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379F5994-10EC-4CFC-8422-FF9B7C694DC3}" xr6:coauthVersionLast="36"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Total" sheetId="42" r:id="rId6"/>
    <sheet name="Supplier" sheetId="2" r:id="rId7"/>
    <sheet name="IK" sheetId="40" r:id="rId8"/>
    <sheet name="Sup summ" sheetId="5" r:id="rId9"/>
    <sheet name="Sub Cont" sheetId="29" r:id="rId10"/>
    <sheet name="s" sheetId="32" r:id="rId11"/>
    <sheet name="Project wise Supplier balance" sheetId="22" r:id="rId12"/>
    <sheet name="Main Summary" sheetId="3" r:id="rId13"/>
    <sheet name="Receiving" sheetId="28" r:id="rId14"/>
    <sheet name="Profit" sheetId="31" r:id="rId15"/>
    <sheet name="Profit Summary" sheetId="23" r:id="rId16"/>
    <sheet name="old Profit Sharing" sheetId="12" r:id="rId17"/>
    <sheet name="old Sharing details" sheetId="19"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Posting!$A$1:$P$23082</definedName>
    <definedName name="_xlnm._FilterDatabase" localSheetId="6" hidden="1">Supplier!$A$1:$XFC$4569</definedName>
    <definedName name="_xlnm.Print_Area" localSheetId="12">'Main Summary'!$Y$4:$AA$19</definedName>
    <definedName name="_xlnm.Print_Area" localSheetId="16">'old Profit Sharing'!$A$17:$K$71</definedName>
    <definedName name="_xlnm.Print_Area" localSheetId="17">'old Sharing details'!$E$73:$H$87</definedName>
    <definedName name="_xlnm.Print_Area" localSheetId="1">Posting!$A$1956:$E$2155</definedName>
    <definedName name="_xlnm.Print_Area" localSheetId="2">'Pro Summ'!$A$1:$D$92</definedName>
    <definedName name="_xlnm.Print_Area" localSheetId="14">Profit!$X$1:$AF$29</definedName>
    <definedName name="_xlnm.Print_Area" localSheetId="15">'Profit Summary'!$A$74:$L$86</definedName>
    <definedName name="_xlnm.Print_Area" localSheetId="11">'Project wise Supplier balance'!$A$1:$E$122</definedName>
    <definedName name="_xlnm.Print_Area" localSheetId="13">Receiving!$F$145:$I$172</definedName>
    <definedName name="_xlnm.Print_Area" localSheetId="6">Supplier!$A$940:$F$4552</definedName>
    <definedName name="project">'Pro Summ'!$A$6:$A$28</definedName>
  </definedNames>
  <calcPr calcId="191029" iterate="1"/>
  <pivotCaches>
    <pivotCache cacheId="25" r:id="rId29"/>
    <pivotCache cacheId="39" r:id="rId30"/>
  </pivotCaches>
</workbook>
</file>

<file path=xl/calcChain.xml><?xml version="1.0" encoding="utf-8"?>
<calcChain xmlns="http://schemas.openxmlformats.org/spreadsheetml/2006/main">
  <c r="G23078" i="1" l="1"/>
  <c r="G23074" i="1"/>
  <c r="G23081" i="1"/>
  <c r="G23077" i="1"/>
  <c r="G23067" i="1"/>
  <c r="G23069" i="1"/>
  <c r="G23070" i="1"/>
  <c r="G23071" i="1"/>
  <c r="G23072" i="1"/>
  <c r="G23073" i="1"/>
  <c r="G23075" i="1"/>
  <c r="G23068" i="1"/>
  <c r="G23076" i="1"/>
  <c r="G4572" i="2"/>
  <c r="G4571" i="2"/>
  <c r="G23063" i="1"/>
  <c r="G4573" i="2"/>
  <c r="G4574" i="2"/>
  <c r="G23066" i="1" l="1"/>
  <c r="G23065" i="1"/>
  <c r="G23062" i="1"/>
  <c r="G23064" i="1"/>
  <c r="G23051" i="1"/>
  <c r="G23052" i="1"/>
  <c r="G23053" i="1"/>
  <c r="G23054" i="1"/>
  <c r="G23055" i="1"/>
  <c r="G23056" i="1"/>
  <c r="G23057" i="1"/>
  <c r="G23058" i="1"/>
  <c r="G23059" i="1"/>
  <c r="G23060" i="1"/>
  <c r="G23061" i="1"/>
  <c r="G23038" i="1"/>
  <c r="G23039" i="1"/>
  <c r="G23040" i="1"/>
  <c r="G23041" i="1"/>
  <c r="G23042" i="1"/>
  <c r="G23043" i="1"/>
  <c r="G23044" i="1"/>
  <c r="G4562" i="2"/>
  <c r="G4561" i="2"/>
  <c r="G4556" i="2"/>
  <c r="G4555" i="2"/>
  <c r="G4554" i="2"/>
  <c r="G4570" i="2" l="1"/>
  <c r="G23020" i="1"/>
  <c r="G23021" i="1"/>
  <c r="G23050" i="1"/>
  <c r="G23049" i="1"/>
  <c r="G22997" i="1"/>
  <c r="G22998" i="1"/>
  <c r="G22999" i="1"/>
  <c r="G23000" i="1"/>
  <c r="G23079" i="1" l="1"/>
  <c r="C14" i="3"/>
  <c r="C13" i="3"/>
  <c r="B13" i="3"/>
  <c r="G22969" i="1"/>
  <c r="G22970" i="1"/>
  <c r="G22971" i="1"/>
  <c r="G22964" i="1"/>
  <c r="G22960" i="1"/>
  <c r="G23045" i="1"/>
  <c r="G23046" i="1"/>
  <c r="G23047" i="1"/>
  <c r="G23048" i="1"/>
  <c r="G23022" i="1"/>
  <c r="G23023" i="1"/>
  <c r="G23024" i="1"/>
  <c r="G23025" i="1"/>
  <c r="G23026" i="1"/>
  <c r="G23027" i="1"/>
  <c r="G23028" i="1"/>
  <c r="G23029" i="1"/>
  <c r="G23030" i="1"/>
  <c r="G23031" i="1"/>
  <c r="G23032" i="1"/>
  <c r="G23033" i="1"/>
  <c r="G23034" i="1"/>
  <c r="G23035" i="1"/>
  <c r="G23036" i="1"/>
  <c r="G23037" i="1"/>
  <c r="G23018" i="1" l="1"/>
  <c r="G23019" i="1"/>
  <c r="G23003" i="1"/>
  <c r="G23004" i="1"/>
  <c r="G23005" i="1"/>
  <c r="G23006" i="1"/>
  <c r="G23007" i="1"/>
  <c r="G23008" i="1"/>
  <c r="G23009" i="1"/>
  <c r="G23010" i="1"/>
  <c r="G23011" i="1"/>
  <c r="G23012" i="1"/>
  <c r="G23013" i="1"/>
  <c r="G23014" i="1"/>
  <c r="G23015" i="1"/>
  <c r="G23016" i="1"/>
  <c r="G23017" i="1"/>
  <c r="G22985" i="1"/>
  <c r="G22986" i="1"/>
  <c r="G22987" i="1"/>
  <c r="G22988" i="1"/>
  <c r="G22989" i="1"/>
  <c r="G22990" i="1"/>
  <c r="G22991" i="1"/>
  <c r="G22992" i="1"/>
  <c r="G22993" i="1"/>
  <c r="G22994" i="1"/>
  <c r="G22995" i="1"/>
  <c r="G22996" i="1"/>
  <c r="G23001" i="1"/>
  <c r="G23002" i="1"/>
  <c r="G22978" i="1"/>
  <c r="G22979" i="1"/>
  <c r="G22980" i="1"/>
  <c r="G22981" i="1"/>
  <c r="G22977" i="1"/>
  <c r="G22982" i="1"/>
  <c r="G22983" i="1"/>
  <c r="G22984" i="1"/>
  <c r="G22972" i="1"/>
  <c r="G22973" i="1"/>
  <c r="G22974" i="1"/>
  <c r="G22975" i="1"/>
  <c r="G22976" i="1"/>
  <c r="B14" i="3"/>
  <c r="G22921" i="1"/>
  <c r="G22922" i="1"/>
  <c r="G22923" i="1"/>
  <c r="G22924" i="1"/>
  <c r="G23082" i="1" l="1"/>
  <c r="G23080" i="1" l="1"/>
  <c r="D3" i="40" l="1"/>
  <c r="E3" i="40" s="1"/>
  <c r="H3" i="40"/>
  <c r="I3" i="40" s="1"/>
  <c r="J3" i="40" s="1"/>
  <c r="D4" i="40"/>
  <c r="E4" i="40" s="1"/>
  <c r="H4" i="40"/>
  <c r="I4" i="40" s="1"/>
  <c r="J4" i="40" s="1"/>
  <c r="D5" i="40"/>
  <c r="E5" i="40"/>
  <c r="H5" i="40"/>
  <c r="I5" i="40"/>
  <c r="J5" i="40" s="1"/>
  <c r="H2" i="40"/>
  <c r="I2" i="40" s="1"/>
  <c r="J2" i="40" s="1"/>
  <c r="D2" i="40"/>
  <c r="E2" i="40" s="1"/>
  <c r="H19" i="40" l="1"/>
  <c r="I19" i="40" s="1"/>
  <c r="J19" i="40" s="1"/>
  <c r="D19" i="40"/>
  <c r="E19" i="40" s="1"/>
  <c r="F31" i="40" l="1"/>
  <c r="G32" i="40" l="1"/>
  <c r="H22" i="40" l="1"/>
  <c r="H20" i="40" l="1"/>
  <c r="F17" i="40" l="1"/>
  <c r="G4564" i="2" l="1"/>
  <c r="G4559" i="2"/>
  <c r="G4558" i="2"/>
  <c r="G4566" i="2" l="1"/>
  <c r="G4567" i="2"/>
  <c r="G4568" i="2"/>
  <c r="G4569" i="2"/>
  <c r="G22928" i="1"/>
  <c r="G22926" i="1"/>
  <c r="G22927" i="1"/>
  <c r="G4565" i="2"/>
  <c r="G22952" i="1"/>
  <c r="G22925" i="1"/>
  <c r="G22929" i="1"/>
  <c r="G22930" i="1"/>
  <c r="G22911" i="1"/>
  <c r="G22912" i="1"/>
  <c r="G22913" i="1"/>
  <c r="G22914" i="1"/>
  <c r="G22915" i="1"/>
  <c r="G22916" i="1"/>
  <c r="G22917" i="1"/>
  <c r="G22918" i="1"/>
  <c r="G22919" i="1"/>
  <c r="G22920" i="1"/>
  <c r="G22910" i="1"/>
  <c r="G22898" i="1"/>
  <c r="G22899" i="1"/>
  <c r="G22900" i="1"/>
  <c r="G22901" i="1"/>
  <c r="G22902" i="1"/>
  <c r="G22903" i="1"/>
  <c r="G22904" i="1"/>
  <c r="G22905" i="1"/>
  <c r="G22906" i="1"/>
  <c r="G22907" i="1"/>
  <c r="G22908" i="1"/>
  <c r="G22909" i="1"/>
  <c r="G4563" i="2"/>
  <c r="G22895" i="1"/>
  <c r="G22894" i="1"/>
  <c r="G22896" i="1"/>
  <c r="G22897" i="1"/>
  <c r="G22893" i="1"/>
  <c r="G22879" i="1"/>
  <c r="G22880" i="1"/>
  <c r="G22881" i="1"/>
  <c r="G22882" i="1"/>
  <c r="G22883" i="1"/>
  <c r="G22884" i="1"/>
  <c r="G22885" i="1"/>
  <c r="G22886" i="1"/>
  <c r="G22887" i="1"/>
  <c r="G22888" i="1"/>
  <c r="G22889" i="1"/>
  <c r="G22890" i="1"/>
  <c r="G22891" i="1"/>
  <c r="G22892" i="1"/>
  <c r="G22878" i="1"/>
  <c r="G22877" i="1"/>
  <c r="G22870" i="1"/>
  <c r="G22871" i="1"/>
  <c r="G22872" i="1"/>
  <c r="G22873" i="1"/>
  <c r="G22874" i="1"/>
  <c r="G22875" i="1"/>
  <c r="G22876" i="1"/>
  <c r="G22864" i="1"/>
  <c r="G22865" i="1"/>
  <c r="G22866" i="1"/>
  <c r="G22867" i="1"/>
  <c r="G22868" i="1"/>
  <c r="G22869" i="1"/>
  <c r="G22625" i="1" l="1"/>
  <c r="G22626" i="1"/>
  <c r="G4557" i="2"/>
  <c r="G4537" i="2"/>
  <c r="G4560" i="2" l="1"/>
  <c r="G4446" i="2"/>
  <c r="G3698" i="2" l="1"/>
  <c r="G4401" i="2"/>
  <c r="G4400" i="2"/>
  <c r="G4524" i="2"/>
  <c r="N172" i="28"/>
  <c r="G4553" i="2" l="1"/>
  <c r="G4540" i="2"/>
  <c r="E9" i="42" l="1"/>
  <c r="E3" i="42"/>
  <c r="E6" i="42" l="1"/>
  <c r="E5" i="42" l="1"/>
  <c r="E4" i="42" l="1"/>
  <c r="G22966" i="1" l="1"/>
  <c r="G22967" i="1"/>
  <c r="G22968" i="1"/>
  <c r="G4552" i="2" l="1"/>
  <c r="G4551" i="2"/>
  <c r="G4548" i="2"/>
  <c r="G4547" i="2"/>
  <c r="G4541" i="2"/>
  <c r="G4536" i="2"/>
  <c r="G4525" i="2"/>
  <c r="G4510" i="2"/>
  <c r="G4505" i="2"/>
  <c r="G4496" i="2"/>
  <c r="G4549" i="2"/>
  <c r="G4539" i="2"/>
  <c r="G22859" i="1"/>
  <c r="G22860" i="1"/>
  <c r="G22861" i="1"/>
  <c r="G22862" i="1"/>
  <c r="G22863" i="1"/>
  <c r="G22848" i="1"/>
  <c r="G22849" i="1"/>
  <c r="G22850" i="1"/>
  <c r="G22851" i="1"/>
  <c r="G22852" i="1"/>
  <c r="G22853" i="1"/>
  <c r="G22854" i="1"/>
  <c r="G22855" i="1"/>
  <c r="G22856" i="1"/>
  <c r="G22857" i="1"/>
  <c r="G22858" i="1"/>
  <c r="G22829" i="1"/>
  <c r="G22830" i="1"/>
  <c r="G22831" i="1"/>
  <c r="G22832" i="1"/>
  <c r="G22833" i="1"/>
  <c r="G22834" i="1"/>
  <c r="G22835" i="1"/>
  <c r="G22836" i="1"/>
  <c r="G22837" i="1"/>
  <c r="G22838" i="1"/>
  <c r="G22839" i="1"/>
  <c r="G22840" i="1"/>
  <c r="G22841" i="1"/>
  <c r="G22842" i="1"/>
  <c r="G22843" i="1"/>
  <c r="G22844" i="1"/>
  <c r="G22845" i="1"/>
  <c r="G22846" i="1"/>
  <c r="G22847" i="1"/>
  <c r="G22819" i="1"/>
  <c r="G22820" i="1"/>
  <c r="G22821" i="1"/>
  <c r="G22822" i="1"/>
  <c r="G22823" i="1"/>
  <c r="G22824" i="1"/>
  <c r="G22825" i="1"/>
  <c r="G22826" i="1"/>
  <c r="G22827" i="1"/>
  <c r="G22828" i="1"/>
  <c r="G22808" i="1"/>
  <c r="G22809" i="1"/>
  <c r="G22810" i="1"/>
  <c r="G22811" i="1"/>
  <c r="G22812" i="1"/>
  <c r="G22813" i="1"/>
  <c r="G22814" i="1"/>
  <c r="G22815" i="1"/>
  <c r="G22816" i="1"/>
  <c r="G22817" i="1"/>
  <c r="G22818"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951" i="1"/>
  <c r="G22950" i="1"/>
  <c r="G22949" i="1"/>
  <c r="G22948" i="1"/>
  <c r="G22947" i="1"/>
  <c r="G22946" i="1"/>
  <c r="G22965" i="1"/>
  <c r="G4508" i="2"/>
  <c r="G4503" i="2"/>
  <c r="G4502" i="2"/>
  <c r="G4501" i="2"/>
  <c r="G4489" i="2"/>
  <c r="G4483" i="2"/>
  <c r="G4509" i="2"/>
  <c r="G4535" i="2" l="1"/>
  <c r="G4534" i="2"/>
  <c r="G4533" i="2"/>
  <c r="G4527" i="2"/>
  <c r="G4526" i="2"/>
  <c r="G4550" i="2"/>
  <c r="F4307" i="2"/>
  <c r="G4308" i="2"/>
  <c r="F4546" i="2"/>
  <c r="G4546" i="2" s="1"/>
  <c r="G4542" i="2"/>
  <c r="G4543" i="2"/>
  <c r="G4544" i="2"/>
  <c r="G4545" i="2"/>
  <c r="G4154" i="2"/>
  <c r="G19912" i="1" l="1"/>
  <c r="G19913" i="1"/>
  <c r="G19914" i="1"/>
  <c r="G22942" i="1" l="1"/>
  <c r="G22943" i="1"/>
  <c r="G22944" i="1"/>
  <c r="G22945" i="1"/>
  <c r="G22941" i="1"/>
  <c r="G22963" i="1"/>
  <c r="G22962" i="1"/>
  <c r="G4538" i="2"/>
  <c r="G4515" i="2"/>
  <c r="G4514" i="2"/>
  <c r="G4513" i="2"/>
  <c r="G4507" i="2" l="1"/>
  <c r="G4506" i="2"/>
  <c r="G4499" i="2"/>
  <c r="G4495" i="2"/>
  <c r="G4485" i="2"/>
  <c r="G4516" i="2"/>
  <c r="G4518" i="2"/>
  <c r="G4517" i="2"/>
  <c r="G4512" i="2"/>
  <c r="G4511" i="2"/>
  <c r="G4498" i="2"/>
  <c r="G4497" i="2"/>
  <c r="G4531" i="2"/>
  <c r="G4530" i="2"/>
  <c r="G22730" i="1"/>
  <c r="G22729" i="1"/>
  <c r="G4504" i="2"/>
  <c r="G4494" i="2"/>
  <c r="G4493" i="2"/>
  <c r="G4487" i="2"/>
  <c r="G4532" i="2"/>
  <c r="G4529" i="2"/>
  <c r="G4528" i="2"/>
  <c r="G4492" i="2"/>
  <c r="G22657" i="1"/>
  <c r="G22656" i="1"/>
  <c r="G22613" i="1"/>
  <c r="G22612" i="1"/>
  <c r="G22611" i="1"/>
  <c r="G22683" i="1"/>
  <c r="G22655" i="1"/>
  <c r="C12" i="3"/>
  <c r="B12" i="3"/>
  <c r="C11" i="3"/>
  <c r="B11" i="3"/>
  <c r="G22939" i="1"/>
  <c r="G22940"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961" i="1"/>
  <c r="G22705" i="1"/>
  <c r="G22706" i="1"/>
  <c r="G22707" i="1"/>
  <c r="G22708" i="1"/>
  <c r="G22680" i="1"/>
  <c r="G22679" i="1"/>
  <c r="G22694" i="1"/>
  <c r="G22695" i="1"/>
  <c r="G22696" i="1"/>
  <c r="G22697" i="1"/>
  <c r="G22698" i="1"/>
  <c r="G22586" i="1" l="1"/>
  <c r="G22567" i="1"/>
  <c r="G22568" i="1"/>
  <c r="G22569" i="1"/>
  <c r="G22566" i="1"/>
  <c r="G22570" i="1"/>
  <c r="G22653" i="1"/>
  <c r="G22957" i="1"/>
  <c r="G22955"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19" i="2"/>
  <c r="G4520" i="2"/>
  <c r="G4521" i="2"/>
  <c r="G4522" i="2"/>
  <c r="G4523" i="2"/>
  <c r="G22959" i="1"/>
  <c r="G22938" i="1"/>
  <c r="G22935" i="1"/>
  <c r="G22936" i="1"/>
  <c r="G22937" i="1"/>
  <c r="G22934" i="1"/>
  <c r="G22933" i="1"/>
  <c r="G22958" i="1" l="1"/>
  <c r="G22956" i="1"/>
  <c r="G22954" i="1"/>
  <c r="G22554" i="1"/>
  <c r="G22468" i="1"/>
  <c r="G22469" i="1"/>
  <c r="G22466" i="1"/>
  <c r="G22467" i="1"/>
  <c r="G22544" i="1"/>
  <c r="G4500" i="2"/>
  <c r="G22932"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931" i="1"/>
  <c r="G22953" i="1"/>
  <c r="G22441" i="1" l="1"/>
  <c r="G22449" i="1"/>
  <c r="G22450" i="1"/>
  <c r="G22451" i="1"/>
  <c r="G22448" i="1"/>
  <c r="G22440" i="1"/>
  <c r="G22442" i="1"/>
  <c r="G22443" i="1"/>
  <c r="G22444" i="1"/>
  <c r="G22445" i="1"/>
  <c r="G22446" i="1"/>
  <c r="G22447" i="1"/>
  <c r="G4488" i="2" l="1"/>
  <c r="G4486" i="2"/>
  <c r="G4484" i="2"/>
  <c r="G22435" i="1"/>
  <c r="G22436" i="1"/>
  <c r="G22439" i="1"/>
  <c r="G4491" i="2"/>
  <c r="G4490" i="2"/>
  <c r="G22438" i="1"/>
  <c r="G4450" i="2"/>
  <c r="G4449" i="2"/>
  <c r="G4365" i="2"/>
  <c r="G4052" i="2"/>
  <c r="G4045" i="2"/>
  <c r="G3820" i="2"/>
  <c r="G4482" i="2"/>
  <c r="G4481"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3" i="40" l="1"/>
  <c r="H13" i="40" l="1"/>
  <c r="I13" i="40" s="1"/>
  <c r="J13" i="40" s="1"/>
  <c r="G4480" i="2"/>
  <c r="G4437" i="2"/>
  <c r="G4428" i="2"/>
  <c r="G4418" i="2"/>
  <c r="G4475" i="2"/>
  <c r="G4476" i="2"/>
  <c r="G4477" i="2"/>
  <c r="G4478" i="2"/>
  <c r="G4479" i="2"/>
  <c r="G22523" i="1"/>
  <c r="G22519" i="1"/>
  <c r="G22520" i="1"/>
  <c r="G22521" i="1"/>
  <c r="G22522" i="1"/>
  <c r="G22518" i="1"/>
  <c r="F4474" i="2"/>
  <c r="G4474" i="2" s="1"/>
  <c r="G4462" i="2"/>
  <c r="G4463" i="2"/>
  <c r="G4464" i="2"/>
  <c r="G4465" i="2"/>
  <c r="G4466" i="2"/>
  <c r="G4467" i="2"/>
  <c r="G4468" i="2"/>
  <c r="G4469" i="2"/>
  <c r="G4470" i="2"/>
  <c r="G4471" i="2"/>
  <c r="G4472" i="2"/>
  <c r="G4473"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58" i="2"/>
  <c r="G4459" i="2"/>
  <c r="G4460" i="2"/>
  <c r="G4461" i="2"/>
  <c r="G22360" i="1"/>
  <c r="G22359" i="1"/>
  <c r="G22358" i="1"/>
  <c r="G4451" i="2"/>
  <c r="G4452" i="2"/>
  <c r="G4453" i="2"/>
  <c r="G4454" i="2"/>
  <c r="G4455" i="2"/>
  <c r="G4456" i="2"/>
  <c r="G4457"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5" i="2"/>
  <c r="G4444" i="2"/>
  <c r="G4436" i="2"/>
  <c r="G4427" i="2" l="1"/>
  <c r="G4423" i="2"/>
  <c r="G4422" i="2"/>
  <c r="G4421" i="2"/>
  <c r="G4420" i="2"/>
  <c r="G22074" i="1" l="1"/>
  <c r="G22530" i="1"/>
  <c r="G22303" i="1"/>
  <c r="G22304" i="1"/>
  <c r="G22302" i="1"/>
  <c r="G4448" i="2"/>
  <c r="G4447"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1" i="2"/>
  <c r="G4442" i="2"/>
  <c r="G4443" i="2"/>
  <c r="G22292" i="1"/>
  <c r="G22291" i="1"/>
  <c r="G22290" i="1"/>
  <c r="G22293" i="1"/>
  <c r="G22297" i="1"/>
  <c r="G22296" i="1"/>
  <c r="G22285" i="1"/>
  <c r="G22286" i="1"/>
  <c r="G22287" i="1"/>
  <c r="G22288" i="1"/>
  <c r="G22289" i="1"/>
  <c r="G22295" i="1"/>
  <c r="G22542" i="1" l="1"/>
  <c r="G22543" i="1"/>
  <c r="G19611" i="1"/>
  <c r="G19617" i="1"/>
  <c r="G4440" i="2"/>
  <c r="G4439" i="2"/>
  <c r="G4431" i="2"/>
  <c r="G4430" i="2"/>
  <c r="G4419" i="2"/>
  <c r="G4410" i="2"/>
  <c r="G4409" i="2"/>
  <c r="G4408" i="2"/>
  <c r="G4407" i="2"/>
  <c r="G4364" i="2"/>
  <c r="G4355" i="2"/>
  <c r="G4353" i="2"/>
  <c r="G4417" i="2"/>
  <c r="G4412" i="2"/>
  <c r="G4411" i="2"/>
  <c r="G4435" i="2"/>
  <c r="G4429" i="2"/>
  <c r="G4425" i="2"/>
  <c r="G4434" i="2"/>
  <c r="G4424" i="2"/>
  <c r="G4413" i="2"/>
  <c r="G22497" i="1"/>
  <c r="G22496" i="1"/>
  <c r="G22495" i="1"/>
  <c r="G4438"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3" i="2"/>
  <c r="G22494" i="1"/>
  <c r="G4432" i="2"/>
  <c r="G22531" i="1"/>
  <c r="G22204" i="1"/>
  <c r="G22104" i="1"/>
  <c r="G22183" i="1"/>
  <c r="G22184" i="1"/>
  <c r="G22185" i="1"/>
  <c r="G22186" i="1"/>
  <c r="G22493" i="1"/>
  <c r="G22492" i="1"/>
  <c r="G22491" i="1"/>
  <c r="G22490" i="1"/>
  <c r="G22489" i="1"/>
  <c r="G22488" i="1"/>
  <c r="G22246" i="1"/>
  <c r="G22247" i="1"/>
  <c r="G22241" i="1"/>
  <c r="G22242" i="1"/>
  <c r="G22243" i="1"/>
  <c r="G22244" i="1"/>
  <c r="G22245" i="1"/>
  <c r="G4426"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4" i="2"/>
  <c r="G4415" i="2"/>
  <c r="G4416"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17" i="40"/>
  <c r="I17" i="40" s="1"/>
  <c r="J17" i="40" s="1"/>
  <c r="D17" i="40"/>
  <c r="E17"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I172" i="28"/>
  <c r="H28" i="31" s="1"/>
  <c r="D172"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4"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C18" i="3"/>
  <c r="C17" i="3"/>
  <c r="C16" i="3"/>
  <c r="C15" i="3"/>
  <c r="G19971" i="1"/>
  <c r="C19" i="3" l="1"/>
  <c r="G19968" i="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18" i="40"/>
  <c r="I18" i="40" s="1"/>
  <c r="J18" i="40" s="1"/>
  <c r="D18" i="40"/>
  <c r="E18" i="40" s="1"/>
  <c r="G19820" i="1"/>
  <c r="G19822" i="1"/>
  <c r="G19819" i="1"/>
  <c r="G19818" i="1"/>
  <c r="G19821" i="1"/>
  <c r="G19811" i="1"/>
  <c r="G19812" i="1"/>
  <c r="G19813" i="1"/>
  <c r="G19814" i="1"/>
  <c r="G19815" i="1"/>
  <c r="G19816" i="1"/>
  <c r="G19817" i="1"/>
  <c r="G19808" i="1"/>
  <c r="G19809" i="1"/>
  <c r="G19810" i="1"/>
  <c r="G19803" i="1"/>
  <c r="G19928" i="1" l="1"/>
  <c r="H6" i="40" l="1"/>
  <c r="I6" i="40" s="1"/>
  <c r="J6" i="40" s="1"/>
  <c r="D6" i="40"/>
  <c r="E6"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1" i="40"/>
  <c r="D10" i="40" l="1"/>
  <c r="D9" i="40"/>
  <c r="D12" i="40" l="1"/>
  <c r="D8" i="40" l="1"/>
  <c r="D7" i="40" l="1"/>
  <c r="H7" i="40" l="1"/>
  <c r="I7" i="40" s="1"/>
  <c r="J7" i="40" s="1"/>
  <c r="E7" i="40"/>
  <c r="H8" i="40"/>
  <c r="I8" i="40" s="1"/>
  <c r="J8" i="40" s="1"/>
  <c r="E8" i="40"/>
  <c r="E9" i="40"/>
  <c r="H9" i="40"/>
  <c r="I9" i="40" s="1"/>
  <c r="J9" i="40" s="1"/>
  <c r="H10" i="40"/>
  <c r="I10" i="40" s="1"/>
  <c r="J10" i="40" s="1"/>
  <c r="H11" i="40"/>
  <c r="I11" i="40" s="1"/>
  <c r="J11" i="40" s="1"/>
  <c r="E11" i="40"/>
  <c r="H12" i="40"/>
  <c r="I12" i="40" s="1"/>
  <c r="J12" i="40" s="1"/>
  <c r="H15" i="40"/>
  <c r="I15" i="40" s="1"/>
  <c r="J15" i="40" s="1"/>
  <c r="E20" i="40" l="1"/>
  <c r="H24" i="40" l="1"/>
  <c r="E28"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31" i="40" l="1"/>
  <c r="G27" i="40" l="1"/>
  <c r="G28" i="40" l="1"/>
  <c r="G29" i="40" l="1"/>
  <c r="H14" i="40" l="1"/>
  <c r="H16" i="40"/>
  <c r="H31" i="40"/>
  <c r="H21" i="40"/>
  <c r="H25" i="40"/>
  <c r="I25" i="40" s="1"/>
  <c r="H32" i="40"/>
  <c r="H26" i="40"/>
  <c r="H30" i="40"/>
  <c r="H27" i="40"/>
  <c r="H28" i="40"/>
  <c r="H29" i="40"/>
  <c r="I29" i="40" s="1"/>
  <c r="J29" i="40" s="1"/>
  <c r="I16" i="40" l="1"/>
  <c r="J16" i="40" s="1"/>
  <c r="I24" i="40"/>
  <c r="J24" i="40" s="1"/>
  <c r="I21" i="40"/>
  <c r="J21" i="40" s="1"/>
  <c r="I26" i="40"/>
  <c r="J26" i="40" s="1"/>
  <c r="I14" i="40"/>
  <c r="J14" i="40" s="1"/>
  <c r="I31" i="40"/>
  <c r="J31" i="40" s="1"/>
  <c r="J25" i="40"/>
  <c r="I32" i="40"/>
  <c r="J32" i="40" s="1"/>
  <c r="I30" i="40"/>
  <c r="J30" i="40" s="1"/>
  <c r="I27" i="40"/>
  <c r="J27" i="40" s="1"/>
  <c r="I28" i="40"/>
  <c r="J28" i="40" s="1"/>
  <c r="D32" i="40"/>
  <c r="E32" i="40" s="1"/>
  <c r="D23" i="40" l="1"/>
  <c r="E23" i="40" l="1"/>
  <c r="H23" i="40" s="1"/>
  <c r="I23" i="40" s="1"/>
  <c r="J23" i="40" s="1"/>
  <c r="E16" i="40"/>
  <c r="I20" i="40"/>
  <c r="J20" i="40" s="1"/>
  <c r="E31" i="40"/>
  <c r="E21" i="40"/>
  <c r="E25" i="40"/>
  <c r="E30" i="40"/>
  <c r="E27" i="40"/>
  <c r="E29" i="40"/>
  <c r="E22" i="40"/>
  <c r="I22" i="40" s="1"/>
  <c r="J22" i="40" s="1"/>
  <c r="B26" i="40"/>
  <c r="G3670" i="2"/>
  <c r="G3665" i="2"/>
  <c r="G3664" i="2"/>
  <c r="G3645" i="2"/>
  <c r="J33" i="40" l="1"/>
  <c r="E26"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4" i="40" l="1"/>
  <c r="L4" i="40" s="1"/>
  <c r="K19" i="40"/>
  <c r="L19" i="40" s="1"/>
  <c r="K3" i="40"/>
  <c r="L3" i="40" s="1"/>
  <c r="K2" i="40"/>
  <c r="L2" i="40" s="1"/>
  <c r="K5" i="40"/>
  <c r="L5" i="40" s="1"/>
  <c r="K13" i="40"/>
  <c r="L13" i="40" s="1"/>
  <c r="F2" i="33"/>
  <c r="G2" i="33"/>
  <c r="K28" i="40"/>
  <c r="O28" i="40" s="1"/>
  <c r="G3" i="33"/>
  <c r="F3" i="33"/>
  <c r="K17" i="40"/>
  <c r="F5" i="33"/>
  <c r="G4" i="33"/>
  <c r="G5" i="33"/>
  <c r="F4" i="33"/>
  <c r="K6" i="40"/>
  <c r="L6" i="40" s="1"/>
  <c r="K18" i="40"/>
  <c r="L18" i="40" s="1"/>
  <c r="K7" i="40"/>
  <c r="L7" i="40" s="1"/>
  <c r="K8" i="40"/>
  <c r="L8" i="40" s="1"/>
  <c r="K15" i="40"/>
  <c r="L15" i="40" s="1"/>
  <c r="K9" i="40"/>
  <c r="L9" i="40" s="1"/>
  <c r="K11" i="40"/>
  <c r="L11" i="40" s="1"/>
  <c r="K12" i="40"/>
  <c r="K10" i="40"/>
  <c r="L10" i="40" s="1"/>
  <c r="K22" i="40"/>
  <c r="L22" i="40" s="1"/>
  <c r="L32" i="40"/>
  <c r="G14" i="33"/>
  <c r="F14" i="33"/>
  <c r="F6" i="33"/>
  <c r="G6" i="33"/>
  <c r="K24" i="40"/>
  <c r="K23" i="40"/>
  <c r="L23" i="40" s="1"/>
  <c r="K25" i="40"/>
  <c r="L25" i="40" s="1"/>
  <c r="K26" i="40"/>
  <c r="K16" i="40"/>
  <c r="L16" i="40" s="1"/>
  <c r="K27" i="40"/>
  <c r="L27" i="40" s="1"/>
  <c r="K31" i="40"/>
  <c r="K14" i="40"/>
  <c r="K30" i="40"/>
  <c r="L30" i="40" s="1"/>
  <c r="K20" i="40"/>
  <c r="K21" i="40"/>
  <c r="L21" i="40" s="1"/>
  <c r="K29" i="40"/>
  <c r="L29"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8" i="40" l="1"/>
  <c r="L26" i="40"/>
  <c r="O26" i="40"/>
  <c r="L24" i="40"/>
  <c r="O24" i="40"/>
  <c r="L31" i="40"/>
  <c r="O31" i="40"/>
  <c r="L20" i="40"/>
  <c r="O20" i="40"/>
  <c r="L17" i="40"/>
  <c r="K33" i="40"/>
  <c r="L12" i="40"/>
  <c r="L14" i="40"/>
  <c r="AA12" i="31"/>
  <c r="J28" i="3"/>
  <c r="AF4" i="31"/>
  <c r="AA7" i="31"/>
  <c r="AF5" i="31"/>
  <c r="K28" i="3"/>
  <c r="L33" i="33"/>
  <c r="AK213" i="3"/>
  <c r="L33"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<sst xmlns="http://schemas.openxmlformats.org/spreadsheetml/2006/main" count="104864" uniqueCount="15940">
  <si>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</si>
  <si>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</si>
  <si>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</si>
  <si>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</si>
  <si>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</si>
  <si>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</si>
  <si>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</si>
  <si>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</si>
  <si>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</si>
  <si>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</si>
  <si>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</si>
  <si>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</si>
  <si>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</si>
  <si>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</si>
  <si>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</si>
  <si>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</si>
  <si>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</si>
  <si>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</si>
  <si>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</si>
  <si>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</si>
  <si>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</si>
  <si>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</si>
  <si>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</si>
  <si>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</si>
  <si>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</si>
  <si>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</si>
  <si>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</si>
  <si>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</si>
  <si>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</si>
  <si>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</si>
  <si>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</si>
  <si>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</si>
  <si>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</si>
  <si>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</si>
  <si>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</si>
  <si>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</si>
  <si>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</si>
  <si>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</si>
  <si>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</si>
  <si>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</si>
  <si>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</si>
  <si>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</si>
  <si>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</si>
  <si>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</si>
  <si>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</si>
  <si>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</si>
  <si>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</si>
  <si>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</si>
  <si>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</si>
  <si>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</si>
  <si>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</si>
  <si>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</si>
  <si>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</si>
  <si>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</si>
  <si>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</si>
  <si>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</si>
  <si>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</si>
  <si>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</si>
  <si>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</si>
  <si>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</si>
  <si>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</si>
  <si>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</si>
  <si>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</si>
  <si>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</si>
  <si>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</si>
  <si>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</si>
  <si>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</si>
  <si>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</si>
  <si>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</si>
  <si>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</si>
  <si>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</si>
  <si>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</si>
  <si>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</si>
  <si>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</si>
  <si>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</si>
  <si>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</si>
  <si>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</si>
  <si>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</si>
  <si>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</si>
  <si>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</si>
  <si>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</si>
  <si>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</si>
  <si>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</si>
  <si>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</si>
  <si>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</si>
  <si>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</si>
  <si>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</si>
  <si>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</si>
  <si>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</si>
  <si>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</si>
  <si>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</si>
  <si>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</si>
  <si>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</si>
  <si>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</si>
  <si>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</si>
  <si>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</si>
  <si>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</si>
  <si>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</si>
  <si>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</si>
  <si>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</si>
  <si>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</si>
  <si>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</si>
  <si>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</si>
  <si>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</si>
  <si>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</si>
  <si>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</si>
  <si>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</si>
  <si>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</si>
  <si>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</si>
  <si>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</si>
  <si>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</si>
  <si>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</si>
  <si>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</si>
  <si>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</si>
  <si>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</si>
  <si>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</si>
  <si>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</si>
  <si>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</si>
  <si>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</si>
  <si>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</si>
  <si>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</si>
  <si>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</si>
  <si>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</si>
  <si>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</si>
  <si>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</si>
  <si>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</si>
  <si>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</si>
  <si>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</si>
  <si>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</si>
  <si>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</si>
  <si>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</si>
  <si>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</si>
  <si>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</si>
  <si>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</si>
  <si>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</si>
  <si>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</si>
  <si>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</si>
  <si>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</si>
  <si>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</si>
  <si>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</si>
  <si>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</si>
  <si>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</si>
  <si>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</si>
  <si>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</si>
  <si>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</si>
  <si>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</si>
  <si>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</si>
  <si>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</si>
  <si>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</si>
  <si>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</si>
  <si>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</si>
  <si>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</si>
  <si>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</si>
  <si>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</si>
  <si>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</si>
  <si>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</si>
  <si>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</si>
  <si>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</si>
  <si>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</si>
  <si>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</si>
  <si>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</si>
  <si>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</si>
  <si>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</si>
  <si>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</si>
  <si>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</si>
  <si>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</si>
  <si>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</si>
  <si>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</si>
  <si>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</si>
  <si>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</si>
  <si>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</si>
  <si>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</si>
  <si>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</si>
  <si>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</si>
  <si>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</si>
  <si>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</si>
  <si>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</si>
  <si>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</si>
  <si>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</si>
  <si>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</si>
  <si>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</si>
  <si>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</si>
  <si>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</si>
  <si>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</si>
  <si>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</si>
  <si>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</si>
  <si>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</si>
  <si>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</si>
  <si>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</si>
  <si>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</si>
  <si>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</si>
  <si>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</si>
  <si>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</si>
  <si>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</si>
  <si>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</si>
  <si>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</si>
  <si>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</si>
  <si>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</si>
  <si>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</si>
  <si>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</si>
  <si>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</si>
  <si>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</si>
  <si>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</si>
  <si>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</si>
  <si>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</si>
  <si>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</si>
  <si>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</si>
  <si>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</si>
  <si>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</si>
  <si>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</si>
  <si>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</si>
  <si>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</si>
  <si>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</si>
  <si>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</si>
  <si>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</si>
  <si>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</si>
  <si>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</si>
  <si>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</si>
  <si>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</si>
  <si>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</si>
  <si>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</si>
  <si>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</si>
  <si>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</si>
  <si>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</si>
  <si>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</si>
  <si>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</si>
  <si>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</si>
  <si>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</si>
  <si>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</si>
  <si>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</si>
  <si>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</si>
  <si>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</si>
  <si>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</si>
  <si>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</si>
  <si>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</si>
  <si>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</si>
  <si>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</si>
  <si>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</si>
  <si>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</si>
  <si>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</si>
  <si>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</si>
  <si>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</si>
  <si>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</si>
  <si>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</si>
  <si>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</si>
  <si>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</si>
  <si>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</si>
  <si>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</si>
  <si>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</si>
  <si>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</si>
  <si>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</si>
  <si>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</si>
  <si>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</si>
  <si>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</si>
  <si>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</si>
  <si>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</si>
  <si>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</si>
  <si>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</si>
  <si>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</si>
  <si>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</si>
  <si>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</si>
  <si>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</si>
  <si>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</si>
  <si>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</si>
  <si>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</si>
  <si>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</si>
  <si>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</si>
  <si>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</si>
  <si>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</si>
  <si>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</si>
  <si>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</si>
  <si>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</si>
  <si>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</si>
  <si>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</si>
  <si>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</si>
  <si>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</si>
  <si>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</si>
  <si>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</si>
  <si>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</si>
  <si>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</si>
  <si>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</si>
  <si>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</si>
  <si>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</si>
  <si>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</si>
  <si>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</si>
  <si>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</si>
  <si>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</si>
  <si>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</si>
  <si>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</si>
  <si>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</si>
  <si>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</si>
  <si>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</si>
  <si>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</si>
  <si>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</si>
  <si>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</si>
  <si>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</si>
  <si>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</si>
  <si>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</si>
  <si>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</si>
  <si>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</si>
  <si>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</si>
  <si>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</si>
  <si>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</si>
  <si>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</si>
  <si>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</si>
  <si>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</si>
  <si>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</si>
  <si>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</si>
  <si>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</si>
  <si>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</si>
  <si>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</si>
  <si>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</si>
  <si>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</si>
  <si>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</si>
  <si>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</si>
  <si>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</si>
  <si>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</si>
  <si>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</si>
  <si>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</si>
  <si>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</si>
  <si>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</si>
  <si>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</si>
  <si>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</si>
  <si>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</si>
  <si>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</si>
  <si>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</si>
  <si>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</si>
  <si>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</si>
  <si>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</si>
  <si>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</si>
  <si>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</si>
  <si>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</si>
  <si>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</si>
  <si>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</si>
  <si>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</si>
  <si>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</si>
  <si>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</si>
  <si>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</si>
  <si>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</si>
  <si>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</si>
  <si>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</si>
  <si>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</si>
  <si>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</si>
  <si>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</si>
  <si>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</si>
  <si>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</si>
  <si>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</si>
  <si>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</si>
  <si>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</si>
  <si>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</si>
  <si>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</si>
  <si>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</si>
  <si>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</si>
  <si>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</si>
  <si>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</si>
  <si>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</si>
  <si>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</si>
  <si>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</si>
  <si>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</si>
  <si>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</si>
  <si>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</si>
  <si>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</si>
  <si>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</si>
  <si>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</si>
  <si>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</si>
  <si>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</si>
  <si>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</si>
  <si>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</si>
  <si>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</si>
  <si>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</si>
  <si>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</si>
  <si>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</si>
  <si>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</si>
  <si>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</si>
  <si>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</si>
  <si>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</si>
  <si>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</si>
  <si>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</si>
  <si>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</si>
  <si>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</si>
  <si>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</si>
  <si>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</si>
  <si>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</si>
  <si>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</si>
  <si>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</si>
  <si>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</si>
  <si>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</si>
  <si>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</si>
  <si>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</si>
  <si>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</si>
  <si>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</si>
  <si>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</si>
  <si>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</si>
  <si>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</si>
  <si>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</si>
  <si>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</si>
  <si>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</si>
  <si>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</si>
  <si>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</si>
  <si>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</si>
  <si>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</si>
  <si>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</si>
  <si>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</si>
  <si>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</si>
  <si>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</si>
  <si>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</si>
  <si>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</si>
  <si>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</si>
  <si>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</si>
  <si>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</si>
  <si>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</si>
  <si>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</si>
  <si>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</si>
  <si>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</si>
  <si>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</si>
  <si>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</si>
  <si>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</si>
  <si>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</si>
  <si>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</si>
  <si>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</si>
  <si>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</si>
  <si>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</si>
  <si>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</si>
  <si>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</si>
  <si>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</si>
  <si>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</si>
  <si>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</si>
  <si>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</si>
  <si>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</si>
  <si>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</si>
  <si>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</si>
  <si>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</si>
  <si>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</si>
  <si>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</si>
  <si>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</si>
  <si>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</si>
  <si>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</si>
  <si>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</si>
  <si>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</si>
  <si>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</si>
  <si>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</si>
  <si>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</si>
  <si>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</si>
  <si>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</si>
  <si>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</si>
  <si>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</si>
  <si>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</si>
  <si>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</si>
  <si>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</si>
  <si>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</si>
  <si>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</si>
  <si>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</si>
  <si>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</si>
  <si>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</si>
  <si>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</si>
  <si>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</si>
  <si>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</si>
  <si>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</si>
  <si>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</si>
  <si>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</si>
  <si>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</si>
  <si>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</si>
  <si>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</si>
  <si>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</si>
  <si>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</si>
  <si>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</si>
  <si>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</si>
  <si>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</si>
  <si>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</si>
  <si>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</si>
  <si>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</si>
  <si>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</si>
  <si>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</si>
  <si>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</si>
  <si>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</si>
  <si>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</si>
  <si>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</si>
  <si>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</si>
  <si>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</si>
  <si>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</si>
  <si>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</si>
  <si>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</si>
  <si>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</si>
  <si>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</si>
  <si>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</si>
  <si>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</si>
  <si>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</si>
  <si>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</si>
  <si>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</si>
  <si>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</si>
  <si>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</si>
  <si>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</si>
  <si>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</si>
  <si>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</si>
  <si>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</si>
  <si>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</si>
  <si>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</si>
  <si>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</si>
  <si>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</si>
  <si>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</si>
  <si>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</si>
  <si>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</si>
  <si>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</si>
  <si>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</si>
  <si>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</si>
  <si>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</si>
  <si>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</si>
  <si>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</si>
  <si>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</si>
  <si>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</si>
  <si>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</si>
  <si>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</si>
  <si>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</si>
  <si>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</si>
  <si>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</si>
  <si>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</si>
  <si>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</si>
  <si>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</si>
  <si>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</si>
  <si>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</si>
  <si>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</si>
  <si>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</si>
  <si>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</si>
  <si>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</si>
  <si>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</si>
  <si>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</si>
  <si>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</si>
  <si>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</si>
  <si>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</si>
  <si>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</si>
  <si>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</si>
  <si>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</si>
  <si>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</si>
  <si>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</si>
  <si>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</si>
  <si>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</si>
  <si>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</si>
  <si>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</si>
  <si>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</si>
  <si>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</si>
  <si>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</si>
  <si>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</si>
  <si>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</si>
  <si>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</si>
  <si>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</si>
  <si>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</si>
  <si>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</si>
  <si>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</si>
  <si>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</si>
  <si>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</si>
  <si>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</si>
  <si>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</si>
  <si>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</si>
  <si>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</si>
  <si>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</si>
  <si>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</si>
  <si>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</si>
  <si>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</si>
  <si>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</si>
  <si>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</si>
  <si>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</si>
  <si>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</si>
  <si>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</si>
  <si>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</si>
  <si>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</si>
  <si>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</si>
  <si>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</si>
  <si>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</si>
  <si>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</si>
  <si>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</si>
  <si>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</si>
  <si>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</si>
  <si>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</si>
  <si>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</si>
  <si>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</si>
  <si>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</si>
  <si>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</si>
  <si>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</si>
  <si>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</si>
  <si>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</si>
  <si>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</si>
  <si>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</si>
  <si>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</si>
  <si>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</si>
  <si>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</si>
  <si>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</si>
  <si>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</si>
  <si>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</si>
  <si>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</si>
  <si>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</si>
  <si>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</si>
  <si>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</si>
  <si>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</si>
  <si>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</si>
  <si>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</si>
  <si>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</si>
  <si>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</si>
  <si>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</si>
  <si>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</si>
  <si>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</si>
  <si>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</si>
  <si>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</si>
  <si>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</si>
  <si>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</si>
  <si>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</si>
  <si>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</si>
  <si>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</si>
  <si>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</si>
  <si>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</si>
  <si>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</si>
  <si>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</si>
  <si>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</si>
  <si>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</si>
  <si>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</si>
  <si>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</si>
  <si>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</si>
  <si>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</si>
  <si>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</si>
  <si>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</si>
  <si>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</si>
  <si>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</si>
  <si>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</si>
  <si>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</si>
  <si>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</si>
  <si>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</si>
  <si>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</si>
  <si>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</si>
  <si>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</si>
  <si>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</si>
  <si>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</si>
  <si>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</si>
  <si>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</si>
  <si>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</si>
  <si>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</si>
  <si>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</si>
  <si>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</si>
  <si>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</si>
  <si>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</si>
  <si>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</si>
  <si>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</si>
  <si>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</si>
  <si>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</si>
  <si>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</si>
  <si>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</si>
  <si>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</si>
  <si>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</si>
  <si>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</si>
  <si>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</si>
  <si>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</si>
  <si>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</si>
  <si>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</si>
  <si>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</si>
  <si>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</si>
  <si>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</si>
  <si>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</si>
  <si>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</si>
  <si>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</si>
  <si>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</si>
  <si>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</si>
  <si>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</si>
  <si>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</si>
  <si>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</si>
  <si>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</si>
  <si>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</si>
  <si>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</si>
  <si>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</si>
  <si>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</si>
  <si>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</si>
  <si>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</si>
  <si>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</si>
  <si>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</si>
  <si>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</si>
  <si>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</si>
  <si>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</si>
  <si>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</si>
  <si>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</si>
  <si>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</si>
  <si>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</si>
  <si>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</si>
  <si>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</si>
  <si>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</si>
  <si>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</si>
  <si>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</si>
  <si>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</si>
  <si>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</si>
  <si>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</si>
  <si>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</si>
  <si>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</si>
  <si>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</si>
  <si>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</si>
  <si>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</si>
  <si>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</si>
  <si>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</si>
  <si>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</si>
  <si>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</si>
  <si>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</si>
  <si>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</si>
  <si>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</si>
  <si>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</si>
  <si>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</si>
  <si>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</si>
  <si>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</si>
  <si>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</si>
  <si>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</si>
  <si>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</si>
  <si>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</si>
  <si>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</si>
  <si>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</si>
  <si>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</si>
  <si>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</si>
  <si>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</si>
  <si>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</si>
  <si>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</si>
  <si>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</si>
  <si>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</si>
  <si>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</si>
  <si>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</si>
  <si>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</si>
  <si>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</si>
  <si>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</si>
  <si>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</si>
  <si>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</si>
  <si>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</si>
  <si>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</si>
  <si>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</si>
  <si>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</si>
  <si>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</si>
  <si>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</si>
  <si>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</si>
  <si>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</si>
  <si>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</si>
  <si>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</si>
  <si>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</si>
  <si>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</si>
  <si>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</si>
  <si>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</si>
  <si>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</si>
  <si>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</si>
  <si>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</si>
  <si>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</si>
  <si>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</si>
  <si>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</si>
  <si>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</si>
  <si>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</si>
  <si>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</si>
  <si>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</si>
  <si>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</si>
  <si>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</si>
  <si>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</si>
  <si>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</si>
  <si>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</si>
  <si>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</si>
  <si>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</si>
  <si>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</si>
  <si>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</si>
  <si>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</si>
  <si>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</si>
  <si>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</si>
  <si>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</si>
  <si>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</si>
  <si>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</si>
  <si>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</si>
  <si>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</si>
  <si>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</si>
  <si>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</si>
  <si>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</si>
  <si>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</si>
  <si>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</si>
  <si>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</si>
  <si>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</si>
  <si>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</si>
  <si>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</si>
  <si>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</si>
  <si>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</si>
  <si>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</si>
  <si>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</si>
  <si>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</si>
  <si>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</si>
  <si>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</si>
  <si>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</si>
  <si>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</si>
  <si>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</si>
  <si>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</si>
  <si>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</si>
  <si>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</si>
  <si>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</si>
  <si>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</si>
  <si>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</si>
  <si>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</si>
  <si>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</si>
  <si>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</si>
  <si>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</si>
  <si>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</si>
  <si>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</si>
  <si>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</si>
  <si>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</si>
  <si>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</si>
  <si>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</si>
  <si>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</si>
  <si>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</si>
  <si>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</si>
  <si>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</si>
  <si>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</si>
  <si>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</si>
  <si>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</si>
  <si>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</si>
  <si>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</si>
  <si>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</si>
  <si>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</si>
  <si>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</si>
  <si>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</si>
  <si>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</si>
  <si>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</si>
  <si>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</si>
  <si>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</si>
  <si>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</si>
  <si>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</si>
  <si>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</si>
  <si>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</si>
  <si>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</si>
  <si>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</si>
  <si>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</si>
  <si>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</si>
  <si>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</si>
  <si>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</si>
  <si>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</si>
  <si>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</si>
  <si>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</si>
  <si>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</si>
  <si>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</si>
  <si>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</si>
  <si>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</si>
  <si>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</si>
  <si>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</si>
  <si>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</si>
  <si>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</si>
  <si>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</si>
  <si>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</si>
  <si>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</si>
  <si>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</si>
  <si>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</si>
  <si>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</si>
  <si>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</si>
  <si>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</si>
  <si>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</si>
  <si>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</si>
  <si>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</si>
  <si>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</si>
  <si>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</si>
  <si>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</si>
  <si>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</si>
  <si>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</si>
  <si>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</si>
  <si>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</si>
  <si>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</si>
  <si>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</si>
  <si>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</si>
  <si>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</si>
  <si>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</si>
  <si>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</si>
  <si>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</si>
  <si>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</si>
  <si>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</si>
  <si>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</si>
  <si>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</si>
  <si>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</si>
  <si>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</si>
  <si>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</si>
  <si>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</si>
  <si>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</si>
  <si>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</si>
  <si>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</si>
  <si>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</si>
  <si>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</si>
  <si>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</si>
  <si>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</si>
  <si>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</si>
  <si>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</si>
  <si>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</si>
  <si>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</si>
  <si>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</si>
  <si>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</si>
  <si>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</si>
  <si>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</si>
  <si>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</si>
  <si>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</si>
  <si>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</si>
  <si>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</si>
  <si>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</si>
  <si>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</si>
  <si>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</si>
  <si>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</si>
  <si>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</si>
  <si>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</si>
  <si>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</si>
  <si>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</si>
  <si>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</si>
  <si>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</si>
  <si>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</si>
  <si>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</si>
  <si>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</si>
  <si>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</si>
  <si>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</si>
  <si>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</si>
  <si>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</si>
  <si>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</si>
  <si>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</si>
  <si>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</si>
  <si>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</si>
  <si>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</si>
  <si>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</si>
  <si>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</si>
  <si>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</si>
  <si>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</si>
  <si>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</si>
  <si>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</si>
  <si>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</si>
  <si>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</si>
  <si>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</si>
  <si>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</si>
  <si>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</si>
  <si>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</si>
  <si>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</si>
  <si>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</si>
  <si>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</si>
  <si>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</si>
  <si>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</si>
  <si>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</si>
  <si>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</si>
  <si>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</si>
  <si>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</si>
  <si>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</si>
  <si>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</si>
  <si>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</si>
  <si>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</si>
  <si>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</si>
  <si>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</si>
  <si>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</si>
  <si>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</si>
  <si>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</si>
  <si>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</si>
  <si>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</si>
  <si>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</si>
  <si>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</si>
  <si>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</si>
  <si>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</si>
  <si>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</si>
  <si>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</si>
  <si>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</si>
  <si>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</si>
  <si>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</si>
  <si>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</si>
  <si>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</si>
  <si>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</si>
  <si>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</si>
  <si>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</si>
  <si>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</si>
  <si>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</si>
  <si>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</si>
  <si>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</si>
  <si>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</si>
  <si>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</si>
  <si>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</si>
  <si>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</si>
  <si>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</si>
  <si>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</si>
  <si>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</si>
  <si>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</si>
  <si>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</si>
  <si>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</si>
  <si>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</si>
  <si>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</si>
  <si>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</si>
  <si>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</si>
  <si>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</si>
  <si>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</si>
  <si>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</si>
  <si>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</si>
  <si>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</si>
  <si>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</si>
  <si>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</si>
  <si>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</si>
  <si>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</si>
  <si>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</si>
  <si>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</si>
  <si>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</si>
  <si>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</si>
  <si>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</si>
  <si>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</si>
  <si>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</si>
  <si>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</si>
  <si>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</si>
  <si>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</si>
  <si>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</si>
  <si>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</si>
  <si>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</si>
  <si>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</si>
  <si>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</si>
  <si>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</si>
  <si>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</si>
  <si>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</si>
  <si>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</si>
  <si>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</si>
  <si>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</si>
  <si>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</si>
  <si>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</si>
  <si>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</si>
  <si>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</si>
  <si>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</si>
  <si>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</si>
  <si>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</si>
  <si>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</si>
  <si>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</si>
  <si>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</si>
  <si>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</si>
  <si>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</si>
  <si>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</si>
  <si>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</si>
  <si>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</si>
  <si>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</si>
  <si>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</si>
  <si>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</si>
  <si>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</si>
  <si>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</si>
  <si>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</si>
  <si>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</si>
  <si>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</si>
  <si>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</si>
  <si>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</si>
  <si>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</si>
  <si>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</si>
  <si>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</si>
  <si>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</si>
  <si>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</si>
  <si>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</si>
  <si>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</si>
  <si>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</si>
  <si>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</si>
  <si>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</si>
  <si>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</si>
  <si>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</si>
  <si>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</si>
  <si>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</si>
  <si>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</si>
  <si>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</si>
  <si>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</si>
  <si>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</si>
  <si>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</si>
  <si>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</si>
  <si>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</si>
  <si>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</si>
  <si>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</si>
  <si>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</si>
  <si>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</si>
  <si>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</si>
  <si>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</si>
  <si>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</si>
  <si>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</si>
  <si>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</si>
  <si>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</si>
  <si>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</si>
  <si>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</si>
  <si>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</si>
  <si>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</si>
  <si>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</si>
  <si>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</si>
  <si>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</si>
  <si>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</si>
  <si>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</si>
  <si>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</si>
  <si>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</si>
  <si>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</si>
  <si>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</si>
  <si>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</si>
  <si>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</si>
  <si>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</si>
  <si>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</si>
  <si>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</si>
  <si>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</si>
  <si>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</si>
  <si>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</si>
  <si>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</si>
  <si>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</si>
  <si>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</si>
  <si>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</si>
  <si>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</si>
  <si>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</si>
  <si>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</si>
  <si>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</si>
  <si>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</si>
  <si>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</si>
  <si>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</si>
  <si>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</si>
  <si>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</si>
  <si>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</si>
  <si>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</si>
  <si>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</si>
  <si>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</si>
  <si>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</si>
  <si>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</si>
  <si>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</si>
  <si>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</si>
  <si>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</si>
  <si>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</si>
  <si>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</si>
  <si>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</si>
  <si>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</si>
  <si>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</si>
  <si>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</si>
  <si>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</si>
  <si>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</si>
  <si>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</si>
  <si>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</si>
  <si>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</si>
  <si>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</si>
  <si>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</si>
  <si>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</si>
  <si>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</si>
  <si>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</si>
  <si>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</si>
  <si>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</si>
  <si>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</si>
  <si>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</si>
  <si>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</si>
  <si>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</si>
  <si>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</si>
  <si>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</si>
  <si>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</si>
  <si>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</si>
  <si>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</si>
  <si>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</si>
  <si>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</si>
  <si>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</si>
  <si>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</si>
  <si>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</si>
  <si>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</si>
  <si>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</si>
  <si>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</si>
  <si>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</si>
  <si>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</si>
  <si>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</si>
  <si>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</si>
  <si>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</si>
  <si>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</si>
  <si>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</si>
  <si>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</si>
  <si>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</si>
  <si>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</si>
  <si>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</si>
  <si>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</si>
  <si>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</si>
  <si>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</si>
  <si>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</si>
  <si>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</si>
  <si>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</si>
  <si>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</si>
  <si>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</si>
  <si>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</si>
  <si>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</si>
  <si>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</si>
  <si>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</si>
  <si>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</si>
  <si>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</si>
  <si>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</si>
  <si>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</si>
  <si>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</si>
  <si>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</si>
  <si>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</si>
  <si>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</si>
  <si>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</si>
  <si>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</si>
  <si>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</si>
  <si>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</si>
  <si>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</si>
  <si>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</si>
  <si>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</si>
  <si>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</si>
  <si>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</si>
  <si>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</si>
  <si>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</si>
  <si>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</si>
  <si>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</si>
  <si>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</si>
  <si>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</si>
  <si>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</si>
  <si>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</si>
  <si>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</si>
  <si>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</si>
  <si>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</si>
  <si>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</si>
  <si>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</si>
  <si>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</si>
  <si>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</si>
  <si>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</si>
  <si>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</si>
  <si>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</si>
  <si>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</si>
  <si>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</si>
  <si>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</si>
  <si>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</si>
  <si>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</si>
  <si>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</si>
  <si>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</si>
  <si>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</si>
  <si>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</si>
  <si>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</si>
  <si>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</si>
  <si>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</si>
  <si>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</si>
  <si>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</si>
  <si>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</si>
  <si>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</si>
  <si>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</si>
  <si>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</si>
  <si>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</si>
  <si>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</si>
  <si>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</si>
  <si>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</si>
  <si>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</si>
  <si>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</si>
  <si>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</si>
  <si>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</si>
  <si>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</si>
  <si>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</si>
  <si>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</si>
  <si>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</si>
  <si>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</si>
  <si>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</si>
  <si>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</si>
  <si>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</si>
  <si>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</si>
  <si>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</si>
  <si>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</si>
  <si>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</si>
  <si>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</si>
  <si>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</si>
  <si>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</si>
  <si>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</si>
  <si>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</si>
  <si>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</si>
  <si>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</si>
  <si>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</si>
  <si>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</si>
  <si>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</si>
  <si>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</si>
  <si>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</si>
  <si>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</si>
  <si>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</si>
  <si>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</si>
  <si>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</si>
  <si>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</si>
  <si>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</si>
  <si>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</si>
  <si>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</si>
  <si>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</si>
  <si>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</si>
  <si>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</si>
  <si>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</si>
  <si>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</si>
  <si>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</si>
  <si>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</si>
  <si>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</si>
  <si>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</si>
  <si>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</si>
  <si>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</si>
  <si>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</si>
  <si>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</si>
  <si>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</si>
  <si>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</si>
  <si>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</si>
  <si>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</si>
  <si>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</si>
  <si>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</si>
  <si>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</si>
  <si>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</si>
  <si>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</si>
  <si>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</si>
  <si>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</si>
  <si>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</si>
  <si>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</si>
  <si>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</si>
  <si>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</si>
  <si>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</si>
  <si>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</si>
  <si>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</si>
  <si>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</si>
  <si>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</si>
  <si>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</si>
  <si>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</si>
  <si>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</si>
  <si>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</si>
  <si>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</si>
  <si>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</si>
  <si>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</si>
  <si>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</si>
  <si>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</si>
  <si>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</si>
  <si>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</si>
  <si>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</si>
  <si>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</si>
  <si>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</si>
  <si>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</si>
  <si>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</si>
  <si>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</si>
  <si>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</si>
  <si>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</si>
  <si>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</si>
  <si>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</si>
  <si>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</si>
  <si>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</si>
  <si>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</si>
  <si>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</si>
  <si>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</si>
  <si>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</si>
  <si>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</si>
  <si>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</si>
  <si>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</si>
  <si>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</si>
  <si>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</si>
  <si>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</si>
  <si>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</si>
  <si>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</si>
  <si>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</si>
  <si>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</si>
  <si>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</si>
  <si>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</si>
  <si>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</si>
  <si>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</si>
  <si>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</si>
  <si>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</si>
  <si>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</si>
  <si>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</si>
  <si>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</si>
  <si>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</si>
  <si>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</si>
  <si>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</si>
  <si>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</si>
  <si>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</si>
  <si>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</si>
  <si>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</si>
  <si>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</si>
  <si>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</si>
  <si>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</si>
  <si>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</si>
  <si>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</si>
  <si>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</si>
  <si>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</si>
  <si>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</si>
  <si>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</si>
  <si>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</si>
  <si>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</si>
  <si>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</si>
  <si>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</si>
  <si>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</si>
  <si>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</si>
  <si>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</si>
  <si>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</si>
  <si>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</si>
  <si>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</si>
  <si>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</si>
  <si>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</si>
  <si>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</si>
  <si>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</si>
  <si>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</si>
  <si>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</si>
  <si>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</si>
  <si>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</si>
  <si>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</si>
  <si>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</si>
  <si>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</si>
  <si>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</si>
  <si>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</si>
  <si>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</si>
  <si>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</si>
  <si>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</si>
  <si>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</si>
  <si>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</si>
  <si>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</si>
  <si>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</si>
  <si>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</si>
  <si>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</si>
  <si>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</si>
  <si>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</si>
  <si>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</si>
  <si>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</si>
  <si>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</si>
  <si>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</si>
  <si>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</si>
  <si>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</si>
  <si>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</si>
  <si>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</si>
  <si>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</si>
  <si>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</si>
  <si>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</si>
  <si>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</si>
  <si>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</si>
  <si>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</si>
  <si>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</si>
  <si>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</si>
  <si>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</si>
  <si>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</si>
  <si>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</si>
  <si>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</si>
  <si>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</si>
  <si>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</si>
  <si>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</si>
  <si>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</si>
  <si>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</si>
  <si>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</si>
  <si>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</si>
  <si>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</si>
  <si>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</si>
  <si>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</si>
  <si>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</si>
  <si>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</si>
  <si>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</si>
  <si>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</si>
  <si>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</si>
  <si>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</si>
  <si>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</si>
  <si>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</si>
  <si>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</si>
  <si>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</si>
  <si>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</si>
  <si>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</si>
  <si>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</si>
  <si>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</si>
  <si>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</si>
  <si>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</si>
  <si>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</si>
  <si>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</si>
  <si>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</si>
  <si>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</si>
  <si>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</si>
  <si>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</si>
  <si>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</si>
  <si>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</si>
  <si>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</si>
  <si>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</si>
  <si>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</si>
  <si>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</si>
  <si>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</si>
  <si>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</si>
  <si>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</si>
  <si>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</si>
  <si>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</si>
  <si>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</si>
  <si>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</si>
  <si>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</si>
  <si>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</si>
  <si>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</si>
  <si>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</si>
  <si>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</si>
  <si>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</si>
  <si>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</si>
  <si>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</si>
  <si>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</si>
  <si>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</si>
  <si>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</si>
  <si>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</si>
  <si>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</si>
  <si>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</si>
  <si>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</si>
  <si>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</si>
  <si>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</si>
  <si>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</si>
  <si>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</si>
  <si>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</si>
  <si>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</si>
  <si>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</si>
  <si>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</si>
  <si>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</si>
  <si>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</si>
  <si>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</si>
  <si>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</si>
  <si>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</si>
  <si>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</si>
  <si>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</si>
  <si>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</si>
  <si>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</si>
  <si>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</si>
  <si>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</si>
  <si>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</si>
  <si>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</si>
  <si>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</si>
  <si>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</si>
  <si>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</si>
  <si>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</si>
  <si>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</si>
  <si>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</si>
  <si>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</si>
  <si>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</si>
  <si>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</si>
  <si>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</si>
  <si>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</si>
  <si>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</si>
  <si>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</si>
  <si>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</si>
  <si>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</si>
  <si>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</si>
  <si>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</si>
  <si>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</si>
  <si>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</si>
  <si>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</si>
  <si>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</si>
  <si>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</si>
  <si>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</si>
  <si>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</si>
  <si>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</si>
  <si>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</si>
  <si>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</si>
  <si>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</si>
  <si>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</si>
  <si>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</si>
  <si>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</si>
  <si>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</si>
  <si>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</si>
  <si>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</si>
  <si>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</si>
  <si>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</si>
  <si>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</si>
  <si>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</si>
  <si>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</si>
  <si>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</si>
  <si>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</si>
  <si>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</si>
  <si>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</si>
  <si>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</si>
  <si>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</si>
  <si>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</si>
  <si>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</si>
  <si>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</si>
  <si>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</si>
  <si>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</si>
  <si>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</si>
  <si>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</si>
  <si>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</si>
  <si>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</si>
  <si>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</si>
  <si>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</si>
  <si>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</si>
  <si>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</si>
  <si>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</si>
  <si>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</si>
  <si>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</si>
  <si>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</si>
  <si>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</si>
  <si>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</si>
  <si>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</si>
  <si>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</si>
  <si>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</si>
  <si>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</si>
  <si>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</si>
  <si>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</si>
  <si>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</si>
  <si>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</si>
  <si>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</si>
  <si>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</si>
  <si>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</si>
  <si>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</si>
  <si>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</si>
  <si>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</si>
  <si>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</si>
  <si>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</si>
  <si>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</si>
  <si>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</si>
  <si>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</si>
  <si>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</si>
  <si>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</si>
  <si>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</si>
  <si>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</si>
  <si>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</si>
  <si>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</si>
  <si>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</si>
  <si>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</si>
  <si>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</si>
  <si>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</si>
  <si>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</si>
  <si>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</si>
  <si>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</si>
  <si>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</si>
  <si>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</si>
  <si>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</si>
  <si>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</si>
  <si>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</si>
  <si>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</si>
  <si>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</si>
  <si>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</si>
  <si>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</si>
  <si>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</si>
  <si>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</si>
  <si>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</si>
  <si>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</si>
  <si>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</si>
  <si>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</si>
  <si>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</si>
  <si>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</si>
  <si>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</si>
  <si>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</si>
  <si>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</si>
  <si>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</si>
  <si>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</si>
  <si>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</si>
  <si>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</si>
  <si>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</si>
  <si>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</si>
  <si>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</si>
  <si>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</si>
  <si>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</si>
  <si>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</si>
  <si>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</si>
  <si>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</si>
  <si>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</si>
  <si>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</si>
  <si>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</si>
  <si>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</si>
  <si>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</si>
  <si>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</si>
  <si>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</si>
  <si>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</si>
  <si>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</si>
  <si>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</si>
  <si>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</si>
  <si>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</si>
  <si>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</si>
  <si>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</si>
  <si>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</si>
  <si>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</si>
  <si>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</si>
  <si>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</si>
  <si>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</si>
  <si>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</si>
  <si>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</si>
  <si>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</si>
  <si>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</si>
  <si>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</si>
  <si>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</si>
  <si>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</si>
  <si>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</si>
  <si>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</si>
  <si>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</si>
  <si>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</si>
  <si>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</si>
  <si>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</si>
  <si>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</si>
  <si>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</si>
  <si>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</si>
  <si>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</si>
  <si>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</si>
  <si>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</si>
  <si>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</si>
  <si>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</si>
  <si>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</si>
  <si>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</si>
  <si>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</si>
  <si>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</si>
  <si>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</si>
  <si>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</si>
  <si>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</si>
  <si>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</si>
  <si>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</si>
  <si>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</si>
  <si>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</si>
  <si>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</si>
  <si>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</si>
  <si>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</si>
  <si>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</si>
  <si>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</si>
  <si>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</si>
  <si>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</si>
  <si>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</si>
  <si>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</si>
  <si>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</si>
  <si>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</si>
  <si>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</si>
  <si>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</si>
  <si>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</si>
  <si>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</si>
  <si>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</si>
  <si>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</si>
  <si>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</si>
  <si>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</si>
  <si>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</si>
  <si>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</si>
  <si>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</si>
  <si>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</si>
  <si>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</si>
  <si>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</si>
  <si>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</si>
  <si>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</si>
  <si>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</si>
  <si>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</si>
  <si>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</si>
  <si>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</si>
  <si>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</si>
  <si>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</si>
  <si>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</si>
  <si>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</si>
  <si>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</si>
  <si>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</si>
  <si>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</si>
  <si>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</si>
  <si>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</si>
  <si>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</si>
  <si>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</si>
  <si>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</si>
  <si>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</si>
  <si>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</si>
  <si>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</si>
  <si>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</si>
  <si>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</si>
  <si>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</si>
  <si>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</si>
  <si>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</si>
  <si>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</si>
  <si>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</si>
  <si>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</si>
  <si>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</si>
  <si>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</si>
  <si>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</si>
  <si>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</si>
  <si>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</si>
  <si>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</si>
  <si>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</si>
  <si>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</si>
  <si>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</si>
  <si>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</si>
  <si>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</si>
  <si>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</si>
  <si>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</si>
  <si>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</si>
  <si>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</si>
  <si>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</si>
  <si>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</si>
  <si>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</si>
  <si>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</si>
  <si>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</si>
  <si>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</si>
  <si>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</si>
  <si>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</si>
  <si>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</si>
  <si>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</si>
  <si>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</si>
  <si>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</si>
  <si>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</si>
  <si>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</si>
  <si>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</si>
  <si>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</si>
  <si>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</si>
  <si>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</si>
  <si>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</si>
  <si>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</si>
  <si>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</si>
  <si>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</si>
  <si>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</si>
  <si>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</si>
  <si>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</si>
  <si>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</si>
  <si>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</si>
  <si>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</si>
  <si>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</si>
  <si>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</si>
  <si>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</si>
  <si>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</si>
  <si>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</si>
  <si>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</si>
  <si>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</si>
  <si>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</si>
  <si>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</si>
  <si>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</si>
  <si>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</si>
  <si>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</si>
  <si>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</si>
  <si>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</si>
  <si>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</si>
  <si>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</si>
  <si>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</si>
  <si>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</si>
  <si>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</si>
  <si>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</si>
  <si>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</si>
  <si>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</si>
  <si>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</si>
  <si>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</si>
  <si>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</si>
  <si>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</si>
  <si>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</si>
  <si>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</si>
  <si>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</si>
  <si>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</si>
  <si>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</si>
  <si>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</si>
  <si>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</si>
  <si>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</si>
  <si>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</si>
  <si>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</si>
  <si>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</si>
  <si>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</si>
  <si>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</si>
  <si>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</si>
  <si>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</si>
  <si>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</si>
  <si>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</si>
  <si>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</si>
  <si>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</si>
  <si>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</si>
  <si>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</si>
  <si>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</si>
  <si>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</si>
  <si>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</si>
  <si>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</si>
  <si>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</si>
  <si>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</si>
  <si>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</si>
  <si>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</si>
  <si>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</si>
  <si>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</si>
  <si>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</si>
  <si>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</si>
  <si>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</si>
  <si>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</si>
  <si>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</si>
  <si>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</si>
  <si>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</si>
  <si>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</si>
  <si>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</si>
  <si>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</si>
  <si>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</si>
  <si>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</si>
  <si>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</si>
  <si>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</si>
  <si>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</si>
  <si>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</si>
  <si>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</si>
  <si>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</si>
  <si>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</si>
  <si>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</si>
  <si>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</si>
  <si>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</si>
  <si>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</si>
  <si>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</si>
  <si>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</si>
  <si>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</si>
  <si>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</si>
  <si>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</si>
  <si>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</si>
  <si>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</si>
  <si>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</si>
  <si>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</si>
  <si>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</si>
  <si>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</si>
  <si>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</si>
  <si>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</si>
  <si>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</si>
  <si>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</si>
  <si>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</si>
  <si>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</si>
  <si>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</si>
  <si>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</si>
  <si>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</si>
  <si>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</si>
  <si>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</si>
  <si>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</si>
  <si>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</si>
  <si>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</si>
  <si>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</si>
  <si>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</si>
  <si>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</si>
  <si>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</si>
  <si>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</si>
  <si>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</si>
  <si>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</si>
  <si>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</si>
  <si>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</si>
  <si>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</si>
  <si>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</si>
  <si>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</si>
  <si>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</si>
  <si>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</si>
  <si>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</si>
  <si>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</si>
  <si>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</si>
  <si>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</si>
  <si>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</si>
  <si>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</si>
  <si>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</si>
  <si>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</si>
  <si>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</si>
  <si>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</si>
  <si>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</si>
  <si>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</si>
  <si>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</si>
  <si>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</si>
  <si>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</si>
  <si>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</si>
  <si>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</si>
  <si>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</si>
  <si>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</si>
  <si>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</si>
  <si>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</si>
  <si>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</si>
  <si>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</si>
  <si>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</si>
  <si>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</si>
  <si>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</si>
  <si>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</si>
  <si>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</si>
  <si>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</si>
  <si>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</si>
  <si>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</si>
  <si>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</si>
  <si>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</si>
  <si>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</si>
  <si>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</si>
  <si>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</si>
  <si>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</si>
  <si>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</si>
  <si>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</si>
  <si>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</si>
  <si>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</si>
  <si>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</si>
  <si>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</si>
  <si>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</si>
  <si>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</si>
  <si>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</si>
  <si>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</si>
  <si>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</si>
  <si>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</si>
  <si>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</si>
  <si>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</si>
  <si>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</si>
  <si>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</si>
  <si>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</si>
  <si>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</si>
  <si>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</si>
  <si>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</si>
  <si>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</si>
  <si>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</si>
  <si>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</si>
  <si>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</si>
  <si>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</si>
  <si>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</si>
  <si>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</si>
  <si>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</si>
  <si>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</si>
  <si>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</si>
  <si>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</si>
  <si>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</si>
  <si>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</si>
  <si>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</si>
  <si>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</si>
  <si>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</si>
  <si>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</si>
  <si>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</si>
  <si>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</si>
  <si>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</si>
  <si>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</si>
  <si>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</si>
  <si>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</si>
  <si>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</si>
  <si>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</si>
  <si>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</si>
  <si>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</si>
  <si>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</si>
  <si>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</si>
  <si>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</si>
  <si>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</si>
  <si>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</si>
  <si>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</si>
  <si>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</si>
  <si>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</si>
  <si>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</si>
  <si>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</si>
  <si>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</si>
  <si>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</si>
  <si>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</si>
  <si>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</si>
  <si>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</si>
  <si>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</si>
  <si>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</si>
  <si>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</si>
  <si>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</si>
  <si>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</si>
  <si>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</si>
  <si>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</si>
  <si>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</si>
  <si>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</si>
  <si>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</si>
  <si>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</si>
  <si>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</si>
  <si>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</si>
  <si>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</si>
  <si>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</si>
  <si>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</si>
  <si>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</si>
  <si>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</si>
  <si>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</si>
  <si>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</si>
  <si>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</si>
  <si>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</si>
  <si>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</si>
  <si>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</si>
  <si>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</si>
  <si>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</si>
  <si>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</si>
  <si>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</si>
  <si>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</si>
  <si>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</si>
  <si>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</si>
  <si>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</si>
  <si>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</si>
  <si>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</si>
  <si>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</si>
  <si>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</si>
  <si>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</si>
  <si>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</si>
  <si>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</si>
  <si>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</si>
  <si>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</si>
  <si>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</si>
  <si>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</si>
  <si>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</si>
  <si>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</si>
  <si>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</si>
  <si>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</si>
  <si>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</si>
  <si>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</si>
  <si>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</si>
  <si>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</si>
  <si>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</si>
  <si>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</si>
  <si>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</si>
  <si>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</si>
  <si>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</si>
  <si>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</si>
  <si>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</si>
  <si>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</si>
  <si>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</si>
  <si>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</si>
  <si>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</si>
  <si>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</si>
  <si>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</si>
  <si>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</si>
  <si>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</si>
  <si>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</si>
  <si>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</si>
  <si>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</si>
  <si>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</si>
  <si>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</si>
  <si>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</si>
  <si>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</si>
  <si>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</si>
  <si>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</si>
  <si>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</si>
  <si>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</si>
  <si>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</si>
  <si>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</si>
  <si>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</si>
  <si>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</si>
  <si>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</si>
  <si>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</si>
  <si>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</si>
  <si>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</si>
  <si>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</si>
  <si>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</si>
  <si>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</si>
  <si>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</si>
  <si>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</si>
  <si>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</si>
  <si>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</si>
  <si>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</si>
  <si>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</si>
  <si>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</si>
  <si>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</si>
  <si>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</si>
  <si>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</si>
  <si>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</si>
  <si>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</si>
  <si>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</si>
  <si>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</si>
  <si>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</si>
  <si>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</si>
  <si>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</si>
  <si>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</si>
  <si>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</si>
  <si>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</si>
  <si>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</si>
  <si>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</si>
  <si>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</si>
  <si>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</si>
  <si>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</si>
  <si>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</si>
  <si>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</si>
  <si>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</si>
  <si>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</si>
  <si>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</si>
  <si>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</si>
  <si>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</si>
  <si>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</si>
  <si>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</si>
  <si>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</si>
  <si>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</si>
  <si>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</si>
  <si>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</si>
  <si>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</si>
  <si>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</si>
  <si>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</si>
  <si>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</si>
  <si>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</si>
  <si>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</si>
  <si>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</si>
  <si>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</si>
  <si>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</si>
  <si>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</si>
  <si>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</si>
  <si>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</si>
  <si>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</si>
  <si>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</si>
  <si>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</si>
  <si>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</si>
  <si>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</si>
  <si>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</si>
  <si>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</si>
  <si>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</si>
  <si>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</si>
  <si>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</si>
  <si>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</si>
  <si>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</si>
  <si>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</si>
  <si>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</si>
  <si>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</si>
  <si>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</si>
  <si>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</si>
  <si>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</si>
  <si>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</si>
  <si>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</si>
  <si>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</si>
  <si>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</si>
  <si>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</si>
  <si>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</si>
  <si>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</si>
  <si>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</si>
  <si>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</si>
  <si>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</si>
  <si>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</si>
  <si>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</si>
  <si>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</si>
  <si>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</si>
  <si>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</si>
  <si>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</si>
  <si>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</si>
  <si>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</si>
  <si>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</si>
  <si>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</si>
  <si>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</si>
  <si>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</si>
  <si>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</si>
  <si>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</si>
  <si>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</si>
  <si>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</si>
  <si>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</si>
  <si>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</si>
  <si>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</si>
  <si>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</si>
  <si>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</si>
  <si>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</si>
  <si>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</si>
  <si>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</si>
  <si>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</si>
  <si>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</si>
  <si>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</si>
  <si>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</si>
  <si>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</si>
  <si>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</si>
  <si>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</si>
  <si>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</si>
  <si>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</si>
  <si>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</si>
  <si>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</si>
  <si>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</si>
  <si>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</si>
  <si>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</si>
  <si>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</si>
  <si>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</si>
  <si>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</si>
  <si>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</si>
  <si>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</si>
  <si>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</si>
  <si>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</si>
  <si>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</si>
  <si>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</si>
  <si>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</si>
  <si>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</si>
  <si>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</si>
  <si>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</si>
  <si>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</si>
  <si>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</si>
  <si>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</si>
  <si>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</si>
  <si>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</si>
  <si>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</si>
  <si>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</si>
  <si>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</si>
  <si>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</si>
  <si>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</si>
  <si>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</si>
  <si>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</si>
  <si>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</si>
  <si>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</si>
  <si>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</si>
  <si>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</si>
  <si>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</si>
  <si>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</si>
  <si>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</si>
  <si>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</si>
  <si>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</si>
  <si>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</si>
  <si>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</si>
  <si>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</si>
  <si>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</si>
  <si>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</si>
  <si>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</si>
  <si>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</si>
  <si>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</si>
  <si>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</si>
  <si>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</si>
  <si>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</si>
  <si>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</si>
  <si>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</si>
  <si>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</si>
  <si>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</si>
  <si>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</si>
  <si>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</si>
  <si>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</si>
  <si>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</si>
  <si>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</si>
  <si>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</si>
  <si>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</si>
  <si>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</si>
  <si>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</si>
  <si>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</si>
  <si>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</si>
  <si>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</si>
  <si>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</si>
  <si>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</si>
  <si>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</si>
  <si>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</si>
  <si>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</si>
  <si>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</si>
  <si>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</si>
  <si>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</si>
  <si>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</si>
  <si>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</si>
  <si>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</si>
  <si>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</si>
  <si>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</si>
  <si>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</si>
  <si>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</si>
  <si>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</si>
  <si>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</si>
  <si>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</si>
  <si>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</si>
  <si>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</si>
  <si>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</si>
  <si>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</si>
  <si>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</si>
  <si>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</si>
  <si>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</si>
  <si>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</si>
  <si>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</si>
  <si>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</si>
  <si>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</si>
  <si>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</si>
  <si>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</si>
  <si>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</si>
  <si>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</si>
  <si>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</si>
  <si>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</si>
  <si>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</si>
  <si>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</si>
  <si>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</si>
  <si>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</si>
  <si>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</si>
  <si>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</si>
  <si>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</si>
  <si>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</si>
  <si>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</si>
  <si>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</si>
  <si>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</si>
  <si>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</si>
  <si>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</si>
  <si>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</si>
  <si>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</si>
  <si>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</si>
  <si>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</si>
  <si>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</si>
  <si>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</si>
  <si>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</si>
  <si>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</si>
  <si>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</si>
  <si>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</si>
  <si>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</si>
  <si>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</si>
  <si>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</si>
  <si>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</si>
  <si>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</si>
  <si>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</si>
  <si>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</si>
  <si>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</si>
  <si>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</si>
  <si>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</si>
  <si>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</si>
  <si>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</si>
  <si>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</si>
  <si>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</si>
  <si>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</si>
  <si>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</si>
  <si>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</si>
  <si>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</si>
  <si>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</si>
  <si>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</si>
  <si>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</si>
  <si>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</si>
  <si>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</si>
  <si>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</si>
  <si>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</si>
  <si>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</si>
  <si>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</si>
  <si>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</si>
  <si>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</si>
  <si>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</si>
  <si>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</si>
  <si>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</si>
  <si>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</si>
  <si>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</si>
  <si>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</si>
  <si>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</si>
  <si>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</si>
  <si>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</si>
  <si>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</si>
  <si>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</si>
  <si>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</si>
  <si>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</si>
  <si>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</si>
  <si>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</si>
  <si>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</si>
  <si>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</si>
  <si>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</si>
  <si>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</si>
  <si>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</si>
  <si>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</si>
  <si>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</si>
  <si>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</si>
  <si>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</si>
  <si>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</si>
  <si>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</si>
  <si>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</si>
  <si>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</si>
  <si>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</si>
  <si>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</si>
  <si>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</si>
  <si>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</si>
  <si>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</si>
  <si>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</si>
  <si>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</si>
  <si>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</si>
  <si>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</si>
  <si>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</si>
  <si>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</si>
  <si>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</si>
  <si>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</si>
  <si>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</si>
  <si>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</si>
  <si>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</si>
  <si>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</si>
  <si>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</si>
  <si>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</si>
  <si>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</si>
  <si>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</si>
  <si>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</si>
  <si>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</si>
  <si>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</si>
  <si>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</si>
  <si>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</si>
  <si>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</si>
  <si>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</si>
  <si>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</si>
  <si>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</si>
  <si>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</si>
  <si>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</si>
  <si>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</si>
  <si>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</si>
  <si>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</si>
  <si>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</si>
  <si>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</si>
  <si>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</si>
  <si>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</si>
  <si>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</si>
  <si>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</si>
  <si>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</si>
  <si>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</si>
  <si>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</si>
  <si>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</si>
  <si>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</si>
  <si>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</si>
  <si>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</si>
  <si>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</si>
  <si>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</si>
  <si>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</si>
  <si>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</si>
  <si>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</si>
  <si>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</si>
  <si>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</si>
  <si>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</si>
  <si>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</si>
  <si>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</si>
  <si>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</si>
  <si>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</si>
  <si>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</si>
  <si>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</si>
  <si>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</si>
  <si>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</si>
  <si>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</si>
  <si>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</si>
  <si>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</si>
  <si>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</si>
  <si>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</si>
  <si>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</si>
  <si>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</si>
  <si>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</si>
  <si>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</si>
  <si>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</si>
  <si>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</si>
  <si>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</si>
  <si>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</si>
  <si>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</si>
  <si>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</si>
  <si>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</si>
  <si>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</si>
  <si>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</si>
  <si>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</si>
  <si>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</si>
  <si>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</si>
  <si>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</si>
  <si>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</si>
  <si>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</si>
  <si>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</si>
  <si>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</si>
  <si>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</si>
  <si>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</si>
  <si>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</si>
  <si>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</si>
  <si>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</si>
  <si>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</si>
  <si>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</si>
  <si>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</si>
  <si>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</si>
  <si>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</si>
  <si>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</si>
  <si>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</si>
  <si>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</si>
  <si>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</si>
  <si>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</si>
  <si>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</si>
  <si>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</si>
  <si>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</si>
  <si>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</si>
  <si>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</si>
  <si>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</si>
  <si>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</si>
  <si>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</si>
  <si>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</si>
  <si>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</si>
  <si>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</si>
  <si>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</si>
  <si>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</si>
  <si>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</si>
  <si>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</si>
  <si>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</si>
  <si>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</si>
  <si>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</si>
  <si>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</si>
  <si>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</si>
  <si>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</si>
  <si>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</si>
  <si>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</si>
  <si>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</si>
  <si>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</si>
  <si>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</si>
  <si>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</si>
  <si>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</si>
  <si>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</si>
  <si>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</si>
  <si>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</si>
  <si>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</si>
  <si>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</si>
  <si>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</si>
  <si>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</si>
  <si>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</si>
  <si>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</si>
  <si>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</si>
  <si>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</si>
  <si>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</si>
  <si>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</si>
  <si>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</si>
  <si>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</si>
  <si>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</si>
  <si>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</si>
  <si>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</si>
  <si>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</si>
  <si>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</si>
  <si>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</si>
  <si>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</si>
  <si>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</si>
  <si>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</si>
  <si>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</si>
  <si>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</si>
  <si>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</si>
  <si>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</si>
  <si>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</si>
  <si>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</si>
  <si>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</si>
  <si>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</si>
  <si>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</si>
  <si>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</si>
  <si>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</si>
  <si>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</si>
  <si>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</si>
  <si>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</si>
  <si>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</si>
  <si>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</si>
  <si>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</si>
  <si>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</si>
  <si>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</si>
  <si>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</si>
  <si>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</si>
  <si>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</si>
  <si>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</si>
  <si>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</si>
  <si>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</si>
  <si>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</si>
  <si>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</si>
  <si>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</si>
  <si>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</si>
  <si>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</si>
  <si>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</si>
  <si>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</si>
  <si>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</si>
  <si>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</si>
  <si>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</si>
  <si>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</si>
  <si>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</si>
  <si>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</si>
  <si>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</si>
  <si>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</si>
  <si>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</si>
  <si>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</si>
  <si>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</si>
  <si>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</si>
  <si>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</si>
  <si>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</si>
  <si>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</si>
  <si>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</si>
  <si>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</si>
  <si>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</si>
  <si>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</si>
  <si>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</si>
  <si>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</si>
  <si>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</si>
  <si>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</si>
  <si>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</si>
  <si>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</si>
  <si>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</si>
  <si>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</si>
  <si>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</si>
  <si>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</si>
  <si>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</si>
  <si>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</si>
  <si>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</si>
  <si>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</si>
  <si>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</si>
  <si>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</si>
  <si>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</si>
  <si>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</si>
  <si>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</si>
  <si>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</si>
  <si>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</si>
  <si>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</si>
  <si>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</si>
  <si>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</si>
  <si>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</si>
  <si>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</si>
  <si>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</si>
  <si>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</si>
  <si>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</si>
  <si>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</si>
  <si>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</si>
  <si>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</si>
  <si>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</si>
  <si>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</si>
  <si>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</si>
  <si>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</si>
  <si>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</si>
  <si>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</si>
  <si>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</si>
  <si>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</si>
  <si>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</si>
  <si>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</si>
  <si>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</si>
  <si>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</si>
  <si>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</si>
  <si>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</si>
  <si>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</si>
  <si>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</si>
  <si>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</si>
  <si>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</si>
  <si>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</si>
  <si>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</si>
  <si>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</si>
  <si>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</si>
  <si>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</si>
  <si>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</si>
  <si>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</si>
  <si>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</si>
  <si>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</si>
  <si>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</si>
  <si>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</si>
  <si>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</si>
  <si>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</si>
  <si>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</si>
  <si>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</si>
  <si>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</si>
  <si>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</si>
  <si>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</si>
  <si>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</si>
  <si>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</si>
  <si>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</si>
  <si>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</si>
  <si>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</si>
  <si>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</si>
  <si>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</si>
  <si>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</si>
  <si>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</si>
  <si>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</si>
  <si>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</si>
  <si>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</si>
  <si>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</si>
  <si>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</si>
  <si>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</si>
  <si>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</si>
  <si>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</si>
  <si>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</si>
  <si>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</si>
  <si>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</si>
  <si>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</si>
  <si>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</si>
  <si>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</si>
  <si>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</si>
  <si>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</si>
  <si>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</si>
  <si>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</si>
  <si>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</si>
  <si>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</si>
  <si>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</si>
  <si>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</si>
  <si>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</si>
  <si>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</si>
  <si>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</si>
  <si>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</si>
  <si>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</si>
  <si>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</si>
  <si>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</si>
  <si>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</si>
  <si>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</si>
  <si>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</si>
  <si>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</si>
  <si>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</si>
  <si>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</si>
  <si>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</si>
  <si>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</si>
  <si>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</si>
  <si>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</si>
  <si>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</si>
  <si>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</si>
  <si>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</si>
  <si>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</si>
  <si>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</si>
  <si>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</si>
  <si>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</si>
  <si>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</si>
  <si>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</si>
  <si>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</si>
  <si>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</si>
  <si>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</si>
  <si>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</si>
  <si>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</si>
  <si>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</si>
  <si>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</si>
  <si>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</si>
  <si>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</si>
  <si>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</si>
  <si>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</si>
  <si>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</si>
  <si>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</si>
  <si>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</si>
  <si>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</si>
  <si>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</si>
  <si>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</si>
  <si>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</si>
  <si>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</si>
  <si>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</si>
  <si>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</si>
  <si>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</si>
  <si>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</si>
  <si>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</si>
  <si>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</si>
  <si>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</si>
  <si>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</si>
  <si>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</si>
  <si>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</si>
  <si>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</si>
  <si>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</si>
  <si>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</si>
  <si>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</si>
  <si>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</si>
  <si>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</si>
  <si>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</si>
  <si>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</si>
  <si>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</si>
  <si>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</si>
  <si>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</si>
  <si>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</si>
  <si>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</si>
  <si>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</si>
  <si>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</si>
  <si>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</si>
  <si>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</si>
  <si>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</si>
  <si>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</si>
  <si>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</si>
  <si>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</si>
  <si>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</si>
  <si>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</si>
  <si>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</si>
  <si>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</si>
  <si>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</si>
  <si>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</si>
  <si>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</si>
  <si>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</si>
  <si>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</si>
  <si>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</si>
  <si>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</si>
  <si>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</si>
  <si>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</si>
  <si>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</si>
  <si>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</si>
  <si>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</si>
  <si>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</si>
  <si>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</si>
  <si>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</si>
  <si>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</si>
  <si>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</si>
  <si>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</si>
  <si>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</si>
  <si>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</si>
  <si>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</si>
  <si>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</si>
  <si>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</si>
  <si>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</si>
  <si>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</si>
  <si>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</si>
  <si>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</si>
  <si>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</si>
  <si>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</si>
  <si>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</si>
  <si>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</si>
  <si>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</si>
  <si>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</si>
  <si>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</si>
  <si>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</si>
  <si>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</si>
  <si>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</si>
  <si>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</si>
  <si>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</si>
  <si>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</si>
  <si>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</si>
  <si>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</si>
  <si>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</si>
  <si>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</si>
  <si>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</si>
  <si>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</si>
  <si>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</si>
  <si>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</si>
  <si>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</si>
  <si>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</si>
  <si>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</si>
  <si>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</si>
  <si>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</si>
  <si>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</si>
  <si>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</si>
  <si>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</si>
  <si>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</si>
  <si>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</si>
  <si>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</si>
  <si>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</si>
  <si>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</si>
  <si>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</si>
  <si>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</si>
  <si>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</si>
  <si>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</si>
  <si>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</si>
  <si>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</si>
  <si>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</si>
  <si>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</si>
  <si>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</si>
  <si>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</si>
  <si>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</si>
  <si>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</si>
  <si>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</si>
  <si>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</si>
  <si>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</si>
  <si>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</si>
  <si>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</si>
  <si>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</si>
  <si>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</si>
  <si>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</si>
  <si>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</si>
  <si>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</si>
  <si>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</si>
  <si>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</si>
  <si>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</si>
  <si>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</si>
  <si>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</si>
  <si>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</si>
  <si>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</si>
  <si>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</si>
  <si>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</si>
  <si>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</si>
  <si>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</si>
  <si>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</si>
  <si>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</si>
  <si>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</si>
  <si>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</si>
  <si>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</si>
  <si>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</si>
  <si>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</si>
  <si>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</si>
  <si>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</si>
  <si>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</si>
  <si>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</si>
  <si>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</si>
  <si>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</si>
  <si>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</si>
  <si>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</si>
  <si>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</si>
  <si>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</si>
  <si>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</si>
  <si>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</si>
  <si>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</si>
  <si>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</si>
  <si>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</si>
  <si>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</si>
  <si>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</si>
  <si>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</si>
  <si>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</si>
  <si>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</si>
  <si>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</si>
  <si>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</si>
  <si>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</si>
  <si>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</si>
  <si>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</si>
  <si>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</si>
  <si>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</si>
  <si>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</si>
  <si>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</si>
  <si>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</si>
  <si>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</si>
  <si>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</si>
  <si>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</si>
  <si>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</si>
  <si>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</si>
  <si>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</si>
  <si>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</si>
  <si>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</si>
  <si>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</si>
  <si>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</si>
  <si>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</si>
  <si>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</si>
  <si>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</si>
  <si>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</si>
  <si>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</si>
  <si>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</si>
  <si>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</si>
  <si>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</si>
  <si>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</si>
  <si>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</si>
  <si>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</si>
  <si>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</si>
  <si>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</si>
  <si>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</si>
  <si>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</si>
  <si>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</si>
  <si>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</si>
  <si>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</si>
  <si>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</si>
  <si>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</si>
  <si>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</si>
  <si>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</si>
  <si>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</si>
  <si>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</si>
  <si>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</si>
  <si>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</si>
  <si>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</si>
  <si>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</si>
  <si>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</si>
  <si>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</si>
  <si>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</si>
  <si>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</si>
  <si>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</si>
  <si>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</si>
  <si>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</si>
  <si>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</si>
  <si>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</si>
  <si>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</si>
  <si>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</si>
  <si>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</si>
  <si>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</si>
  <si>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</si>
  <si>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</si>
  <si>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</si>
  <si>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</si>
  <si>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</si>
  <si>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</si>
  <si>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</si>
  <si>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</si>
  <si>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</si>
  <si>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</si>
  <si>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</si>
  <si>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</si>
  <si>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</si>
  <si>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</si>
  <si>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</si>
  <si>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</si>
  <si>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</si>
  <si>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</si>
  <si>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</si>
  <si>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</si>
  <si>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</si>
  <si>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</si>
  <si>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</si>
  <si>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</si>
  <si>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</si>
  <si>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</si>
  <si>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</si>
  <si>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</si>
  <si>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</si>
  <si>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</si>
  <si>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</si>
  <si>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</si>
  <si>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</si>
  <si>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</si>
  <si>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</si>
  <si>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</si>
  <si>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</si>
  <si>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</si>
  <si>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</si>
  <si>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</si>
  <si>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</si>
  <si>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</si>
  <si>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</si>
  <si>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</si>
  <si>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</si>
  <si>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</si>
  <si>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</si>
  <si>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</si>
  <si>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</si>
  <si>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</si>
  <si>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</si>
  <si>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</si>
  <si>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</si>
  <si>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</si>
  <si>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</si>
  <si>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</si>
  <si>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</si>
  <si>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</si>
  <si>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</si>
  <si>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</si>
  <si>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</si>
  <si>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</si>
  <si>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</si>
  <si>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</si>
  <si>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</si>
  <si>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</si>
  <si>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</si>
  <si>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</si>
  <si>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</si>
  <si>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</si>
  <si>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</si>
  <si>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</si>
  <si>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</si>
  <si>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</si>
  <si>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</si>
  <si>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</si>
  <si>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</si>
  <si>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</si>
  <si>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</si>
  <si>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</si>
  <si>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</si>
  <si>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</si>
  <si>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</si>
  <si>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</si>
  <si>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</si>
  <si>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</si>
  <si>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</si>
  <si>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</si>
  <si>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</si>
  <si>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</si>
  <si>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</si>
  <si>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</si>
  <si>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</si>
  <si>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</si>
  <si>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</si>
  <si>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</si>
  <si>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</si>
  <si>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</si>
  <si>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</si>
  <si>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</si>
  <si>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</si>
  <si>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</si>
  <si>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</si>
  <si>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</si>
  <si>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</si>
  <si>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</si>
  <si>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</si>
  <si>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</si>
  <si>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</si>
  <si>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</si>
  <si>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</si>
  <si>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</si>
  <si>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</si>
  <si>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</si>
  <si>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</si>
  <si>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</si>
  <si>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</si>
  <si>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</si>
  <si>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</si>
  <si>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</si>
  <si>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</si>
  <si>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</si>
  <si>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</si>
  <si>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</si>
  <si>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</si>
  <si>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</si>
  <si>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</si>
  <si>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</si>
  <si>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</si>
  <si>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</si>
  <si>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</si>
  <si>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</si>
  <si>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</si>
  <si>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</si>
  <si>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</si>
  <si>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</si>
  <si>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</si>
  <si>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</si>
  <si>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</si>
  <si>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</si>
  <si>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</si>
  <si>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</si>
  <si>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</si>
  <si>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</si>
  <si>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</si>
  <si>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</si>
  <si>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</si>
  <si>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</si>
  <si>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</si>
  <si>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</si>
  <si>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</si>
  <si>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</si>
  <si>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</si>
  <si>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</si>
  <si>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</si>
  <si>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</si>
  <si>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</si>
  <si>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</si>
  <si>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</si>
  <si>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</si>
  <si>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</si>
  <si>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</si>
  <si>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</si>
  <si>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</si>
  <si>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</si>
  <si>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</si>
  <si>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</si>
  <si>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</si>
  <si>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</si>
  <si>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</si>
  <si>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</si>
  <si>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</si>
  <si>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</si>
  <si>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</si>
  <si>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</si>
  <si>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</si>
  <si>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</si>
  <si>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</si>
  <si>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</si>
  <si>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</si>
  <si>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</si>
  <si>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</si>
  <si>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</si>
  <si>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</si>
  <si>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</si>
  <si>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</si>
  <si>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</si>
  <si>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</si>
  <si>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</si>
  <si>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</si>
  <si>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</si>
  <si>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</si>
  <si>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</si>
  <si>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</si>
  <si>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</si>
  <si>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</si>
  <si>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</si>
  <si>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</si>
  <si>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</si>
  <si>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</si>
  <si>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</si>
  <si>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</si>
  <si>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</si>
  <si>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</si>
  <si>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</si>
  <si>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</si>
  <si>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</si>
  <si>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</si>
  <si>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</si>
  <si>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</si>
  <si>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</si>
  <si>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</si>
  <si>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</si>
  <si>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</si>
  <si>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</si>
  <si>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</si>
  <si>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</si>
  <si>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</si>
  <si>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</si>
  <si>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</si>
  <si>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</si>
  <si>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</si>
  <si>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</si>
  <si>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</si>
  <si>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</si>
  <si>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</si>
  <si>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</si>
  <si>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</si>
  <si>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</si>
  <si>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</si>
  <si>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</si>
  <si>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</si>
  <si>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</si>
  <si>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</si>
  <si>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</si>
  <si>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</si>
  <si>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</si>
  <si>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</si>
  <si>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</si>
  <si>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</si>
  <si>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</si>
  <si>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</si>
  <si>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</si>
  <si>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</si>
  <si>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</si>
  <si>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</si>
  <si>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</si>
  <si>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</si>
  <si>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</si>
  <si>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</si>
  <si>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</si>
  <si>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</si>
  <si>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</si>
  <si>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</si>
  <si>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</si>
  <si>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</si>
  <si>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</si>
  <si>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</si>
  <si>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</si>
  <si>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</si>
  <si>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</si>
  <si>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</si>
  <si>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</si>
  <si>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</si>
  <si>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</si>
  <si>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</si>
  <si>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</si>
  <si>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</si>
  <si>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</si>
  <si>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</si>
  <si>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</si>
  <si>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</si>
  <si>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</si>
  <si>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</si>
  <si>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</si>
  <si>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</si>
  <si>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</si>
  <si>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</si>
  <si>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</si>
  <si>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</si>
  <si>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</si>
  <si>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</si>
  <si>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</si>
  <si>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</si>
  <si>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</si>
  <si>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</si>
  <si>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</si>
  <si>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</si>
  <si>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</si>
  <si>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</si>
  <si>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</si>
  <si>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</si>
  <si>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</si>
  <si>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</si>
  <si>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</si>
  <si>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</si>
  <si>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</si>
  <si>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</si>
  <si>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</si>
  <si>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</si>
  <si>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</si>
  <si>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</si>
  <si>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</si>
  <si>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</si>
  <si>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</si>
  <si>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</si>
  <si>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</si>
  <si>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</si>
  <si>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</si>
  <si>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</si>
  <si>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</si>
  <si>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</si>
  <si>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</si>
  <si>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</si>
  <si>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</si>
  <si>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</si>
  <si>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</si>
  <si>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</si>
  <si>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</si>
  <si>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</si>
  <si>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</si>
  <si>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</si>
  <si>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</si>
  <si>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</si>
  <si>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</si>
  <si>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</si>
  <si>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</si>
  <si>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</si>
  <si>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</si>
  <si>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</si>
  <si>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</si>
  <si>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</si>
  <si>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</si>
  <si>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</si>
  <si>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</si>
  <si>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</si>
  <si>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</si>
  <si>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</si>
  <si>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</si>
  <si>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</si>
  <si>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</si>
  <si>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</si>
  <si>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</si>
  <si>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</si>
  <si>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</si>
  <si>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</si>
  <si>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</si>
  <si>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</si>
  <si>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</si>
  <si>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</si>
  <si>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</si>
  <si>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</si>
  <si>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</si>
  <si>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</si>
  <si>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</si>
  <si>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</si>
  <si>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</si>
  <si>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</si>
  <si>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</si>
  <si>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</si>
  <si>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</si>
  <si>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</si>
  <si>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</si>
  <si>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</si>
  <si>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</si>
  <si>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</si>
  <si>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</si>
  <si>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</si>
  <si>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</si>
  <si>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</si>
  <si>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</si>
  <si>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</si>
  <si>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</si>
  <si>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</si>
  <si>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</si>
  <si>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</si>
  <si>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</si>
  <si>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</si>
  <si>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</si>
  <si>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</si>
  <si>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</si>
  <si>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</si>
  <si>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</si>
  <si>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</si>
  <si>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</si>
  <si>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</si>
  <si>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</si>
  <si>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</si>
  <si>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</si>
  <si>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</si>
  <si>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</si>
  <si>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</si>
  <si>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</si>
  <si>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</si>
  <si>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</si>
  <si>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</si>
  <si>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</si>
  <si>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</si>
  <si>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</si>
  <si>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</si>
  <si>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</si>
  <si>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</si>
  <si>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</si>
  <si>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</si>
  <si>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</si>
  <si>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</si>
  <si>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</si>
  <si>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</si>
  <si>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</si>
  <si>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</si>
  <si>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</si>
  <si>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</si>
  <si>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</si>
  <si>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</si>
  <si>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</si>
  <si>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</si>
  <si>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</si>
  <si>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</si>
  <si>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</si>
  <si>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</si>
  <si>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</si>
  <si>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</si>
  <si>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</si>
  <si>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</si>
  <si>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</si>
  <si>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</si>
  <si>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</si>
  <si>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</si>
  <si>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</si>
  <si>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</si>
  <si>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</si>
  <si>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</si>
  <si>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</si>
  <si>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</si>
  <si>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</si>
  <si>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</si>
  <si>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</si>
  <si>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</si>
  <si>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</si>
  <si>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</si>
  <si>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</si>
  <si>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</si>
  <si>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</si>
  <si>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</si>
  <si>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</si>
  <si>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</si>
  <si>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</si>
  <si>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</si>
  <si>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</si>
  <si>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</si>
  <si>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</si>
  <si>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</si>
  <si>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</si>
  <si>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</si>
  <si>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</si>
  <si>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</si>
  <si>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</si>
  <si>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</si>
  <si>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</si>
  <si>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</si>
  <si>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</si>
  <si>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</si>
  <si>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</si>
  <si>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</si>
  <si>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</si>
  <si>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</si>
  <si>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</si>
  <si>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</si>
  <si>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</si>
  <si>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</si>
  <si>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</si>
  <si>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</si>
  <si>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</si>
  <si>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</si>
  <si>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</si>
  <si>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</si>
  <si>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</si>
  <si>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</si>
  <si>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</si>
  <si>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</si>
  <si>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</si>
  <si>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</si>
  <si>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</si>
  <si>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</si>
  <si>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</si>
  <si>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</si>
  <si>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</si>
  <si>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</si>
  <si>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</si>
  <si>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</si>
  <si>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</si>
  <si>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</si>
  <si>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</si>
  <si>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</si>
  <si>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</si>
  <si>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</si>
  <si>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</si>
  <si>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</si>
  <si>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</si>
  <si>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</si>
  <si>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</si>
  <si>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</si>
  <si>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</si>
  <si>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</si>
  <si>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</si>
  <si>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</si>
  <si>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</si>
  <si>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</si>
  <si>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</si>
  <si>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</si>
  <si>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</si>
  <si>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</si>
  <si>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</si>
  <si>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</si>
  <si>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</si>
  <si>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</si>
  <si>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</si>
  <si>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</si>
  <si>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</si>
  <si>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</si>
  <si>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</si>
  <si>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</si>
  <si>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</si>
  <si>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</si>
  <si>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</si>
  <si>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</si>
  <si>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</si>
  <si>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</si>
  <si>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</si>
  <si>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</si>
  <si>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</si>
  <si>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</si>
  <si>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</si>
  <si>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</si>
  <si>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</si>
  <si>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</si>
  <si>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</si>
  <si>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</si>
  <si>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</si>
  <si>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</si>
  <si>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</si>
  <si>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</si>
  <si>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</si>
  <si>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</si>
  <si>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</si>
  <si>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</si>
  <si>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</si>
  <si>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</si>
  <si>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</si>
  <si>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</si>
  <si>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</si>
  <si>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</si>
  <si>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</si>
  <si>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</si>
  <si>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</si>
  <si>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</si>
  <si>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</si>
  <si>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</si>
  <si>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</si>
  <si>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</si>
  <si>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</si>
  <si>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</si>
  <si>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</si>
  <si>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</si>
  <si>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</si>
  <si>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</si>
  <si>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</si>
  <si>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</si>
  <si>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</si>
  <si>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</si>
  <si>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</si>
  <si>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</si>
  <si>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</si>
  <si>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</si>
  <si>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</si>
  <si>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</si>
  <si>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</si>
  <si>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</si>
  <si>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</si>
  <si>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</si>
  <si>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</si>
  <si>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</si>
  <si>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</si>
  <si>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</si>
  <si>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</si>
  <si>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</si>
  <si>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</si>
  <si>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</si>
  <si>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</si>
  <si>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</si>
  <si>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</si>
  <si>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</si>
  <si>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</si>
  <si>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</si>
  <si>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</si>
  <si>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</si>
  <si>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</si>
  <si>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</si>
  <si>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</si>
  <si>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</si>
  <si>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</si>
  <si>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</si>
  <si>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</si>
  <si>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</si>
  <si>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</si>
  <si>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</si>
  <si>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</si>
  <si>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</si>
  <si>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</si>
  <si>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</si>
  <si>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</si>
  <si>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</si>
  <si>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</si>
  <si>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</si>
  <si>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</si>
  <si>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</si>
  <si>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</si>
  <si>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</si>
  <si>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</si>
  <si>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</si>
  <si>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</si>
  <si>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</si>
  <si>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</si>
  <si>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</si>
  <si>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</si>
  <si>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</si>
  <si>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</si>
  <si>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</si>
  <si>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</si>
  <si>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</si>
  <si>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</si>
  <si>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</si>
  <si>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</si>
  <si>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</si>
  <si>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</si>
  <si>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</si>
  <si>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</si>
  <si>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</si>
  <si>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</si>
  <si>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</si>
  <si>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</si>
  <si>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</si>
  <si>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</si>
  <si>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</si>
  <si>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</si>
  <si>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</si>
  <si>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</si>
  <si>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</si>
  <si>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</si>
  <si>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</si>
  <si>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</si>
  <si>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</si>
  <si>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</si>
  <si>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</si>
  <si>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</si>
  <si>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</si>
  <si>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</si>
  <si>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</si>
  <si>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</si>
  <si>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</si>
  <si>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</si>
  <si>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</si>
  <si>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</si>
  <si>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</si>
  <si>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</si>
  <si>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</si>
  <si>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</si>
  <si>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</si>
  <si>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</si>
  <si>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</si>
  <si>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</si>
  <si>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</si>
  <si>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</si>
  <si>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</si>
  <si>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</si>
  <si>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</si>
  <si>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</si>
  <si>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</si>
  <si>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</si>
  <si>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</si>
  <si>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</si>
  <si>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</si>
  <si>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</si>
  <si>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</si>
  <si>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</si>
  <si>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</si>
  <si>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</si>
  <si>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</si>
  <si>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</si>
  <si>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</si>
  <si>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</si>
  <si>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</si>
  <si>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</si>
  <si>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</si>
  <si>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</si>
  <si>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</si>
  <si>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</si>
  <si>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</si>
  <si>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</si>
  <si>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</si>
  <si>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</si>
  <si>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</si>
  <si>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</si>
  <si>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</si>
  <si>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</si>
  <si>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</si>
  <si>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</si>
  <si>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</si>
  <si>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</si>
  <si>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</si>
  <si>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</si>
  <si>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</si>
  <si>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</si>
  <si>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</si>
  <si>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</si>
  <si>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</si>
  <si>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</si>
  <si>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</si>
  <si>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</si>
  <si>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</si>
  <si>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</si>
  <si>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</si>
  <si>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</si>
  <si>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</si>
  <si>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</si>
  <si>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</si>
  <si>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</si>
  <si>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</si>
  <si>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</si>
  <si>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</si>
  <si>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</si>
  <si>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</si>
  <si>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</si>
  <si>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</si>
  <si>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</si>
  <si>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</si>
  <si>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</si>
  <si>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</si>
  <si>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</si>
  <si>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</si>
  <si>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</si>
  <si>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</si>
  <si>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</si>
  <si>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</si>
  <si>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</si>
  <si>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</si>
  <si>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</si>
  <si>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</si>
  <si>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</si>
  <si>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</si>
  <si>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</si>
  <si>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</si>
  <si>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</si>
  <si>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</si>
  <si>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</si>
  <si>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</si>
  <si>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</si>
  <si>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</si>
  <si>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</si>
  <si>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</si>
  <si>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</si>
  <si>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</si>
  <si>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</si>
  <si>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</si>
  <si>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</si>
  <si>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</si>
  <si>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</si>
  <si>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</si>
  <si>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</si>
  <si>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</si>
  <si>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</si>
  <si>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</si>
  <si>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</si>
  <si>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</si>
  <si>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</si>
  <si>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</si>
  <si>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</si>
  <si>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</si>
  <si>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</si>
  <si>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</si>
  <si>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</si>
  <si>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</si>
  <si>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</si>
  <si>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</si>
  <si>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</si>
  <si>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</si>
  <si>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</si>
  <si>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</si>
  <si>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</si>
  <si>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</si>
  <si>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</si>
  <si>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</si>
  <si>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</si>
  <si>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</si>
  <si>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</si>
  <si>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</si>
  <si>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</si>
  <si>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</si>
  <si>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</si>
  <si>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</si>
  <si>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</si>
  <si>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</si>
  <si>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</si>
  <si>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</si>
  <si>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</si>
  <si>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</si>
  <si>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</si>
  <si>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</si>
  <si>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</si>
  <si>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</si>
  <si>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</si>
  <si>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</si>
  <si>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</si>
  <si>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</si>
  <si>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</si>
  <si>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</si>
  <si>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</si>
  <si>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</si>
  <si>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</si>
  <si>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</si>
  <si>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</si>
  <si>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</si>
  <si>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</si>
  <si>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</si>
  <si>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</si>
  <si>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</si>
  <si>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</si>
  <si>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</si>
  <si>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</si>
  <si>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</si>
  <si>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</si>
  <si>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</si>
  <si>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</si>
  <si>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</si>
  <si>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</si>
  <si>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</si>
  <si>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</si>
  <si>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</si>
  <si>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</si>
  <si>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</si>
  <si>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</si>
  <si>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</si>
  <si>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</si>
  <si>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</si>
  <si>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</si>
  <si>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</si>
  <si>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</si>
  <si>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</si>
  <si>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</si>
  <si>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</si>
  <si>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</si>
  <si>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</si>
  <si>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</si>
  <si>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</si>
  <si>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</si>
  <si>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</si>
  <si>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</si>
  <si>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</si>
  <si>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</si>
  <si>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</si>
  <si>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</si>
  <si>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</si>
  <si>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</si>
  <si>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</si>
  <si>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</si>
  <si>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</si>
  <si>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</si>
  <si>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</si>
  <si>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</si>
  <si>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</si>
  <si>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</si>
  <si>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</si>
  <si>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</si>
  <si>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</si>
  <si>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</si>
  <si>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</si>
  <si>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</si>
  <si>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</si>
  <si>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</si>
  <si>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</si>
  <si>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</si>
  <si>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</si>
  <si>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</si>
  <si>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</si>
  <si>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</si>
  <si>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</si>
  <si>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</si>
  <si>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</si>
  <si>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</si>
  <si>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</si>
  <si>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</si>
  <si>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</si>
  <si>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</si>
  <si>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</si>
  <si>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</si>
  <si>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</si>
  <si>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</si>
  <si>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</si>
  <si>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</si>
  <si>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</si>
  <si>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</si>
  <si>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</si>
  <si>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</si>
  <si>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</si>
  <si>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</si>
  <si>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</si>
  <si>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</si>
  <si>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</si>
  <si>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</si>
  <si>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</si>
  <si>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</si>
  <si>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</si>
  <si>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</si>
  <si>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</si>
  <si>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</si>
  <si>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</si>
  <si>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</si>
  <si>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</si>
  <si>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</si>
  <si>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</si>
  <si>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</si>
  <si>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</si>
  <si>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</si>
  <si>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</si>
  <si>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</si>
  <si>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</si>
  <si>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</si>
  <si>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</si>
  <si>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</si>
  <si>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</si>
  <si>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</si>
  <si>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</si>
  <si>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</si>
  <si>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</si>
  <si>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</si>
  <si>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</si>
  <si>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</si>
  <si>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</si>
  <si>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</si>
  <si>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</si>
  <si>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</si>
  <si>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</si>
  <si>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</si>
  <si>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</si>
  <si>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</si>
  <si>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</si>
  <si>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</si>
  <si>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</si>
  <si>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</si>
  <si>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</si>
  <si>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</si>
  <si>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</si>
  <si>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</si>
  <si>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</si>
  <si>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</si>
  <si>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</si>
  <si>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</si>
  <si>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</si>
  <si>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</si>
  <si>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</si>
  <si>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</si>
  <si>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</si>
  <si>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</si>
  <si>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</si>
  <si>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</si>
  <si>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</si>
  <si>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</si>
  <si>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</si>
  <si>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</si>
  <si>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</si>
  <si>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</si>
  <si>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</si>
  <si>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</si>
  <si>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</si>
  <si>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</si>
  <si>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</si>
  <si>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</si>
  <si>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</si>
  <si>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</si>
  <si>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</si>
  <si>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</si>
  <si>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</si>
  <si>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</si>
  <si>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</si>
  <si>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</si>
  <si>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</si>
  <si>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</si>
  <si>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</si>
  <si>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</si>
  <si>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</si>
  <si>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</si>
  <si>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</si>
  <si>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</si>
  <si>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</si>
  <si>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</si>
  <si>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</si>
  <si>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</si>
  <si>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</si>
  <si>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</si>
  <si>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</si>
  <si>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</si>
  <si>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</si>
  <si>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</si>
  <si>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</si>
  <si>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</si>
  <si>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</si>
  <si>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</si>
  <si>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</si>
  <si>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</si>
  <si>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</si>
  <si>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</si>
  <si>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</si>
  <si>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</si>
  <si>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</si>
  <si>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</si>
  <si>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</si>
  <si>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</si>
  <si>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</si>
  <si>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</si>
  <si>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</si>
  <si>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</si>
  <si>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</si>
  <si>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</si>
  <si>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</si>
  <si>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</si>
  <si>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</si>
  <si>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</si>
  <si>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</si>
  <si>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</si>
  <si>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</si>
  <si>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</si>
  <si>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</si>
  <si>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</si>
  <si>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</si>
  <si>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</si>
  <si>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</si>
  <si>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</si>
  <si>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</si>
  <si>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</si>
  <si>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</si>
  <si>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</si>
  <si>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</si>
  <si>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</si>
  <si>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</si>
  <si>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</si>
  <si>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</si>
  <si>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</si>
  <si>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</si>
  <si>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</si>
  <si>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</si>
  <si>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</si>
  <si>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</si>
  <si>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</si>
  <si>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</si>
  <si>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</si>
  <si>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</si>
  <si>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</si>
  <si>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</si>
  <si>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</si>
  <si>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</si>
  <si>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</si>
  <si>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</si>
  <si>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</si>
  <si>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</si>
  <si>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</si>
  <si>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</si>
  <si>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</si>
  <si>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</si>
  <si>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</si>
  <si>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</si>
  <si>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</si>
  <si>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</si>
  <si>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</si>
  <si>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</si>
  <si>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</si>
  <si>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</si>
  <si>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</si>
  <si>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</si>
  <si>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</si>
  <si>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</si>
  <si>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</si>
  <si>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</si>
  <si>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</si>
  <si>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</si>
  <si>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</si>
  <si>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</si>
  <si>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</si>
  <si>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</si>
  <si>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</si>
  <si>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</si>
  <si>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</si>
  <si>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</si>
  <si>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</si>
  <si>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</si>
  <si>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</si>
  <si>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</si>
  <si>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</si>
  <si>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</si>
  <si>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</si>
  <si>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</si>
  <si>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</si>
  <si>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</si>
  <si>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</si>
  <si>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</si>
  <si>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</si>
  <si>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</si>
  <si>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</si>
  <si>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</si>
  <si>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</si>
  <si>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</si>
  <si>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</si>
  <si>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</si>
  <si>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</si>
  <si>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</si>
  <si>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</si>
  <si>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</si>
  <si>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</si>
  <si>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</si>
  <si>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</si>
  <si>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</si>
  <si>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</si>
  <si>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</si>
  <si>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</si>
  <si>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</si>
  <si>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</si>
  <si>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</si>
  <si>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</si>
  <si>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</si>
  <si>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</si>
  <si>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</si>
  <si>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</si>
  <si>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</si>
  <si>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</si>
  <si>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</si>
  <si>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</si>
  <si>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</si>
  <si>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</si>
  <si>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</si>
  <si>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</si>
  <si>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</si>
  <si>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</si>
  <si>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</si>
  <si>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</si>
  <si>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</si>
  <si>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</si>
  <si>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</si>
  <si>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</si>
  <si>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</si>
  <si>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</si>
  <si>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</si>
  <si>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</si>
  <si>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</si>
  <si>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</si>
  <si>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</si>
  <si>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</si>
  <si>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</si>
  <si>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</si>
  <si>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</si>
  <si>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</si>
  <si>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</si>
  <si>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</si>
  <si>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</si>
  <si>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</si>
  <si>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</si>
  <si>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</si>
  <si>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</si>
  <si>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</si>
  <si>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</si>
  <si>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</si>
  <si>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</si>
  <si>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</si>
  <si>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</si>
  <si>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</si>
  <si>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</si>
  <si>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</si>
  <si>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</si>
  <si>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</si>
  <si>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</si>
  <si>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</si>
  <si>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</si>
  <si>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</si>
  <si>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</si>
  <si>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</si>
  <si>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</si>
  <si>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</si>
  <si>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</si>
  <si>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</si>
  <si>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</si>
  <si>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</si>
  <si>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</si>
  <si>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</si>
  <si>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</si>
  <si>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</si>
  <si>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</si>
  <si>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</si>
  <si>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</si>
  <si>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</si>
  <si>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</si>
  <si>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</si>
  <si>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</si>
  <si>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</si>
  <si>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</si>
  <si>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</si>
  <si>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</si>
  <si>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</si>
  <si>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</si>
  <si>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</si>
  <si>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</si>
  <si>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</si>
  <si>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</si>
  <si>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</si>
  <si>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</si>
  <si>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</si>
  <si>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</si>
  <si>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</si>
  <si>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</si>
  <si>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</si>
  <si>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</si>
  <si>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</si>
  <si>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</si>
  <si>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</si>
  <si>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</si>
  <si>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</si>
  <si>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</si>
  <si>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</si>
  <si>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</si>
  <si>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</si>
  <si>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</si>
  <si>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</si>
  <si>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</si>
  <si>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</si>
  <si>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</si>
  <si>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</si>
  <si>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</si>
  <si>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</si>
  <si>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</si>
  <si>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</si>
  <si>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</si>
  <si>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</si>
  <si>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</si>
  <si>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</si>
  <si>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</si>
  <si>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</si>
  <si>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</si>
  <si>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</si>
  <si>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</si>
  <si>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</si>
  <si>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</si>
  <si>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</si>
  <si>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</si>
  <si>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</si>
  <si>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</si>
  <si>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</si>
  <si>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</si>
  <si>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</si>
  <si>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</si>
  <si>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</si>
  <si>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</si>
  <si>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</si>
  <si>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</si>
  <si>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</si>
  <si>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</si>
  <si>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</si>
  <si>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</si>
  <si>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</si>
  <si>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</si>
  <si>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</si>
  <si>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</si>
  <si>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</si>
  <si>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</si>
  <si>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</si>
  <si>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</si>
  <si>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</si>
  <si>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</si>
  <si>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</si>
  <si>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</si>
  <si>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</si>
  <si>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</si>
  <si>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</si>
  <si>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</si>
  <si>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</si>
  <si>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</si>
  <si>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</si>
  <si>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</si>
  <si>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</si>
  <si>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</si>
  <si>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</si>
  <si>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</si>
  <si>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</si>
  <si>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</si>
  <si>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</si>
  <si>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</si>
  <si>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</si>
  <si>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</si>
  <si>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</si>
  <si>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</si>
  <si>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</si>
  <si>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</si>
  <si>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</si>
  <si>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</si>
  <si>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</si>
  <si>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</si>
  <si>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</si>
  <si>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</si>
  <si>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</si>
  <si>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</si>
  <si>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</si>
  <si>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</si>
  <si>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</si>
  <si>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</si>
  <si>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</si>
  <si>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</si>
  <si>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</si>
  <si>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</si>
  <si>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</si>
  <si>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</si>
  <si>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</si>
  <si>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</si>
  <si>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</si>
  <si>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</si>
  <si>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</si>
  <si>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</si>
  <si>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</si>
  <si>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</si>
  <si>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</si>
  <si>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</si>
  <si>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</si>
  <si>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</si>
  <si>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</si>
  <si>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</si>
  <si>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</si>
  <si>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</si>
  <si>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</si>
  <si>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</si>
  <si>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</si>
  <si>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</si>
  <si>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</si>
  <si>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</si>
  <si>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</si>
  <si>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</si>
  <si>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</si>
  <si>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</si>
  <si>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</si>
  <si>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</si>
  <si>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</si>
  <si>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</si>
  <si>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</si>
  <si>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</si>
  <si>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</si>
  <si>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</si>
  <si>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</si>
  <si>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</si>
  <si>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</si>
  <si>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</si>
  <si>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</si>
  <si>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</si>
  <si>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</si>
  <si>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</si>
  <si>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</si>
  <si>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</si>
  <si>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</si>
  <si>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</si>
  <si>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</si>
  <si>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</si>
  <si>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</si>
  <si>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</si>
  <si>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</si>
  <si>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</si>
  <si>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</si>
  <si>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</si>
  <si>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</si>
  <si>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</si>
  <si>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</si>
  <si>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</si>
  <si>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</si>
  <si>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</si>
  <si>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</si>
  <si>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</si>
  <si>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</si>
  <si>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</si>
  <si>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</si>
  <si>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</si>
  <si>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</si>
  <si>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</si>
  <si>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</si>
  <si>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</si>
  <si>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</si>
  <si>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</si>
  <si>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</si>
  <si>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</si>
  <si>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</si>
  <si>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</si>
  <si>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</si>
  <si>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</si>
  <si>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</si>
  <si>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</si>
  <si>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</si>
  <si>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</si>
  <si>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</si>
  <si>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</si>
  <si>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</si>
  <si>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</si>
  <si>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</si>
  <si>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</si>
  <si>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</si>
  <si>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</si>
  <si>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</si>
  <si>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</si>
  <si>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</si>
  <si>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</si>
  <si>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</si>
  <si>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</si>
  <si>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</si>
  <si>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</si>
  <si>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</si>
  <si>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</si>
  <si>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</si>
  <si>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</si>
  <si>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</si>
  <si>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</si>
  <si>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</si>
  <si>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</si>
  <si>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</si>
  <si>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</si>
  <si>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</si>
  <si>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</si>
  <si>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</si>
  <si>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</si>
  <si>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</si>
  <si>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</si>
  <si>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</si>
  <si>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</si>
  <si>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</si>
  <si>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</si>
  <si>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</si>
  <si>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</si>
  <si>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</si>
  <si>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</si>
  <si>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</si>
  <si>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</si>
  <si>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</si>
  <si>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</si>
  <si>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</si>
  <si>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</si>
  <si>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</si>
  <si>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</si>
  <si>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</si>
  <si>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</si>
  <si>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</si>
  <si>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</si>
  <si>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</si>
  <si>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</si>
  <si>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</si>
  <si>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</si>
  <si>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</si>
  <si>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</si>
  <si>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</si>
  <si>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</si>
  <si>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</si>
  <si>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</si>
  <si>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</si>
  <si>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</si>
  <si>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</si>
  <si>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</si>
  <si>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</si>
  <si>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</si>
  <si>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</si>
  <si>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</si>
  <si>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</si>
  <si>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</si>
  <si>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</si>
  <si>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</si>
  <si>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</si>
  <si>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</si>
  <si>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</si>
  <si>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</si>
  <si>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</si>
  <si>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</si>
  <si>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</si>
  <si>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</si>
  <si>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</si>
  <si>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</si>
  <si>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</si>
  <si>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</si>
  <si>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</si>
  <si>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</si>
  <si>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</si>
  <si>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</si>
  <si>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</si>
  <si>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</si>
  <si>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</si>
  <si>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</si>
  <si>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</si>
  <si>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</si>
  <si>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</si>
  <si>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</si>
  <si>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</si>
  <si>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</si>
  <si>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</si>
  <si>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</si>
  <si>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</si>
  <si>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</si>
  <si>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</si>
  <si>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</si>
  <si>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</si>
  <si>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</si>
  <si>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</si>
  <si>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</si>
  <si>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</si>
  <si>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</si>
  <si>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</si>
  <si>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</si>
  <si>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</si>
  <si>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</si>
  <si>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</si>
  <si>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</si>
  <si>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</si>
  <si>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</si>
  <si>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</si>
  <si>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</si>
  <si>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</si>
  <si>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</si>
  <si>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</si>
  <si>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</si>
  <si>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</si>
  <si>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</si>
  <si>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</si>
  <si>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</si>
  <si>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</si>
  <si>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</si>
  <si>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</si>
  <si>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</si>
  <si>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</si>
  <si>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</si>
  <si>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</si>
  <si>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</si>
  <si>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</si>
  <si>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</si>
  <si>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</si>
  <si>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</si>
  <si>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</si>
  <si>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</si>
  <si>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</si>
  <si>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</si>
  <si>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</si>
  <si>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</si>
  <si>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</si>
  <si>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</si>
  <si>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</si>
  <si>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</si>
  <si>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</si>
  <si>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</si>
  <si>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</si>
  <si>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</si>
  <si>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</si>
  <si>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</si>
  <si>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</si>
  <si>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</si>
  <si>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</si>
  <si>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</si>
  <si>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</si>
  <si>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</si>
  <si>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</si>
  <si>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</si>
  <si>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</si>
  <si>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</si>
  <si>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</si>
  <si>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</si>
  <si>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</si>
  <si>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</si>
  <si>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</si>
  <si>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</si>
  <si>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</si>
  <si>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</si>
  <si>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</si>
  <si>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</si>
  <si>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</si>
  <si>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</si>
  <si>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</si>
  <si>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</si>
  <si>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</si>
  <si>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</si>
  <si>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</si>
  <si>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</si>
  <si>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</si>
  <si>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</si>
  <si>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</si>
  <si>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</si>
  <si>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</si>
  <si>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</si>
  <si>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</si>
  <si>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</si>
  <si>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</si>
  <si>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</si>
  <si>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</si>
  <si>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</si>
  <si>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</si>
  <si>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</si>
  <si>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</si>
  <si>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</si>
  <si>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</si>
  <si>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</si>
  <si>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</si>
  <si>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</si>
  <si>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</si>
  <si>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</si>
  <si>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</si>
  <si>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</si>
  <si>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</si>
  <si>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</si>
  <si>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</si>
  <si>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</si>
  <si>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</si>
  <si>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</si>
  <si>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</si>
  <si>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</si>
  <si>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</si>
  <si>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</si>
  <si>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</si>
  <si>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</si>
  <si>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</si>
  <si>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</si>
  <si>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</si>
  <si>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</si>
  <si>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</si>
  <si>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</si>
  <si>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</si>
  <si>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</si>
  <si>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</si>
  <si>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</si>
  <si>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</si>
  <si>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</si>
  <si>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</si>
  <si>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</si>
  <si>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</si>
  <si>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</si>
  <si>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</si>
  <si>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</si>
  <si>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</si>
  <si>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</si>
  <si>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</si>
  <si>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</si>
  <si>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</si>
  <si>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</si>
  <si>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</si>
  <si>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</si>
  <si>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</si>
  <si>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</si>
  <si>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</si>
  <si>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</si>
  <si>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</si>
  <si>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</si>
  <si>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</si>
  <si>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</si>
  <si>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</si>
  <si>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</si>
  <si>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</si>
  <si>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</si>
  <si>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</si>
  <si>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</si>
  <si>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</si>
  <si>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</si>
  <si>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</si>
  <si>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</si>
  <si>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</si>
  <si>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</si>
  <si>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</si>
  <si>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</si>
  <si>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</si>
  <si>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</si>
  <si>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</si>
  <si>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</si>
  <si>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</si>
  <si>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</si>
  <si>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</si>
  <si>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</si>
  <si>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</si>
  <si>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</si>
  <si>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</si>
  <si>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</si>
  <si>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</si>
  <si>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</si>
  <si>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</si>
  <si>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</si>
  <si>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</si>
  <si>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</si>
  <si>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</si>
  <si>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</si>
  <si>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</si>
  <si>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</si>
  <si>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</si>
  <si>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</si>
  <si>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</si>
  <si>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</si>
  <si>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</si>
  <si>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</si>
  <si>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</si>
  <si>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</si>
  <si>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</si>
  <si>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</si>
  <si>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</si>
  <si>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</si>
  <si>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</si>
  <si>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</si>
  <si>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</si>
  <si>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</si>
  <si>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</si>
  <si>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</si>
  <si>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</si>
  <si>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</si>
  <si>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</si>
  <si>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</si>
  <si>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</si>
  <si>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</si>
  <si>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</si>
  <si>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</si>
  <si>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</si>
  <si>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</si>
  <si>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</si>
  <si>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</si>
  <si>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</si>
  <si>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</si>
  <si>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</si>
  <si>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</si>
  <si>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</si>
  <si>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</si>
  <si>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</si>
  <si>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</si>
  <si>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</si>
  <si>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</si>
  <si>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</si>
  <si>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</si>
  <si>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</si>
  <si>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</si>
  <si>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</si>
  <si>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</si>
  <si>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</si>
  <si>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</si>
  <si>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</si>
  <si>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</si>
  <si>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</si>
  <si>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</si>
  <si>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</si>
  <si>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</si>
  <si>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</si>
  <si>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</si>
  <si>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</si>
  <si>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</si>
  <si>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</si>
  <si>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</si>
  <si>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</si>
  <si>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</si>
  <si>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</si>
  <si>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</si>
  <si>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</si>
  <si>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</si>
  <si>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</si>
  <si>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</si>
  <si>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</si>
  <si>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</si>
  <si>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</si>
  <si>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</si>
  <si>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</si>
  <si>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</si>
  <si>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</si>
  <si>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</si>
  <si>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</si>
  <si>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</si>
  <si>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</si>
  <si>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</si>
  <si>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</si>
  <si>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</si>
  <si>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</si>
  <si>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</si>
  <si>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</si>
  <si>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</si>
  <si>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</si>
  <si>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</si>
  <si>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</si>
  <si>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</si>
  <si>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</si>
  <si>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</si>
  <si>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</si>
  <si>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</si>
  <si>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</si>
  <si>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</si>
  <si>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</si>
  <si>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</si>
  <si>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</si>
  <si>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</si>
  <si>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</si>
  <si>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</si>
  <si>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</si>
  <si>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</si>
  <si>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</si>
  <si>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</si>
  <si>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</si>
  <si>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</si>
  <si>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</si>
  <si>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</si>
  <si>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</si>
  <si>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</si>
  <si>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</si>
  <si>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</si>
  <si>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</si>
  <si>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</si>
  <si>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</si>
  <si>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</si>
  <si>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</si>
  <si>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</si>
  <si>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</si>
  <si>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</si>
  <si>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</si>
  <si>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</si>
  <si>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</si>
  <si>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</si>
  <si>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</si>
  <si>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</si>
  <si>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</si>
  <si>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</si>
  <si>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</si>
  <si>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</si>
  <si>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</si>
  <si>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</si>
  <si>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</si>
  <si>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</si>
  <si>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</si>
  <si>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</si>
  <si>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</si>
  <si>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</si>
  <si>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</si>
  <si>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</si>
  <si>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</si>
  <si>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</si>
  <si>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</si>
  <si>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</si>
  <si>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</si>
  <si>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</si>
  <si>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</si>
  <si>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</si>
  <si>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</si>
  <si>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</si>
  <si>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</si>
  <si>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</si>
  <si>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</si>
  <si>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</si>
  <si>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</si>
  <si>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</si>
  <si>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</si>
  <si>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</si>
  <si>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</si>
  <si>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</si>
  <si>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</si>
  <si>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</si>
  <si>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</si>
  <si>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</si>
  <si>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</si>
  <si>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</si>
  <si>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</si>
  <si>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</si>
  <si>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</si>
  <si>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</si>
  <si>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</si>
  <si>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</si>
  <si>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</si>
  <si>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</si>
  <si>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</si>
  <si>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</si>
  <si>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</si>
  <si>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</si>
  <si>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</si>
  <si>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</si>
  <si>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</si>
  <si>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</si>
  <si>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</si>
  <si>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</si>
  <si>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</si>
  <si>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</si>
  <si>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</si>
  <si>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</si>
  <si>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</si>
  <si>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</si>
  <si>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</si>
  <si>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</si>
  <si>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</si>
  <si>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</si>
  <si>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</si>
  <si>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</si>
  <si>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</si>
  <si>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</si>
  <si>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</si>
  <si>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</si>
  <si>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</si>
  <si>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</si>
  <si>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</si>
  <si>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</si>
  <si>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</si>
  <si>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</si>
  <si>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</si>
  <si>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</si>
  <si>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</si>
  <si>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</si>
  <si>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</si>
  <si>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</si>
  <si>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</si>
  <si>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</si>
  <si>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</si>
  <si>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</si>
  <si>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</si>
  <si>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</si>
  <si>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</si>
  <si>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</si>
  <si>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</si>
  <si>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</si>
  <si>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</si>
  <si>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</si>
  <si>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</si>
  <si>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</si>
  <si>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</si>
  <si>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</si>
  <si>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</si>
  <si>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</si>
  <si>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</si>
  <si>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</si>
  <si>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</si>
  <si>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</si>
  <si>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</si>
  <si>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</si>
  <si>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</si>
  <si>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</si>
  <si>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</si>
  <si>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</si>
  <si>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</si>
  <si>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</si>
  <si>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</si>
  <si>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</si>
  <si>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</si>
  <si>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</si>
  <si>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</si>
  <si>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</si>
  <si>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</si>
  <si>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</si>
  <si>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</si>
  <si>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</si>
  <si>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</si>
  <si>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</si>
  <si>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</si>
  <si>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</si>
  <si>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</si>
  <si>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</si>
  <si>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</si>
  <si>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</si>
  <si>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</si>
  <si>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</si>
  <si>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</si>
  <si>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</si>
  <si>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</si>
  <si>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</si>
  <si>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</si>
  <si>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</si>
  <si>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</si>
  <si>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</si>
  <si>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</si>
  <si>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</si>
  <si>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</si>
  <si>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</si>
  <si>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</si>
  <si>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</si>
  <si>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</si>
  <si>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</si>
  <si>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</si>
  <si>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</si>
  <si>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</si>
  <si>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</si>
  <si>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</si>
  <si>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</si>
  <si>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</si>
  <si>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</si>
  <si>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</si>
  <si>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</si>
  <si>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</si>
  <si>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</si>
  <si>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</si>
  <si>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</si>
  <si>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</si>
  <si>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</si>
  <si>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</si>
  <si>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</si>
  <si>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</si>
  <si>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</si>
  <si>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</si>
  <si>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</si>
  <si>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</si>
  <si>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</si>
  <si>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</si>
  <si>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</si>
  <si>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</si>
  <si>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</si>
  <si>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</si>
  <si>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</si>
  <si>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</si>
  <si>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</si>
  <si>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</si>
  <si>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</si>
  <si>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</si>
  <si>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</si>
  <si>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</si>
  <si>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</si>
  <si>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</si>
  <si>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</si>
  <si>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</si>
  <si>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</si>
  <si>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</si>
  <si>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</si>
  <si>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</si>
  <si>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</si>
  <si>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</si>
  <si>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</si>
  <si>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</si>
  <si>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</si>
  <si>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</si>
  <si>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</si>
  <si>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</si>
  <si>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</si>
  <si>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</si>
  <si>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</si>
  <si>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</si>
  <si>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</si>
  <si>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</si>
  <si>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</si>
  <si>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</si>
  <si>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</si>
  <si>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</si>
  <si>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</si>
  <si>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</si>
  <si>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</si>
  <si>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</si>
  <si>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</si>
  <si>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</si>
  <si>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</si>
  <si>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</si>
  <si>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</si>
  <si>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</si>
  <si>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</si>
  <si>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</si>
  <si>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</si>
  <si>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</si>
  <si>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</si>
  <si>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</si>
  <si>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</si>
  <si>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</si>
  <si>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</si>
  <si>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</si>
  <si>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</si>
  <si>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</si>
  <si>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</si>
  <si>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</si>
  <si>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</si>
  <si>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</si>
  <si>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</si>
  <si>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</si>
  <si>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</si>
  <si>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</si>
  <si>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</si>
  <si>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</si>
  <si>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</si>
  <si>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</si>
  <si>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</si>
  <si>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</si>
  <si>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</si>
  <si>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</si>
  <si>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</si>
  <si>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</si>
  <si>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</si>
  <si>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</si>
  <si>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</si>
  <si>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</si>
  <si>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</si>
  <si>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</si>
  <si>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</si>
  <si>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</si>
  <si>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</si>
  <si>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</si>
  <si>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</si>
  <si>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</si>
  <si>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</si>
  <si>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</si>
  <si>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</si>
  <si>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</si>
  <si>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</si>
  <si>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</si>
  <si>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</si>
  <si>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</si>
  <si>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</si>
  <si>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</si>
  <si>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</si>
  <si>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</si>
  <si>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</si>
  <si>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</si>
  <si>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</si>
  <si>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</si>
  <si>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</si>
  <si>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</si>
  <si>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</si>
  <si>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</si>
  <si>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</si>
  <si>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</si>
  <si>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</si>
  <si>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</si>
  <si>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</si>
  <si>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</si>
  <si>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</si>
  <si>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</si>
  <si>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</si>
  <si>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</si>
  <si>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</si>
  <si>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</si>
  <si>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</si>
  <si>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</si>
  <si>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</si>
  <si>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</si>
  <si>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</si>
  <si>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</si>
  <si>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</si>
  <si>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</si>
  <si>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</si>
  <si>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</si>
  <si>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</si>
  <si>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</si>
  <si>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</si>
  <si>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</si>
  <si>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</si>
  <si>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</si>
  <si>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</si>
  <si>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</si>
  <si>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</si>
  <si>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</si>
  <si>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</si>
  <si>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</si>
  <si>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</si>
  <si>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</si>
  <si>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</si>
  <si>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</si>
  <si>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</si>
  <si>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</si>
  <si>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</si>
  <si>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</si>
  <si>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</si>
  <si>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</si>
  <si>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</si>
  <si>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</si>
  <si>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</si>
  <si>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</si>
  <si>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</si>
  <si>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</si>
  <si>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</si>
  <si>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</si>
  <si>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</si>
  <si>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</si>
  <si>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</si>
  <si>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</si>
  <si>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</si>
  <si>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</si>
  <si>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</si>
  <si>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</si>
  <si>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</si>
  <si>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</si>
  <si>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</si>
  <si>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</si>
  <si>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</si>
  <si>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</si>
  <si>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</si>
  <si>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</si>
  <si>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</si>
  <si>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</si>
  <si>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</si>
  <si>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</si>
  <si>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</si>
  <si>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</si>
  <si>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</si>
  <si>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</si>
  <si>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</si>
  <si>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</si>
  <si>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</si>
  <si>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</si>
  <si>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</si>
  <si>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</si>
  <si>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</si>
  <si>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</si>
  <si>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</si>
  <si>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</si>
  <si>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</si>
  <si>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</si>
  <si>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</si>
  <si>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</si>
  <si>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</si>
  <si>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</si>
  <si>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</si>
  <si>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</si>
  <si>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</si>
  <si>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</si>
  <si>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</si>
  <si>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</si>
  <si>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</si>
  <si>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</si>
  <si>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</si>
  <si>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</si>
  <si>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</si>
  <si>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</si>
  <si>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</si>
  <si>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</si>
  <si>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</si>
  <si>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</si>
  <si>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</si>
  <si>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</si>
  <si>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</si>
  <si>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</si>
  <si>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</si>
  <si>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</si>
  <si>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</si>
  <si>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</si>
  <si>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</si>
  <si>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</si>
  <si>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</si>
  <si>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</si>
  <si>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</si>
  <si>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</si>
  <si>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</si>
  <si>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</si>
  <si>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</si>
  <si>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</si>
  <si>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</si>
  <si>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</si>
  <si>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</si>
  <si>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</si>
  <si>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</si>
  <si>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</si>
  <si>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</si>
  <si>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</si>
  <si>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</si>
  <si>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</si>
  <si>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</si>
  <si>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</si>
  <si>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</si>
  <si>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</si>
  <si>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</si>
  <si>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</si>
  <si>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</si>
  <si>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</si>
  <si>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</si>
  <si>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</si>
  <si>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</si>
  <si>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</si>
  <si>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</si>
  <si>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</si>
  <si>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</si>
  <si>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</si>
  <si>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</si>
  <si>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</si>
  <si>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</si>
  <si>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</si>
  <si>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</si>
  <si>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</si>
  <si>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</si>
  <si>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</si>
  <si>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</si>
  <si>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</si>
  <si>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</si>
  <si>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</si>
  <si>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</si>
  <si>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</si>
  <si>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</si>
  <si>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</si>
  <si>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</si>
  <si>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</si>
  <si>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</si>
  <si>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</si>
  <si>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</si>
  <si>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</si>
  <si>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</si>
  <si>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</si>
  <si>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</si>
  <si>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</si>
  <si>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</si>
  <si>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</si>
  <si>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</si>
  <si>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</si>
  <si>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</si>
  <si>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</si>
  <si>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</si>
  <si>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</si>
  <si>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</si>
  <si>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</si>
  <si>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</si>
  <si>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</si>
  <si>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</si>
  <si>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</si>
  <si>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</si>
  <si>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</si>
  <si>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</si>
  <si>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</si>
  <si>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</si>
  <si>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</si>
  <si>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</si>
  <si>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</si>
  <si>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</si>
  <si>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</si>
  <si>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</si>
  <si>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</si>
  <si>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</si>
  <si>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</si>
  <si>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</si>
  <si>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</si>
  <si>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</si>
  <si>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</si>
  <si>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</si>
  <si>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</si>
  <si>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</si>
  <si>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</si>
  <si>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</si>
  <si>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</si>
  <si>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</si>
  <si>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</si>
  <si>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</si>
  <si>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</si>
  <si>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</si>
  <si>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</si>
  <si>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</si>
  <si>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</si>
  <si>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</si>
  <si>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</si>
  <si>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</si>
  <si>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</si>
  <si>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</si>
  <si>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</si>
  <si>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</si>
  <si>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</si>
  <si>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</si>
  <si>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</si>
  <si>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</si>
  <si>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</si>
  <si>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</si>
  <si>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</si>
  <si>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</si>
  <si>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</si>
  <si>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</si>
  <si>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</si>
  <si>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</si>
  <si>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</si>
  <si>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</si>
  <si>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</si>
  <si>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</si>
  <si>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</si>
  <si>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</si>
  <si>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</si>
  <si>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</si>
  <si>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</si>
  <si>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</si>
  <si>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</si>
  <si>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</si>
  <si>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</si>
  <si>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</si>
  <si>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</si>
  <si>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</si>
  <si>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</si>
  <si>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</si>
  <si>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</si>
  <si>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</si>
  <si>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</si>
  <si>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</si>
  <si>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</si>
  <si>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</si>
  <si>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</si>
  <si>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</si>
  <si>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</si>
  <si>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</si>
  <si>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</si>
  <si>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</si>
  <si>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</si>
  <si>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</si>
  <si>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</si>
  <si>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</si>
  <si>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</si>
  <si>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</si>
  <si>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</si>
  <si>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</si>
  <si>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</si>
  <si>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</si>
  <si>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</si>
  <si>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</si>
  <si>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</si>
  <si>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</si>
  <si>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</si>
  <si>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</si>
  <si>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</si>
  <si>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</si>
  <si>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</si>
  <si>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</si>
  <si>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</si>
  <si>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</si>
  <si>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</si>
  <si>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</si>
  <si>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</si>
  <si>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</si>
  <si>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</si>
  <si>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</si>
  <si>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</si>
  <si>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</si>
  <si>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</si>
  <si>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</si>
  <si>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</si>
  <si>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</si>
  <si>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</si>
  <si>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</si>
  <si>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</si>
  <si>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</si>
  <si>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</si>
  <si>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</si>
  <si>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</si>
  <si>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</si>
  <si>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</si>
  <si>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</si>
  <si>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</si>
  <si>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</si>
  <si>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</si>
  <si>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</si>
  <si>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</si>
  <si>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</si>
  <si>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</si>
  <si>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</si>
  <si>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</si>
  <si>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</si>
  <si>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</si>
  <si>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</si>
  <si>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</si>
  <si>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</si>
  <si>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</si>
  <si>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</si>
  <si>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</si>
  <si>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</si>
  <si>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</si>
  <si>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</si>
  <si>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</si>
  <si>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</si>
  <si>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</si>
  <si>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</si>
  <si>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</si>
  <si>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</si>
  <si>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</si>
  <si>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</si>
  <si>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</si>
  <si>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</si>
  <si>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</si>
  <si>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</si>
  <si>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</si>
  <si>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</si>
  <si>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</si>
  <si>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</si>
  <si>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</si>
  <si>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</si>
  <si>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</si>
  <si>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</si>
  <si>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</si>
  <si>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</si>
  <si>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</si>
  <si>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</si>
  <si>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</si>
  <si>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</si>
  <si>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</si>
  <si>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</si>
  <si>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</si>
  <si>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</si>
  <si>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</si>
  <si>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</si>
  <si>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</si>
  <si>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</si>
  <si>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</si>
  <si>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</si>
  <si>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</si>
  <si>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</si>
  <si>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</si>
  <si>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</si>
  <si>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</si>
  <si>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</si>
  <si>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</si>
  <si>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</si>
  <si>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</si>
  <si>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</si>
  <si>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</si>
  <si>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</si>
  <si>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</si>
  <si>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</si>
  <si>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</si>
  <si>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</si>
  <si>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</si>
  <si>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</si>
  <si>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</si>
  <si>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</si>
  <si>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</si>
  <si>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</si>
  <si>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</si>
  <si>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</si>
  <si>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</si>
  <si>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</si>
  <si>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</si>
  <si>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</si>
  <si>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</si>
  <si>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</si>
  <si>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</si>
  <si>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</si>
  <si>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</si>
  <si>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</si>
  <si>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</si>
  <si>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</si>
  <si>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</si>
  <si>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</si>
  <si>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</si>
  <si>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</si>
  <si>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</si>
  <si>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</si>
  <si>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</si>
  <si>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</si>
  <si>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</si>
  <si>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</si>
  <si>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</si>
  <si>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</si>
  <si>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</si>
  <si>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</si>
  <si>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</si>
  <si>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</si>
  <si>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</si>
  <si>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</si>
  <si>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</si>
  <si>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</si>
  <si>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</si>
  <si>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</si>
  <si>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</si>
  <si>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</si>
  <si>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</si>
  <si>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</si>
  <si>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</si>
  <si>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</si>
  <si>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</si>
  <si>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</si>
  <si>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</si>
  <si>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</si>
  <si>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</si>
  <si>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</si>
  <si>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</si>
  <si>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</si>
  <si>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</si>
  <si>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</si>
  <si>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</si>
  <si>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</si>
  <si>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</si>
  <si>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</si>
  <si>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</si>
  <si>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</si>
  <si>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</si>
  <si>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</si>
  <si>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</si>
  <si>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</si>
  <si>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</si>
  <si>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</si>
  <si>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</si>
  <si>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</si>
  <si>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</si>
  <si>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</si>
  <si>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</si>
  <si>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</si>
  <si>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</si>
  <si>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</si>
  <si>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</si>
  <si>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</si>
  <si>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</si>
  <si>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</si>
  <si>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</si>
  <si>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</si>
  <si>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</si>
  <si>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</si>
  <si>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</si>
  <si>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</si>
  <si>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</si>
  <si>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</si>
  <si>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</si>
  <si>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</si>
  <si>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</si>
  <si>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</si>
  <si>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</si>
  <si>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</si>
  <si>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</si>
  <si>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</si>
  <si>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</si>
  <si>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</si>
  <si>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</si>
  <si>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</si>
  <si>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</si>
  <si>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</si>
  <si>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</si>
  <si>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</si>
  <si>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</si>
  <si>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</si>
  <si>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</si>
  <si>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</si>
  <si>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</si>
  <si>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</si>
  <si>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</si>
  <si>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</si>
  <si>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</si>
  <si>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</si>
  <si>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</si>
  <si>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</si>
  <si>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</si>
  <si>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</si>
  <si>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</si>
  <si>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</si>
  <si>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</si>
  <si>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</si>
  <si>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</si>
  <si>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</si>
  <si>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</si>
  <si>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</si>
  <si>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</si>
  <si>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</si>
  <si>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</si>
  <si>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</si>
  <si>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</si>
  <si>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</si>
  <si>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</si>
  <si>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</si>
  <si>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</si>
  <si>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</si>
  <si>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</si>
  <si>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</si>
  <si>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</si>
  <si>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</si>
  <si>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</si>
  <si>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</si>
  <si>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</si>
  <si>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</si>
  <si>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</si>
  <si>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</si>
  <si>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</si>
  <si>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</si>
  <si>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</si>
  <si>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</si>
  <si>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</si>
  <si>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</si>
  <si>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</si>
  <si>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</si>
  <si>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</si>
  <si>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</si>
  <si>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</si>
  <si>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</si>
  <si>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</si>
  <si>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</si>
  <si>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</si>
  <si>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</si>
  <si>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</si>
  <si>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</si>
  <si>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</si>
  <si>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</si>
  <si>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</si>
  <si>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</si>
  <si>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</si>
  <si>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</si>
  <si>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</si>
  <si>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</si>
  <si>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</si>
  <si>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</si>
  <si>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</si>
  <si>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</si>
  <si>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</si>
  <si>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</si>
  <si>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</si>
  <si>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</si>
  <si>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</si>
  <si>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</si>
  <si>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</si>
  <si>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</si>
  <si>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</si>
  <si>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</si>
  <si>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</si>
  <si>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</si>
  <si>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</si>
  <si>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</si>
  <si>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</si>
  <si>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</si>
  <si>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</si>
  <si>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</si>
  <si>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</si>
  <si>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</si>
  <si>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</si>
  <si>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</si>
  <si>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</si>
  <si>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</si>
  <si>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</si>
  <si>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</si>
  <si>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</si>
  <si>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</si>
  <si>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</si>
  <si>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</si>
  <si>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</si>
  <si>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</si>
  <si>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</si>
  <si>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</si>
  <si>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</si>
  <si>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</si>
  <si>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</si>
  <si>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</si>
  <si>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</si>
  <si>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</si>
  <si>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</si>
  <si>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</si>
  <si>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</si>
  <si>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</si>
  <si>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</si>
  <si>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</si>
  <si>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</si>
  <si>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</si>
  <si>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</si>
  <si>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</si>
  <si>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</si>
  <si>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</si>
  <si>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</si>
  <si>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</si>
  <si>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</si>
  <si>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</si>
  <si>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</si>
  <si>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</si>
  <si>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</si>
  <si>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</si>
  <si>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</si>
  <si>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</si>
  <si>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</si>
  <si>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</si>
  <si>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</si>
  <si>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</si>
  <si>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</si>
  <si>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</si>
  <si>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</si>
  <si>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</si>
  <si>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</si>
  <si>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</si>
  <si>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</si>
  <si>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</si>
  <si>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</si>
  <si>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</si>
  <si>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</si>
  <si>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</si>
  <si>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</si>
  <si>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</si>
  <si>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</si>
  <si>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</si>
  <si>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</si>
  <si>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</si>
  <si>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</si>
  <si>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</si>
  <si>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</si>
  <si>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</si>
  <si>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</si>
  <si>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</si>
  <si>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</si>
  <si>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</si>
  <si>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</si>
  <si>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</si>
  <si>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</si>
  <si>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</si>
  <si>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</si>
  <si>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</si>
  <si>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</si>
  <si>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</si>
  <si>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</si>
  <si>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</si>
  <si>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</si>
  <si>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</si>
  <si>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</si>
  <si>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</si>
  <si>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</si>
  <si>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</si>
  <si>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</si>
  <si>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</si>
  <si>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</si>
  <si>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</si>
  <si>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</si>
  <si>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</si>
  <si>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</si>
  <si>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</si>
  <si>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</si>
  <si>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</si>
  <si>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</si>
  <si>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</si>
  <si>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</si>
  <si>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</si>
  <si>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</si>
  <si>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</si>
  <si>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</si>
  <si>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</si>
  <si>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</si>
  <si>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</si>
  <si>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</si>
  <si>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</si>
  <si>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</si>
  <si>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</si>
  <si>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</si>
  <si>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</si>
  <si>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</si>
  <si>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</si>
  <si>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</si>
  <si>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</si>
  <si>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</si>
  <si>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</si>
  <si>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</si>
  <si>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</si>
  <si>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</si>
  <si>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</si>
  <si>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</si>
  <si>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</si>
  <si>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</si>
  <si>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</si>
  <si>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</si>
  <si>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</si>
  <si>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</si>
  <si>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</si>
  <si>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</si>
  <si>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</si>
  <si>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</si>
  <si>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</si>
  <si>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</si>
  <si>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</si>
  <si>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</si>
  <si>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</si>
  <si>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</si>
  <si>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</si>
  <si>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</si>
  <si>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</si>
  <si>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</si>
  <si>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</si>
  <si>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</si>
  <si>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</si>
  <si>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</si>
  <si>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</si>
  <si>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</si>
  <si>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</si>
  <si>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</si>
  <si>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</si>
  <si>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</si>
  <si>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</si>
  <si>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</si>
  <si>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</si>
  <si>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</si>
  <si>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</si>
  <si>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</si>
  <si>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</si>
  <si>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</si>
  <si>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</si>
  <si>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</si>
  <si>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</si>
  <si>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</si>
  <si>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</si>
  <si>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</si>
  <si>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</si>
  <si>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</si>
  <si>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</si>
  <si>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</si>
  <si>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</si>
  <si>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</si>
  <si>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</si>
  <si>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</si>
  <si>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</si>
  <si>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</si>
  <si>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</si>
  <si>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</si>
  <si>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</si>
  <si>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</si>
  <si>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</si>
  <si>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</si>
  <si>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</si>
  <si>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</si>
  <si>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</si>
  <si>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</si>
  <si>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</si>
  <si>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</si>
  <si>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</si>
  <si>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</si>
  <si>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</si>
  <si>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</si>
  <si>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</si>
  <si>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</si>
  <si>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</si>
  <si>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</si>
  <si>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</si>
  <si>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</si>
  <si>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</si>
  <si>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</si>
  <si>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</si>
  <si>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</si>
  <si>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</si>
  <si>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</si>
  <si>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</si>
  <si>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</si>
  <si>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</si>
  <si>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</si>
  <si>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</si>
  <si>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</si>
  <si>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</si>
  <si>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</si>
  <si>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</si>
  <si>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</si>
  <si>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</si>
  <si>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</si>
  <si>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</si>
  <si>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</si>
  <si>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</si>
  <si>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</si>
  <si>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</si>
  <si>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</si>
  <si>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</si>
  <si>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</si>
  <si>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</si>
  <si>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</si>
  <si>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</si>
  <si>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</si>
  <si>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</si>
  <si>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</si>
  <si>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</si>
  <si>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</si>
  <si>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</si>
  <si>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</si>
  <si>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</si>
  <si>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</si>
  <si>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</si>
  <si>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</si>
  <si>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</si>
  <si>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</si>
  <si>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</si>
  <si>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</si>
  <si>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</si>
  <si>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</si>
  <si>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</si>
  <si>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</si>
  <si>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</si>
  <si>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</si>
  <si>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</si>
  <si>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</si>
  <si>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</si>
  <si>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</si>
  <si>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</si>
  <si>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</si>
  <si>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</si>
  <si>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</si>
  <si>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</si>
  <si>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</si>
  <si>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</si>
  <si>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</si>
  <si>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</si>
  <si>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</si>
  <si>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</si>
  <si>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</si>
  <si>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</si>
  <si>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</si>
  <si>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</si>
  <si>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</si>
  <si>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</si>
  <si>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</si>
  <si>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</si>
  <si>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</si>
  <si>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</si>
  <si>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</si>
  <si>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</si>
  <si>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</si>
  <si>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</si>
  <si>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</si>
  <si>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</si>
  <si>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</si>
  <si>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</si>
  <si>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</si>
  <si>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</si>
  <si>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</si>
  <si>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</si>
  <si>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</si>
  <si>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</si>
  <si>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</si>
  <si>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</si>
  <si>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</si>
  <si>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</si>
  <si>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</si>
  <si>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</si>
  <si>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</si>
  <si>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</si>
  <si>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</si>
  <si>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</si>
  <si>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</si>
  <si>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</si>
  <si>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</si>
  <si>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</si>
  <si>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</si>
  <si>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</si>
  <si>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</si>
  <si>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</si>
  <si>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</si>
  <si>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</si>
  <si>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</si>
  <si>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</si>
  <si>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</si>
  <si>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</si>
  <si>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</si>
  <si>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</si>
  <si>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</si>
  <si>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</si>
  <si>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</si>
  <si>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</si>
  <si>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</si>
  <si>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</si>
  <si>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</si>
  <si>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</si>
  <si>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</si>
  <si>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</si>
  <si>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</si>
  <si>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</si>
  <si>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</si>
  <si>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</si>
  <si>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</si>
  <si>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</si>
  <si>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</si>
  <si>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</si>
  <si>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</si>
  <si>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</si>
  <si>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</si>
  <si>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</si>
  <si>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</si>
  <si>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</si>
  <si>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</si>
  <si>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</si>
  <si>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</si>
  <si>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</si>
  <si>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</si>
  <si>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</si>
  <si>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</si>
  <si>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</si>
  <si>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</si>
  <si>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</si>
  <si>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</si>
  <si>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</si>
  <si>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</si>
  <si>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</si>
  <si>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</si>
  <si>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</si>
  <si>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</si>
  <si>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</si>
  <si>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</si>
  <si>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</si>
  <si>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</si>
  <si>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</si>
  <si>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</si>
  <si>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</si>
  <si>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</si>
  <si>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</si>
  <si>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</si>
  <si>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</si>
  <si>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</si>
  <si>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</si>
  <si>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</si>
  <si>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</si>
  <si>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</si>
  <si>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</si>
  <si>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</si>
  <si>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</si>
  <si>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</si>
  <si>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</si>
  <si>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</si>
  <si>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</si>
  <si>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</si>
  <si>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</si>
  <si>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</si>
  <si>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</si>
  <si>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</si>
  <si>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</si>
  <si>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</si>
  <si>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</si>
  <si>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</si>
  <si>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</si>
  <si>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</si>
  <si>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</si>
  <si>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</si>
  <si>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</si>
  <si>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</si>
  <si>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</si>
  <si>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</si>
  <si>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</si>
  <si>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</si>
  <si>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</si>
  <si>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</si>
  <si>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</si>
  <si>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</si>
  <si>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</si>
  <si>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</si>
  <si>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</si>
  <si>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</si>
  <si>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</si>
  <si>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</si>
  <si>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</si>
  <si>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</si>
  <si>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</si>
  <si>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</si>
  <si>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</si>
  <si>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</si>
  <si>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</si>
  <si>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</si>
  <si>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</si>
  <si>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</si>
  <si>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</si>
  <si>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</si>
  <si>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</si>
  <si>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</si>
  <si>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</si>
  <si>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</si>
  <si>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</si>
  <si>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</si>
  <si>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</si>
  <si>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</si>
  <si>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</si>
  <si>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</si>
  <si>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</si>
  <si>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</si>
  <si>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</si>
  <si>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</si>
  <si>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</si>
  <si>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</si>
  <si>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</si>
  <si>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</si>
  <si>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</si>
  <si>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</si>
  <si>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</si>
  <si>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</si>
  <si>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</si>
  <si>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</si>
  <si>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</si>
  <si>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</si>
  <si>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</si>
  <si>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</si>
  <si>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</si>
  <si>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</si>
  <si>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</si>
  <si>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</si>
  <si>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</si>
  <si>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</si>
  <si>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</si>
  <si>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</si>
  <si>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</si>
  <si>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</si>
  <si>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</si>
  <si>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</si>
  <si>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</si>
  <si>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</si>
  <si>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</si>
  <si>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</si>
  <si>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</si>
  <si>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</si>
  <si>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</si>
  <si>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</si>
  <si>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</si>
  <si>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</si>
  <si>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</si>
  <si>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</si>
  <si>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</si>
  <si>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</si>
  <si>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</si>
  <si>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</si>
  <si>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</si>
  <si>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</si>
  <si>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</si>
  <si>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</si>
  <si>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</si>
  <si>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</si>
  <si>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</si>
  <si>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</si>
  <si>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</si>
  <si>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</si>
  <si>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</si>
  <si>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</si>
  <si>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</si>
  <si>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</si>
  <si>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</si>
  <si>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</si>
  <si>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</si>
  <si>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</si>
  <si>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</si>
  <si>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</si>
  <si>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</si>
  <si>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</si>
  <si>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</si>
  <si>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</si>
  <si>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</si>
  <si>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</si>
  <si>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</si>
  <si>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</si>
  <si>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</si>
  <si>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</si>
  <si>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</si>
  <si>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</si>
  <si>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</si>
  <si>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</si>
  <si>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</si>
  <si>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</si>
  <si>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</si>
  <si>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</si>
  <si>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</si>
  <si>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</si>
  <si>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</si>
  <si>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</si>
  <si>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</si>
  <si>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</si>
  <si>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</si>
  <si>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</si>
  <si>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</si>
  <si>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</si>
  <si>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</si>
  <si>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</si>
  <si>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</si>
  <si>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</si>
  <si>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</si>
  <si>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</si>
  <si>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</si>
  <si>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</si>
  <si>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</si>
  <si>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</si>
  <si>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</si>
  <si>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</si>
  <si>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</si>
  <si>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</si>
  <si>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</si>
  <si>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</si>
  <si>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</si>
  <si>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</si>
  <si>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</si>
  <si>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</si>
  <si>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</si>
  <si>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</si>
  <si>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</si>
  <si>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</si>
  <si>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</si>
  <si>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</si>
  <si>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</si>
  <si>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</si>
  <si>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</si>
  <si>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</si>
  <si>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</si>
  <si>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</si>
  <si>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</si>
  <si>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</si>
  <si>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</si>
  <si>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</si>
  <si>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</si>
  <si>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</si>
  <si>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</si>
  <si>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</si>
  <si>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</si>
  <si>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</si>
  <si>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</si>
  <si>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</si>
  <si>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</si>
  <si>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</si>
  <si>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</si>
  <si>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</si>
  <si>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</si>
  <si>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</si>
  <si>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</si>
  <si>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</si>
  <si>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</si>
  <si>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</si>
  <si>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</si>
  <si>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</si>
  <si>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</si>
  <si>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</si>
  <si>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</si>
  <si>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</si>
  <si>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</si>
  <si>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</si>
  <si>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</si>
  <si>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</si>
  <si>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</si>
  <si>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</si>
  <si>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</si>
  <si>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</si>
  <si>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</si>
  <si>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</si>
  <si>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</si>
  <si>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</si>
  <si>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</si>
  <si>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</si>
  <si>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</si>
  <si>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</si>
  <si>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</si>
  <si>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</si>
  <si>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</si>
  <si>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</si>
  <si>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</si>
  <si>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</si>
  <si>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</si>
  <si>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</si>
  <si>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</si>
  <si>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</si>
  <si>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</si>
  <si>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</si>
  <si>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</si>
  <si>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</si>
  <si>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</si>
  <si>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</si>
  <si>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</si>
  <si>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</si>
  <si>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</si>
  <si>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</si>
  <si>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</si>
  <si>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</si>
  <si>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</si>
  <si>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</si>
  <si>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</si>
  <si>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</si>
  <si>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</si>
  <si>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</si>
  <si>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</si>
  <si>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</si>
  <si>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</si>
  <si>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</si>
  <si>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</si>
  <si>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</si>
  <si>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</si>
  <si>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</si>
  <si>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</si>
  <si>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</si>
  <si>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</si>
  <si>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</si>
  <si>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</si>
  <si>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</si>
  <si>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</si>
  <si>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</si>
  <si>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</si>
  <si>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</si>
  <si>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</si>
  <si>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</si>
  <si>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</si>
  <si>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</si>
  <si>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</si>
  <si>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</si>
  <si>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</si>
  <si>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</si>
  <si>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</si>
  <si>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</si>
  <si>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</si>
  <si>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</si>
  <si>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</si>
  <si>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</si>
  <si>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</si>
  <si>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</si>
  <si>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</si>
  <si>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</si>
  <si>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</si>
  <si>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</si>
  <si>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</si>
  <si>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</si>
  <si>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</si>
  <si>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</si>
  <si>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</si>
  <si>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</si>
  <si>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</si>
  <si>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</si>
  <si>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</si>
  <si>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</si>
  <si>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</si>
  <si>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</si>
  <si>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</si>
  <si>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</si>
  <si>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</si>
  <si>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</si>
  <si>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</si>
  <si>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</si>
  <si>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</si>
  <si>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</si>
  <si>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</si>
  <si>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</si>
  <si>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</si>
  <si>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</si>
  <si>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</si>
  <si>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</si>
  <si>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</si>
  <si>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</si>
  <si>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</si>
  <si>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</si>
  <si>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</si>
  <si>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</si>
  <si>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</si>
  <si>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</si>
  <si>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</si>
  <si>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</si>
  <si>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</si>
  <si>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</si>
  <si>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</si>
  <si>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</si>
  <si>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</si>
  <si>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</si>
  <si>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</si>
  <si>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</si>
  <si>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</si>
  <si>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</si>
  <si>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</si>
  <si>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</si>
  <si>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</si>
  <si>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</si>
  <si>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</si>
  <si>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</si>
  <si>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</si>
  <si>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</si>
  <si>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</si>
  <si>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</si>
  <si>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</si>
  <si>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</si>
  <si>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</si>
  <si>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</si>
  <si>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</si>
  <si>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</si>
  <si>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</si>
  <si>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</si>
  <si>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</si>
  <si>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</si>
  <si>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</si>
  <si>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</si>
  <si>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</si>
  <si>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</si>
  <si>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</si>
  <si>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</si>
  <si>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</si>
  <si>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</si>
  <si>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</si>
  <si>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</si>
  <si>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</si>
  <si>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</si>
  <si>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</si>
  <si>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</si>
  <si>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</si>
  <si>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</si>
  <si>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</si>
  <si>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</si>
  <si>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</si>
  <si>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</si>
  <si>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</si>
  <si>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</si>
  <si>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</si>
  <si>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</si>
  <si>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</si>
  <si>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</si>
  <si>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</si>
  <si>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</si>
  <si>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</si>
  <si>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</si>
  <si>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</si>
  <si>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</si>
  <si>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</si>
  <si>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</si>
  <si>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</si>
  <si>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</si>
  <si>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</si>
  <si>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</si>
  <si>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</si>
  <si>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</si>
  <si>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</si>
  <si>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</si>
  <si>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</si>
  <si>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</si>
  <si>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</si>
  <si>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</si>
  <si>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</si>
  <si>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</si>
  <si>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</si>
  <si>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</si>
  <si>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</si>
  <si>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</si>
  <si>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</si>
  <si>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</si>
  <si>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</si>
  <si>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</si>
  <si>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</si>
  <si>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</si>
  <si>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</si>
  <si>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</si>
  <si>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</si>
  <si>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</si>
  <si>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</si>
  <si>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</si>
  <si>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</si>
  <si>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</si>
  <si>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</si>
  <si>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</si>
  <si>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</si>
  <si>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</si>
  <si>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</si>
  <si>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</si>
  <si>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</si>
  <si>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</si>
  <si>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</si>
  <si>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</si>
  <si>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</si>
  <si>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</si>
  <si>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</si>
  <si>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</si>
  <si>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</si>
  <si>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</si>
  <si>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</si>
  <si>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</si>
  <si>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</si>
  <si>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</si>
  <si>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</si>
  <si>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</si>
  <si>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</si>
  <si>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</si>
  <si>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</si>
  <si>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</si>
  <si>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</si>
  <si>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</si>
  <si>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</si>
  <si>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</si>
  <si>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</si>
  <si>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</si>
  <si>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</si>
  <si>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</si>
  <si>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</si>
  <si>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</si>
  <si>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</si>
  <si>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</si>
  <si>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</si>
  <si>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</si>
  <si>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</si>
  <si>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</si>
  <si>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</si>
  <si>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</si>
  <si>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</si>
  <si>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</si>
  <si>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</si>
  <si>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</si>
  <si>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</si>
  <si>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</si>
  <si>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</si>
  <si>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</si>
  <si>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</si>
  <si>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</si>
  <si>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</si>
  <si>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</si>
  <si>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</si>
  <si>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</si>
  <si>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</si>
  <si>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</si>
  <si>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</si>
  <si>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</si>
  <si>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</si>
  <si>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</si>
  <si>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</si>
  <si>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</si>
  <si>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</si>
  <si>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</si>
  <si>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</si>
  <si>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</si>
  <si>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</si>
  <si>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</si>
  <si>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</si>
  <si>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</si>
  <si>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</si>
  <si>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</si>
  <si>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</si>
  <si>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</si>
  <si>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</si>
  <si>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</si>
  <si>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</si>
  <si>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</si>
  <si>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</si>
  <si>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</si>
  <si>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</si>
  <si>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</si>
  <si>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</si>
  <si>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</si>
  <si>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</si>
  <si>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</si>
  <si>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</si>
  <si>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</si>
  <si>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</si>
  <si>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</si>
  <si>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</si>
  <si>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</si>
  <si>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</si>
  <si>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</si>
  <si>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</si>
  <si>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</si>
  <si>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</si>
  <si>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</si>
  <si>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</si>
  <si>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</si>
  <si>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</si>
  <si>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</si>
  <si>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</si>
  <si>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</si>
  <si>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</si>
  <si>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</si>
  <si>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</si>
  <si>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</si>
  <si>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</si>
  <si>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</si>
  <si>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</si>
  <si>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</si>
  <si>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</si>
  <si>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</si>
  <si>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</si>
  <si>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</si>
  <si>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</si>
  <si>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</si>
  <si>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</si>
  <si>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</si>
  <si>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</si>
  <si>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</si>
  <si>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</si>
  <si>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</si>
  <si>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</si>
  <si>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</si>
  <si>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</si>
  <si>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</si>
  <si>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</si>
  <si>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</si>
  <si>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</si>
  <si>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</si>
  <si>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</si>
  <si>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</si>
  <si>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</si>
  <si>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</si>
  <si>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</si>
  <si>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</si>
  <si>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</si>
  <si>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</si>
  <si>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</si>
  <si>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</si>
  <si>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</si>
  <si>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</si>
  <si>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</si>
  <si>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</si>
  <si>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</si>
  <si>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</si>
  <si>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</si>
  <si>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</si>
  <si>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</si>
  <si>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</si>
  <si>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</si>
  <si>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</si>
  <si>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</si>
  <si>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</si>
  <si>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</si>
  <si>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</si>
  <si>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</si>
  <si>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</si>
  <si>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</si>
  <si>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</si>
  <si>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</si>
  <si>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</si>
  <si>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</si>
  <si>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</si>
  <si>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</si>
  <si>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</si>
  <si>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</si>
  <si>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</si>
  <si>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</si>
  <si>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</si>
  <si>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</si>
  <si>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</si>
  <si>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</si>
  <si>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</si>
  <si>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</si>
  <si>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</si>
  <si>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</si>
  <si>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</si>
  <si>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</si>
  <si>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</si>
  <si>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</si>
  <si>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</si>
  <si>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</si>
  <si>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</si>
  <si>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</si>
  <si>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</si>
  <si>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</si>
  <si>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</si>
  <si>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</si>
  <si>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</si>
  <si>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</si>
  <si>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</si>
  <si>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</si>
  <si>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</si>
  <si>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</si>
  <si>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</si>
  <si>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</si>
  <si>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</si>
  <si>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</si>
  <si>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</si>
  <si>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</si>
  <si>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</si>
  <si>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</si>
  <si>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</si>
  <si>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</si>
  <si>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</si>
  <si>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</si>
  <si>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</si>
  <si>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</si>
  <si>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</si>
  <si>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</si>
  <si>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</si>
  <si>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</si>
  <si>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</si>
  <si>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</si>
  <si>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</si>
  <si>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</si>
  <si>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</si>
  <si>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</si>
  <si>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</si>
  <si>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</si>
  <si>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</si>
  <si>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</si>
  <si>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</si>
  <si>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</si>
  <si>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</si>
  <si>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</si>
  <si>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</si>
  <si>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</si>
  <si>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</si>
  <si>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</si>
  <si>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</si>
  <si>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</si>
  <si>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</si>
  <si>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</si>
  <si>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</si>
  <si>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</si>
  <si>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</si>
  <si>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</si>
  <si>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</si>
  <si>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</si>
  <si>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</si>
  <si>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</si>
  <si>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</si>
  <si>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</si>
  <si>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</si>
  <si>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</si>
  <si>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</si>
  <si>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</si>
  <si>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</si>
  <si>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</si>
  <si>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</si>
  <si>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</si>
  <si>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</si>
  <si>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</si>
  <si>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</si>
  <si>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</si>
  <si>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</si>
  <si>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</si>
  <si>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</si>
  <si>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</si>
  <si>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</si>
  <si>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</si>
  <si>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</si>
  <si>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</si>
  <si>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</si>
  <si>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</si>
  <si>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</si>
  <si>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</si>
  <si>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</si>
  <si>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</si>
  <si>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</si>
  <si>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</si>
  <si>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</si>
  <si>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</si>
  <si>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</si>
  <si>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</si>
  <si>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</si>
  <si>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</si>
  <si>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</si>
  <si>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</si>
  <si>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</si>
  <si>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</si>
  <si>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</si>
  <si>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</si>
  <si>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</si>
  <si>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</si>
  <si>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</si>
  <si>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</si>
  <si>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</si>
  <si>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</si>
  <si>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</si>
  <si>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</si>
  <si>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</si>
  <si>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</si>
  <si>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</si>
  <si>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</si>
  <si>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</si>
  <si>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</si>
  <si>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</si>
  <si>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</si>
  <si>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</si>
  <si>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</si>
  <si>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</si>
  <si>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</si>
  <si>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</si>
  <si>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</si>
  <si>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</si>
  <si>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</si>
  <si>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</si>
  <si>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</si>
  <si>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</si>
  <si>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</si>
  <si>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</si>
  <si>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</si>
  <si>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</si>
  <si>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</si>
  <si>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</si>
  <si>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</si>
  <si>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</si>
  <si>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</si>
  <si>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</si>
  <si>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</si>
  <si>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</si>
  <si>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</si>
  <si>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</si>
  <si>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</si>
  <si>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</si>
  <si>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</si>
  <si>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</si>
  <si>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</si>
  <si>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</si>
  <si>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</si>
  <si>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</si>
  <si>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</si>
  <si>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</si>
  <si>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</si>
  <si>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</si>
  <si>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</si>
  <si>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</si>
  <si>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</si>
  <si>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</si>
  <si>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</si>
  <si>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</si>
  <si>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</si>
  <si>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</si>
  <si>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</si>
  <si>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</si>
  <si>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</si>
  <si>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</si>
  <si>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</si>
  <si>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</si>
  <si>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</si>
  <si>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</si>
  <si>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</si>
  <si>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</si>
  <si>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</si>
  <si>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</si>
  <si>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</si>
  <si>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</si>
  <si>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</si>
  <si>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</si>
  <si>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</si>
  <si>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</si>
  <si>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</si>
  <si>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</si>
  <si>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</si>
  <si>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</si>
  <si>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</si>
  <si>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</si>
  <si>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</si>
  <si>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</si>
  <si>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</si>
  <si>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</si>
  <si>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</si>
  <si>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</si>
  <si>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</si>
  <si>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</si>
  <si>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</si>
  <si>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</si>
  <si>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</si>
  <si>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</si>
  <si>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</si>
  <si>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</si>
  <si>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</si>
  <si>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</si>
  <si>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</si>
  <si>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</si>
  <si>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</si>
  <si>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</si>
  <si>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</si>
  <si>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</si>
  <si>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</si>
  <si>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</si>
  <si>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</si>
  <si>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</si>
  <si>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</si>
  <si>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</si>
  <si>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</si>
  <si>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</si>
  <si>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</si>
  <si>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</si>
  <si>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</si>
  <si>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</si>
  <si>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</si>
  <si>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</si>
  <si>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</si>
  <si>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</si>
  <si>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</si>
  <si>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</si>
  <si>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</si>
  <si>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</si>
  <si>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</si>
  <si>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</si>
  <si>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</si>
  <si>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</si>
  <si>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</si>
  <si>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</si>
  <si>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</si>
  <si>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</si>
  <si>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</si>
  <si>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</si>
  <si>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</si>
  <si>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</si>
  <si>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</si>
  <si>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</si>
  <si>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</si>
  <si>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</si>
  <si>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</si>
  <si>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</si>
  <si>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</si>
  <si>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</si>
  <si>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</si>
  <si>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</si>
  <si>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</si>
  <si>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</si>
  <si>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</si>
  <si>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</si>
  <si>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</si>
  <si>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</si>
  <si>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</si>
  <si>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</si>
  <si>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</si>
  <si>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</si>
  <si>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</si>
  <si>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</si>
  <si>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</si>
  <si>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</si>
  <si>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</si>
  <si>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</si>
  <si>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</si>
  <si>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</si>
  <si>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</si>
  <si>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</si>
  <si>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</si>
  <si>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</si>
  <si>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</si>
  <si>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</si>
  <si>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</si>
  <si>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</si>
  <si>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</si>
  <si>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</si>
  <si>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</si>
  <si>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</si>
  <si>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</si>
  <si>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</si>
  <si>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</si>
  <si>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</si>
  <si>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</si>
  <si>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</si>
  <si>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</si>
  <si>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</si>
  <si>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</si>
  <si>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</si>
  <si>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</si>
  <si>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</si>
  <si>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</si>
  <si>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</si>
  <si>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</si>
  <si>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</si>
  <si>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</si>
  <si>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</si>
  <si>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</si>
  <si>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</si>
  <si>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</si>
  <si>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</si>
  <si>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</si>
  <si>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</si>
  <si>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</si>
  <si>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</si>
  <si>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</si>
  <si>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</si>
  <si>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</si>
  <si>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</si>
  <si>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</si>
  <si>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</si>
  <si>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</si>
  <si>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</si>
  <si>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</si>
  <si>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</si>
  <si>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</si>
  <si>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</si>
  <si>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</si>
  <si>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</si>
  <si>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</si>
  <si>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</si>
  <si>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</si>
  <si>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</si>
  <si>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</si>
  <si>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</si>
  <si>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</si>
  <si>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</si>
  <si>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</si>
  <si>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</si>
  <si>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</si>
  <si>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</si>
  <si>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</si>
  <si>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</si>
  <si>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</si>
  <si>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</si>
  <si>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</si>
  <si>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</si>
  <si>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</si>
  <si>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</si>
  <si>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</si>
  <si>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</si>
  <si>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</si>
  <si>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</si>
  <si>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</si>
  <si>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</si>
  <si>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</si>
  <si>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</si>
  <si>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</si>
  <si>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</si>
  <si>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</si>
  <si>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</si>
  <si>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</si>
  <si>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</si>
  <si>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</si>
  <si>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</si>
  <si>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</si>
  <si>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</si>
  <si>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</si>
  <si>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</si>
  <si>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</si>
  <si>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</si>
  <si>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</si>
  <si>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</si>
  <si>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</si>
  <si>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</si>
  <si>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</si>
  <si>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</si>
  <si>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</si>
  <si>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</si>
  <si>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</si>
  <si>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</si>
  <si>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</si>
  <si>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</si>
  <si>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</si>
  <si>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</si>
  <si>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</si>
  <si>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</si>
  <si>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</si>
  <si>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</si>
  <si>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</si>
  <si>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</si>
  <si>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</si>
  <si>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</si>
  <si>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</si>
  <si>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</si>
  <si>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</si>
  <si>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</si>
  <si>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</si>
  <si>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</si>
  <si>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</si>
  <si>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</si>
  <si>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</si>
  <si>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</si>
  <si>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</si>
  <si>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</si>
  <si>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</si>
  <si>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</si>
  <si>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</si>
  <si>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</si>
  <si>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</si>
  <si>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</si>
  <si>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</si>
  <si>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</si>
  <si>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</si>
  <si>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</si>
  <si>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</si>
  <si>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</si>
  <si>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</si>
  <si>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</si>
  <si>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</si>
  <si>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</si>
  <si>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</si>
  <si>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</si>
  <si>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</si>
  <si>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</si>
  <si>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</si>
  <si>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</si>
  <si>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</si>
  <si>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</si>
  <si>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</si>
  <si>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</si>
  <si>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</si>
  <si>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</si>
  <si>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</si>
  <si>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</si>
  <si>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</si>
  <si>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</si>
  <si>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</si>
  <si>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</si>
  <si>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</si>
  <si>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</si>
  <si>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</si>
  <si>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</si>
  <si>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</si>
  <si>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</si>
  <si>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</si>
  <si>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</si>
  <si>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</si>
  <si>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</si>
  <si>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</si>
  <si>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</si>
  <si>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</si>
  <si>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</si>
  <si>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</si>
  <si>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</si>
  <si>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</si>
  <si>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</si>
  <si>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</si>
  <si>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</si>
  <si>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</si>
  <si>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</si>
  <si>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</si>
  <si>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</si>
  <si>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</si>
  <si>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</si>
  <si>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</si>
  <si>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</si>
  <si>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</si>
  <si>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</si>
  <si>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</si>
  <si>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</si>
  <si>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</si>
  <si>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</si>
  <si>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</si>
  <si>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</si>
  <si>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</si>
  <si>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</si>
  <si>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</si>
  <si>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</si>
  <si>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</si>
  <si>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</si>
  <si>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</si>
  <si>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</si>
  <si>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</si>
  <si>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</si>
  <si>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</si>
  <si>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</si>
  <si>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</si>
  <si>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</si>
  <si>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</si>
  <si>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</si>
  <si>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</si>
  <si>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</si>
  <si>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</si>
  <si>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</si>
  <si>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</si>
  <si>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</si>
  <si>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</si>
  <si>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</si>
  <si>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</si>
  <si>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</si>
  <si>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</si>
  <si>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</si>
  <si>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</si>
  <si>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</si>
  <si>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</si>
  <si>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</si>
  <si>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</si>
  <si>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</si>
  <si>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</si>
  <si>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</si>
  <si>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</si>
  <si>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</si>
  <si>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</si>
  <si>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</si>
  <si>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</si>
  <si>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</si>
  <si>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</si>
  <si>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</si>
  <si>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</si>
  <si>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</si>
  <si>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</si>
  <si>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</si>
  <si>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</si>
  <si>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</si>
  <si>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</si>
  <si>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</si>
  <si>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</si>
  <si>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</si>
  <si>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</si>
  <si>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</si>
  <si>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</si>
  <si>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</si>
  <si>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</si>
  <si>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</si>
  <si>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</si>
  <si>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</si>
  <si>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</si>
  <si>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</si>
  <si>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</si>
  <si>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</si>
  <si>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</si>
  <si>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</si>
  <si>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</si>
  <si>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</si>
  <si>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</si>
  <si>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</si>
  <si>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</si>
  <si>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</si>
  <si>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</si>
  <si>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</si>
  <si>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</si>
  <si>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</si>
  <si>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</si>
  <si>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</si>
  <si>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</si>
  <si>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</si>
  <si>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</si>
  <si>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</si>
  <si>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</si>
  <si>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</si>
  <si>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</si>
  <si>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</si>
  <si>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</si>
  <si>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</si>
  <si>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</si>
  <si>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</si>
  <si>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</si>
  <si>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</si>
  <si>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</si>
  <si>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</si>
  <si>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</si>
  <si>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</si>
  <si>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</si>
  <si>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</si>
  <si>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</si>
  <si>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</si>
  <si>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</si>
  <si>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</si>
  <si>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</si>
  <si>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</si>
  <si>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</si>
  <si>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</si>
  <si>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</si>
  <si>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</si>
  <si>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</si>
  <si>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</si>
  <si>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</si>
  <si>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</si>
  <si>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</si>
  <si>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</si>
  <si>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</si>
  <si>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</si>
  <si>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</si>
  <si>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</si>
  <si>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</si>
  <si>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</si>
  <si>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</si>
  <si>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</si>
  <si>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</si>
  <si>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</si>
  <si>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</si>
  <si>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</si>
  <si>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</si>
  <si>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</si>
  <si>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</si>
  <si>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</si>
  <si>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</si>
  <si>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</si>
  <si>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</si>
  <si>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</si>
  <si>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</si>
  <si>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</si>
  <si>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</si>
  <si>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</si>
  <si>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</si>
  <si>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</si>
  <si>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</si>
  <si>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</si>
  <si>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</si>
  <si>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</si>
  <si>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</si>
  <si>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</si>
  <si>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</si>
  <si>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</si>
  <si>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</si>
  <si>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</si>
  <si>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</si>
  <si>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</si>
  <si>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</si>
  <si>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</si>
  <si>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</si>
  <si>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</si>
  <si>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</si>
  <si>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</si>
  <si>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</si>
  <si>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</si>
  <si>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</si>
  <si>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</si>
  <si>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</si>
  <si>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</si>
  <si>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</si>
  <si>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</si>
  <si>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</si>
  <si>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</si>
  <si>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</si>
  <si>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</si>
  <si>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</si>
  <si>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</si>
  <si>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</si>
  <si>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</si>
  <si>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</si>
  <si>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</si>
  <si>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</si>
  <si>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</si>
  <si>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</si>
  <si>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</si>
  <si>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</si>
  <si>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</si>
  <si>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</si>
  <si>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</si>
  <si>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</si>
  <si>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</si>
  <si>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</si>
  <si>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</si>
  <si>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</si>
  <si>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</si>
  <si>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</si>
  <si>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</si>
  <si>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</si>
  <si>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</si>
  <si>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</si>
  <si>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</si>
  <si>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</si>
  <si>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</si>
  <si>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</si>
  <si>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</si>
  <si>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</si>
  <si>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</si>
  <si>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</si>
  <si>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</si>
  <si>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</si>
  <si>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</si>
  <si>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</si>
  <si>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</si>
  <si>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</si>
  <si>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</si>
  <si>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</si>
  <si>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</si>
  <si>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</si>
  <si>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</si>
  <si>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</si>
  <si>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</si>
  <si>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</si>
  <si>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</si>
  <si>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</si>
  <si>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</si>
  <si>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</si>
  <si>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</si>
  <si>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</si>
  <si>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</si>
  <si>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</si>
  <si>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</si>
  <si>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</si>
  <si>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</si>
  <si>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</si>
  <si>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</si>
  <si>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</si>
  <si>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</si>
  <si>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</si>
  <si>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</si>
  <si>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</si>
  <si>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</si>
  <si>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</si>
  <si>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</si>
  <si>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</si>
  <si>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</si>
  <si>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</si>
  <si>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</si>
  <si>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</si>
  <si>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</si>
  <si>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</si>
  <si>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</si>
  <si>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</si>
  <si>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</si>
  <si>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</si>
  <si>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</si>
  <si>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</si>
  <si>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</si>
  <si>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</si>
  <si>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</si>
  <si>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</si>
  <si>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</si>
  <si>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</si>
  <si>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</si>
  <si>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</si>
  <si>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</si>
  <si>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</si>
  <si>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</si>
  <si>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</si>
  <si>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</si>
  <si>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</si>
  <si>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</si>
  <si>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</si>
  <si>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</si>
  <si>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</si>
  <si>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</si>
  <si>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</si>
  <si>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</si>
  <si>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</si>
  <si>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</si>
  <si>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</si>
  <si>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</si>
  <si>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</si>
  <si>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</si>
  <si>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</si>
  <si>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</si>
  <si>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</si>
  <si>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</si>
  <si>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</si>
  <si>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</si>
  <si>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</si>
  <si>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</si>
  <si>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</si>
  <si>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</si>
  <si>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</si>
  <si>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</si>
  <si>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</si>
  <si>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</si>
  <si>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</si>
  <si>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</si>
  <si>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</si>
  <si>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</si>
  <si>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</si>
  <si>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</si>
  <si>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</si>
  <si>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</si>
  <si>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</si>
  <si>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</si>
  <si>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</si>
  <si>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</si>
  <si>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</si>
  <si>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</si>
  <si>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</si>
  <si>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</si>
  <si>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</si>
  <si>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</si>
  <si>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</si>
  <si>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</si>
  <si>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</si>
  <si>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</si>
  <si>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</si>
  <si>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</si>
  <si>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</si>
  <si>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</si>
  <si>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</si>
  <si>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</si>
  <si>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</si>
  <si>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</si>
  <si>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</si>
  <si>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</si>
  <si>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</si>
  <si>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</si>
  <si>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</si>
  <si>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</si>
  <si>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</si>
  <si>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</si>
  <si>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</si>
  <si>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</si>
  <si>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</si>
  <si>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</si>
  <si>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</si>
  <si>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</si>
  <si>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</si>
  <si>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</si>
  <si>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</si>
  <si>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</si>
  <si>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</si>
  <si>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</si>
  <si>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</si>
  <si>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</si>
  <si>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</si>
  <si>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</si>
  <si>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</si>
  <si>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</si>
  <si>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</si>
  <si>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</si>
  <si>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</si>
  <si>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</si>
  <si>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</si>
  <si>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</si>
  <si>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</si>
  <si>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</si>
  <si>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</si>
  <si>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</si>
  <si>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</si>
  <si>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</si>
  <si>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</si>
  <si>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</si>
  <si>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</si>
  <si>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</si>
  <si>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</si>
  <si>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</si>
  <si>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</si>
  <si>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</si>
  <si>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</si>
  <si>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</si>
  <si>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</si>
  <si>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</si>
  <si>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</si>
  <si>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</si>
  <si>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</si>
  <si>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</si>
  <si>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</si>
  <si>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</si>
  <si>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</si>
  <si>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</si>
  <si>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</si>
  <si>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</si>
  <si>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</si>
  <si>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</si>
  <si>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</si>
  <si>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</si>
  <si>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</si>
  <si>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</si>
  <si>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</si>
  <si>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</si>
  <si>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</si>
  <si>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</si>
  <si>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</si>
  <si>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</si>
  <si>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</si>
  <si>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</si>
  <si>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</si>
  <si>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</si>
  <si>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</si>
  <si>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</si>
  <si>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</si>
  <si>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</si>
  <si>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</si>
  <si>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</si>
  <si>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</si>
  <si>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</si>
  <si>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</si>
  <si>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</si>
  <si>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</si>
  <si>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</si>
  <si>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</si>
  <si>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</si>
  <si>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</si>
  <si>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</si>
  <si>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</si>
  <si>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</si>
  <si>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</si>
  <si>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</si>
  <si>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</si>
  <si>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</si>
  <si>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</si>
  <si>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</si>
  <si>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</si>
  <si>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</si>
  <si>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</si>
  <si>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</si>
  <si>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</si>
  <si>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</si>
  <si>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</si>
  <si>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</si>
  <si>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</si>
  <si>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</si>
  <si>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</si>
  <si>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</si>
  <si>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</si>
  <si>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</si>
  <si>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</si>
  <si>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</si>
  <si>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</si>
  <si>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</si>
  <si>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</si>
  <si>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</si>
  <si>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</si>
  <si>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</si>
  <si>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</si>
  <si>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</si>
  <si>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</si>
  <si>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</si>
  <si>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</si>
  <si>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</si>
  <si>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</si>
  <si>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</si>
  <si>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</si>
  <si>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</si>
  <si>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</si>
  <si>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</si>
  <si>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</si>
  <si>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</si>
  <si>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</si>
  <si>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</si>
  <si>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</si>
  <si>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</si>
  <si>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</si>
  <si>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</si>
  <si>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</si>
  <si>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</si>
  <si>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</si>
  <si>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</si>
  <si>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</si>
  <si>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</si>
  <si>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</si>
  <si>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</si>
  <si>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</si>
  <si>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</si>
  <si>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</si>
  <si>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</si>
  <si>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</si>
  <si>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</si>
  <si>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</si>
  <si>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</si>
  <si>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</si>
  <si>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</si>
  <si>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</si>
  <si>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</si>
  <si>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</si>
  <si>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</si>
  <si>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</si>
  <si>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</si>
  <si>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</si>
  <si>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</si>
  <si>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</si>
  <si>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</si>
  <si>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</si>
  <si>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</si>
  <si>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</si>
  <si>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</si>
  <si>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</si>
  <si>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</si>
  <si>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</si>
  <si>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</si>
  <si>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</si>
  <si>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</si>
  <si>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</si>
  <si>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</si>
  <si>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</si>
  <si>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</si>
  <si>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</si>
  <si>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</si>
  <si>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</si>
  <si>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</si>
  <si>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</si>
  <si>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</si>
  <si>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</si>
  <si>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</si>
  <si>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</si>
  <si>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</si>
  <si>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</si>
  <si>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</si>
  <si>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</si>
  <si>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</si>
  <si>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</si>
  <si>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</si>
  <si>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</si>
  <si>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</si>
  <si>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</si>
  <si>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</si>
  <si>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</si>
  <si>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</si>
  <si>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</si>
  <si>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</si>
  <si>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</si>
  <si>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</si>
  <si>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</si>
  <si>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</si>
  <si>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</si>
  <si>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</si>
  <si>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</si>
  <si>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</si>
  <si>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</si>
  <si>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</si>
  <si>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</si>
  <si>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</si>
  <si>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</si>
  <si>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</si>
  <si>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</si>
  <si>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</si>
  <si>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</si>
  <si>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</si>
  <si>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</si>
  <si>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</si>
  <si>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</si>
  <si>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</si>
  <si>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</si>
  <si>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</si>
  <si>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</si>
  <si>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</si>
  <si>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</si>
  <si>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</si>
  <si>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</si>
  <si>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</si>
  <si>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</si>
  <si>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</si>
  <si>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</si>
  <si>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</si>
  <si>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</si>
  <si>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</si>
  <si>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</si>
  <si>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</si>
  <si>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</si>
  <si>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</si>
  <si>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</si>
  <si>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</si>
  <si>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</si>
  <si>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</si>
  <si>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</si>
  <si>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</si>
  <si>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</si>
  <si>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</si>
  <si>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</si>
  <si>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</si>
  <si>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</si>
  <si>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</si>
  <si>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</si>
  <si>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</si>
  <si>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</si>
  <si>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</si>
  <si>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</si>
  <si>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</si>
  <si>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</si>
  <si>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</si>
  <si>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</si>
  <si>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</si>
  <si>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</si>
  <si>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</si>
  <si>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</si>
  <si>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</si>
  <si>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</si>
  <si>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</si>
  <si>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</si>
  <si>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</si>
  <si>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</si>
  <si>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</si>
  <si>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</si>
  <si>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</si>
  <si>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</si>
  <si>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</si>
  <si>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</si>
  <si>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</si>
  <si>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</si>
  <si>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</si>
  <si>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</si>
  <si>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</si>
  <si>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</si>
  <si>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</si>
  <si>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</si>
  <si>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</si>
  <si>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</si>
  <si>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</si>
  <si>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</si>
  <si>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</si>
  <si>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</si>
  <si>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</si>
  <si>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</si>
  <si>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</si>
  <si>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</si>
  <si>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</si>
  <si>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</si>
  <si>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</si>
  <si>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</si>
  <si>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</si>
  <si>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</si>
  <si>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</si>
  <si>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</si>
  <si>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</si>
  <si>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</si>
  <si>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</si>
  <si>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</si>
  <si>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</si>
  <si>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</si>
  <si>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</si>
  <si>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</si>
  <si>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</si>
  <si>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</si>
  <si>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</si>
  <si>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</si>
  <si>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</si>
  <si>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</si>
  <si>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</si>
  <si>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</si>
  <si>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</si>
  <si>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</si>
  <si>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</si>
  <si>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</si>
  <si>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</si>
  <si>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</si>
  <si>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</si>
  <si>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</si>
  <si>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</si>
  <si>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</si>
  <si>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</si>
  <si>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</si>
  <si>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</si>
  <si>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</si>
  <si>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</si>
  <si>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</si>
  <si>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</si>
  <si>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</si>
  <si>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</si>
  <si>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</si>
  <si>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</si>
  <si>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</si>
  <si>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</si>
  <si>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</si>
  <si>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</si>
  <si>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</si>
  <si>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</si>
  <si>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</si>
  <si>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</si>
  <si>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</si>
  <si>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</si>
  <si>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</si>
  <si>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</si>
  <si>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</si>
  <si>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</si>
  <si>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</si>
  <si>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</si>
  <si>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</si>
  <si>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</si>
  <si>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</si>
  <si>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</si>
  <si>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</si>
  <si>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</si>
  <si>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</si>
  <si>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</si>
  <si>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</si>
  <si>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</si>
  <si>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</si>
  <si>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</si>
  <si>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</si>
  <si>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</si>
  <si>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</si>
  <si>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</si>
  <si>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</si>
  <si>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</si>
  <si>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</si>
  <si>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</si>
  <si>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</si>
  <si>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</si>
  <si>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</si>
  <si>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</si>
  <si>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</si>
  <si>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</si>
  <si>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</si>
  <si>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</si>
  <si>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</si>
  <si>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</si>
  <si>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</si>
  <si>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</si>
  <si>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</si>
  <si>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</si>
  <si>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</si>
  <si>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</si>
  <si>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</si>
  <si>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</si>
  <si>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</si>
  <si>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</si>
  <si>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</si>
  <si>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</si>
  <si>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</si>
  <si>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</si>
  <si>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</si>
  <si>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</si>
  <si>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</si>
  <si>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</si>
  <si>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</si>
  <si>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</si>
  <si>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</si>
  <si>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</si>
  <si>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</si>
  <si>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</si>
  <si>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</si>
  <si>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</si>
  <si>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</si>
  <si>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</si>
  <si>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</si>
  <si>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</si>
  <si>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</si>
  <si>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</si>
  <si>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</si>
  <si>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</si>
  <si>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</si>
  <si>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</si>
  <si>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</si>
  <si>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</si>
  <si>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</si>
  <si>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</si>
  <si>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</si>
  <si>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</si>
  <si>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</si>
  <si>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</si>
  <si>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</si>
  <si>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</si>
  <si>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</si>
  <si>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</si>
  <si>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</si>
  <si>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</si>
  <si>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</si>
  <si>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</si>
  <si>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</si>
  <si>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</si>
  <si>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</si>
  <si>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</si>
  <si>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</si>
  <si>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</si>
  <si>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</si>
  <si>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</si>
  <si>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</si>
  <si>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</si>
  <si>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</si>
  <si>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</si>
  <si>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</si>
  <si>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</si>
  <si>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</si>
  <si>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</si>
  <si>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</si>
  <si>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</si>
  <si>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</si>
  <si>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</si>
  <si>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</si>
  <si>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</si>
  <si>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</si>
  <si>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</si>
  <si>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</si>
  <si>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</si>
  <si>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</si>
  <si>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</si>
  <si>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</si>
  <si>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</si>
  <si>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</si>
  <si>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</si>
  <si>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</si>
  <si>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</si>
  <si>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</si>
  <si>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</si>
  <si>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</si>
  <si>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</si>
  <si>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</si>
  <si>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</si>
  <si>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</si>
  <si>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</si>
  <si>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</si>
  <si>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</si>
  <si>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</si>
  <si>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</si>
  <si>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</si>
  <si>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</si>
  <si>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</si>
  <si>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</si>
  <si>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</si>
  <si>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</si>
  <si>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</si>
  <si>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</si>
  <si>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</si>
  <si>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</si>
  <si>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</si>
  <si>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</si>
  <si>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</si>
  <si>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</si>
  <si>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</si>
  <si>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</si>
  <si>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</si>
  <si>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</si>
  <si>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</si>
  <si>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</si>
  <si>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</si>
  <si>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</si>
  <si>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</si>
  <si>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</si>
  <si>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</si>
  <si>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</si>
  <si>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</si>
  <si>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</si>
  <si>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</si>
  <si>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</si>
  <si>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</si>
  <si>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</si>
  <si>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</si>
  <si>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</si>
  <si>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</si>
  <si>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</si>
  <si>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</si>
  <si>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</si>
  <si>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</si>
  <si>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</si>
  <si>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</si>
  <si>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</si>
  <si>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</si>
  <si>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</si>
  <si>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</si>
  <si>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</si>
  <si>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</si>
  <si>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</si>
  <si>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</si>
  <si>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</si>
  <si>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</si>
  <si>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</si>
  <si>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</si>
  <si>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</si>
  <si>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</si>
  <si>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</si>
  <si>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</si>
  <si>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</si>
  <si>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</si>
  <si>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</si>
  <si>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</si>
  <si>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</si>
  <si>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</si>
  <si>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</si>
  <si>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</si>
  <si>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</si>
  <si>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</si>
  <si>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</si>
  <si>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</si>
  <si>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</si>
  <si>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</si>
  <si>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</si>
  <si>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</si>
  <si>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</si>
  <si>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</si>
  <si>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</si>
  <si>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</si>
  <si>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</si>
  <si>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</si>
  <si>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</si>
  <si>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</si>
  <si>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</si>
  <si>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</si>
  <si>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</si>
  <si>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</si>
  <si>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</si>
  <si>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</si>
  <si>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</si>
  <si>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</si>
  <si>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</si>
  <si>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</si>
  <si>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</si>
  <si>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</si>
  <si>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</si>
  <si>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</si>
  <si>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</si>
  <si>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</si>
  <si>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</si>
  <si>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</si>
  <si>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</si>
  <si>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</si>
  <si>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</si>
  <si>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</si>
  <si>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</si>
  <si>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</si>
  <si>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</si>
  <si>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</si>
  <si>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</si>
  <si>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</si>
  <si>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</si>
  <si>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</si>
  <si>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</si>
  <si>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</si>
  <si>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</si>
  <si>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</si>
  <si>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</si>
  <si>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</si>
  <si>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</si>
  <si>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</si>
  <si>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</si>
  <si>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</si>
  <si>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</si>
  <si>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</si>
  <si>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</si>
  <si>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</si>
  <si>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</si>
  <si>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</si>
  <si>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</si>
  <si>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</si>
  <si>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</si>
  <si>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</si>
  <si>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</si>
  <si>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</si>
  <si>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</si>
  <si>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</si>
  <si>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</si>
  <si>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</si>
  <si>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</si>
  <si>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</si>
  <si>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</si>
  <si>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</si>
  <si>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</si>
  <si>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</si>
  <si>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</si>
  <si>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</si>
  <si>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</si>
  <si>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</si>
  <si>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</si>
  <si>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</si>
  <si>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</si>
  <si>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</si>
  <si>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</si>
  <si>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</si>
  <si>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</si>
  <si>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</si>
  <si>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</si>
  <si>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</si>
  <si>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</si>
  <si>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</si>
  <si>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</si>
  <si>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</si>
  <si>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</si>
  <si>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</si>
  <si>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</si>
  <si>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</si>
  <si>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</si>
  <si>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</si>
  <si>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</si>
  <si>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</si>
  <si>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</si>
  <si>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</si>
  <si>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</si>
  <si>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</si>
  <si>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</si>
  <si>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</si>
  <si>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</si>
  <si>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</si>
  <si>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</si>
  <si>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</si>
  <si>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</si>
  <si>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</si>
  <si>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</si>
  <si>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</si>
  <si>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</si>
  <si>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</si>
  <si>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</si>
  <si>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</si>
  <si>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</si>
  <si>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</si>
  <si>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</si>
  <si>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</si>
  <si>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</si>
  <si>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</si>
  <si>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</si>
  <si>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</si>
  <si>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</si>
  <si>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</si>
  <si>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</si>
  <si>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</si>
  <si>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</si>
  <si>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</si>
  <si>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</si>
  <si>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</si>
  <si>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</si>
  <si>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</si>
  <si>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</si>
  <si>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</si>
  <si>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</si>
  <si>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</si>
  <si>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</si>
  <si>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</si>
  <si>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</si>
  <si>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</si>
  <si>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</si>
  <si>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</si>
  <si>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</si>
  <si>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</si>
  <si>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</si>
  <si>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</si>
  <si>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</si>
  <si>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</si>
  <si>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</si>
  <si>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</si>
  <si>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</si>
  <si>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</si>
  <si>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</si>
  <si>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</si>
  <si>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</si>
  <si>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</si>
  <si>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</si>
  <si>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</si>
  <si>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</si>
  <si>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</si>
  <si>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</si>
  <si>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</si>
  <si>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</si>
  <si>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</si>
  <si>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</si>
  <si>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</si>
  <si>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</si>
  <si>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</si>
  <si>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</si>
  <si>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</si>
  <si>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</si>
  <si>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</si>
  <si>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</si>
  <si>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</si>
  <si>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</si>
  <si>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</si>
  <si>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</si>
  <si>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</si>
  <si>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</si>
  <si>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</si>
  <si>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</si>
  <si>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</si>
  <si>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</si>
  <si>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</si>
  <si>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</si>
  <si>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</si>
  <si>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</si>
  <si>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</si>
  <si>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</si>
  <si>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</si>
  <si>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</si>
  <si>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</si>
  <si>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</si>
  <si>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</si>
  <si>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</si>
  <si>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</si>
  <si>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</si>
  <si>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</si>
  <si>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</si>
  <si>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</si>
  <si>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</si>
  <si>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</si>
  <si>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</si>
  <si>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</si>
  <si>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</si>
  <si>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</si>
  <si>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</si>
  <si>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</si>
  <si>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</si>
  <si>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</si>
  <si>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</si>
  <si>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</si>
  <si>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</si>
  <si>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</si>
  <si>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</si>
  <si>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</si>
  <si>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</si>
  <si>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</si>
  <si>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</si>
  <si>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</si>
  <si>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</si>
  <si>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</si>
  <si>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</si>
  <si>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</si>
  <si>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</si>
  <si>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</si>
  <si>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</si>
  <si>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</si>
  <si>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</si>
  <si>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</si>
  <si>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</si>
  <si>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</si>
  <si>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</si>
  <si>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</si>
  <si>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</si>
  <si>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</si>
  <si>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</si>
  <si>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</si>
  <si>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</si>
  <si>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</si>
  <si>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</si>
  <si>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</si>
  <si>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</si>
  <si>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</si>
  <si>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</si>
  <si>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</si>
  <si>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</si>
  <si>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</si>
  <si>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</si>
  <si>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</si>
  <si>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</si>
  <si>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</si>
  <si>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</si>
  <si>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</si>
  <si>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</si>
  <si>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</si>
  <si>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</si>
  <si>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</si>
  <si>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</si>
  <si>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</si>
  <si>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</si>
  <si>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</si>
  <si>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</si>
  <si>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</si>
  <si>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</si>
  <si>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</si>
  <si>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</si>
  <si>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</si>
  <si>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</si>
  <si>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</si>
  <si>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</si>
  <si>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</si>
  <si>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</si>
  <si>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</si>
  <si>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</si>
  <si>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</si>
  <si>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</si>
  <si>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</si>
  <si>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</si>
  <si>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</si>
  <si>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</si>
  <si>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</si>
  <si>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</si>
  <si>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</si>
  <si>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</si>
  <si>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</si>
  <si>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</si>
  <si>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</si>
  <si>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</si>
  <si>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</si>
  <si>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</si>
  <si>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</si>
  <si>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</si>
  <si>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</si>
  <si>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</si>
  <si>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</si>
  <si>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</si>
  <si>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</si>
  <si>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</si>
  <si>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</si>
  <si>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</si>
  <si>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</si>
  <si>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</si>
  <si>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</si>
  <si>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</si>
  <si>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</si>
  <si>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</si>
  <si>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</si>
  <si>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</si>
  <si>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</si>
  <si>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</si>
  <si>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</si>
  <si>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</si>
  <si>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</si>
  <si>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</si>
  <si>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</si>
  <si>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</si>
  <si>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</si>
  <si>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</si>
  <si>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</si>
  <si>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</si>
  <si>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</si>
  <si>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</si>
  <si>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</si>
  <si>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</si>
  <si>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</si>
  <si>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</si>
  <si>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</si>
  <si>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</si>
  <si>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</si>
  <si>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</si>
  <si>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</si>
  <si>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</si>
  <si>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</si>
  <si>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</si>
  <si>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</si>
  <si>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</si>
  <si>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</si>
  <si>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</si>
  <si>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</si>
  <si>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</si>
  <si>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</si>
  <si>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</si>
  <si>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</si>
  <si>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</si>
  <si>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</si>
  <si>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</si>
  <si>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</si>
  <si>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</si>
  <si>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</si>
  <si>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</si>
  <si>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</si>
  <si>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</si>
  <si>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</si>
  <si>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</si>
  <si>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</si>
  <si>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</si>
  <si>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</si>
  <si>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</si>
  <si>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</si>
  <si>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</si>
  <si>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</si>
  <si>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</si>
  <si>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</si>
  <si>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</si>
  <si>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</si>
  <si>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</si>
  <si>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</si>
  <si>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</si>
  <si>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</si>
  <si>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</si>
  <si>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</si>
  <si>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</si>
  <si>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</si>
  <si>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</si>
  <si>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</si>
  <si>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</si>
  <si>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</si>
  <si>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</si>
  <si>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</si>
  <si>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</si>
  <si>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</si>
  <si>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</si>
  <si>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</si>
  <si>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</si>
  <si>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</si>
  <si>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</si>
  <si>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</si>
  <si>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</si>
  <si>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</si>
  <si>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</si>
  <si>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</si>
  <si>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</si>
  <si>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</si>
  <si>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</si>
  <si>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</si>
  <si>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</si>
  <si>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</si>
  <si>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</si>
  <si>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</si>
  <si>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</si>
  <si>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</si>
  <si>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</si>
  <si>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</si>
  <si>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</si>
  <si>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</si>
  <si>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</si>
  <si>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</si>
  <si>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</si>
  <si>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</si>
  <si>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</si>
  <si>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</si>
  <si>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</si>
  <si>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</si>
  <si>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</si>
  <si>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</si>
  <si>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</si>
  <si>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</si>
  <si>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</si>
  <si>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</si>
  <si>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</si>
  <si>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</si>
  <si>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</si>
  <si>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</si>
  <si>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</si>
  <si>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</si>
  <si>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</si>
  <si>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</si>
  <si>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</si>
  <si>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</si>
  <si>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</si>
  <si>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</si>
  <si>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</si>
  <si>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</si>
  <si>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</si>
  <si>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</si>
  <si>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</si>
  <si>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</si>
  <si>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</si>
  <si>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</si>
  <si>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</si>
  <si>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</si>
  <si>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</si>
  <si>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</si>
  <si>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</si>
  <si>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</si>
  <si>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</si>
  <si>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</si>
  <si>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</si>
  <si>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</si>
  <si>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</si>
  <si>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</si>
  <si>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</si>
  <si>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</si>
  <si>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</si>
  <si>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</si>
  <si>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</si>
  <si>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</si>
  <si>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</si>
  <si>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</si>
  <si>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</si>
  <si>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</si>
  <si>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</si>
  <si>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</si>
  <si>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</si>
  <si>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</si>
  <si>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</si>
  <si>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</si>
  <si>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</si>
  <si>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</si>
  <si>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</si>
  <si>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</si>
  <si>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</si>
  <si>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</si>
  <si>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</si>
  <si>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</si>
  <si>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</si>
  <si>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</si>
  <si>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</si>
  <si>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</si>
  <si>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</si>
  <si>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</si>
  <si>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</si>
  <si>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</si>
  <si>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</si>
  <si>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</si>
  <si>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</si>
  <si>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</si>
  <si>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</si>
  <si>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</si>
  <si>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</si>
  <si>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</si>
  <si>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</si>
  <si>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</si>
  <si>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</si>
  <si>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</si>
  <si>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</si>
  <si>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</si>
  <si>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</si>
  <si>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</si>
  <si>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</si>
  <si>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</si>
  <si>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</si>
  <si>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</si>
  <si>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</si>
  <si>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</si>
  <si>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</si>
  <si>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</si>
  <si>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</si>
  <si>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</si>
  <si>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</si>
  <si>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</si>
  <si>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</si>
  <si>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</si>
  <si>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</si>
  <si>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</si>
  <si>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</si>
  <si>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</si>
  <si>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</si>
  <si>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</si>
  <si>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</si>
  <si>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</si>
  <si>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</si>
  <si>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</si>
  <si>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</si>
  <si>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</si>
  <si>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</si>
  <si>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</si>
  <si>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</si>
  <si>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</si>
  <si>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</si>
  <si>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</si>
  <si>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</si>
  <si>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</si>
  <si>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</si>
  <si>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</si>
  <si>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</si>
  <si>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</si>
  <si>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</si>
  <si>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</si>
  <si>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</si>
  <si>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</si>
  <si>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</si>
  <si>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</si>
  <si>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</si>
  <si>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</si>
  <si>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</si>
  <si>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</si>
  <si>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</si>
  <si>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</si>
  <si>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</si>
  <si>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</si>
  <si>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</si>
  <si>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</si>
  <si>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</si>
  <si>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</si>
  <si>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</si>
  <si>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</si>
  <si>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</si>
  <si>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</si>
  <si>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</si>
  <si>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</si>
  <si>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</si>
  <si>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</si>
  <si>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</si>
  <si>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</si>
  <si>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</si>
  <si>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</si>
  <si>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</si>
  <si>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</si>
  <si>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</si>
  <si>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</si>
  <si>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</si>
  <si>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</si>
  <si>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</si>
  <si>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</si>
  <si>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</si>
  <si>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</si>
  <si>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</si>
  <si>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</si>
  <si>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</si>
  <si>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</si>
  <si>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</si>
  <si>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</si>
  <si>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</si>
  <si>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</si>
  <si>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</si>
  <si>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</si>
  <si>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</si>
  <si>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</si>
  <si>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</si>
  <si>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</si>
  <si>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</si>
  <si>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</si>
  <si>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</si>
  <si>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</si>
  <si>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</si>
  <si>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</si>
  <si>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</si>
  <si>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</si>
  <si>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</si>
  <si>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</si>
  <si>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</si>
  <si>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</si>
  <si>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</si>
  <si>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</si>
  <si>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</si>
  <si>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</si>
  <si>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</si>
  <si>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</si>
  <si>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</si>
  <si>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</si>
  <si>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</si>
  <si>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</si>
  <si>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</si>
  <si>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</si>
  <si>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</si>
  <si>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</si>
  <si>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</si>
  <si>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</si>
  <si>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</si>
  <si>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</si>
  <si>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</si>
  <si>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</si>
  <si>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</si>
  <si>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</si>
  <si>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</si>
  <si>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</si>
  <si>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</si>
  <si>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</si>
  <si>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</si>
  <si>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</si>
  <si>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</si>
  <si>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</si>
  <si>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</si>
  <si>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</si>
  <si>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</si>
  <si>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</si>
  <si>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</si>
  <si>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</si>
  <si>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</si>
  <si>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</si>
  <si>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</si>
  <si>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</si>
  <si>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</si>
  <si>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</si>
  <si>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</si>
  <si>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</si>
  <si>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</si>
  <si>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</si>
  <si>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</si>
  <si>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</si>
  <si>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</si>
  <si>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</si>
  <si>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</si>
  <si>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</si>
  <si>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</si>
  <si>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</si>
  <si>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</si>
  <si>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</si>
  <si>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</si>
  <si>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</si>
  <si>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</si>
  <si>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</si>
  <si>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</si>
  <si>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</si>
  <si>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</si>
  <si>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</si>
  <si>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</si>
  <si>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</si>
  <si>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</si>
  <si>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</si>
  <si>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</si>
  <si>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</si>
  <si>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</si>
  <si>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</si>
  <si>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</si>
  <si>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</si>
  <si>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</si>
  <si>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</si>
  <si>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</si>
  <si>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</si>
  <si>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</si>
  <si>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</si>
  <si>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</si>
  <si>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</si>
  <si>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</si>
  <si>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</si>
  <si>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</si>
  <si>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</si>
  <si>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</si>
  <si>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</si>
  <si>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</si>
  <si>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</si>
  <si>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</si>
  <si>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</si>
  <si>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</si>
  <si>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</si>
  <si>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</si>
  <si>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</si>
  <si>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</si>
  <si>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</si>
  <si>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</si>
  <si>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</si>
  <si>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</si>
  <si>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</si>
  <si>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</si>
  <si>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</si>
  <si>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</si>
  <si>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</si>
  <si>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</si>
  <si>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</si>
  <si>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</si>
  <si>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</si>
  <si>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</si>
  <si>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</si>
  <si>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</si>
  <si>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</si>
  <si>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</si>
  <si>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</si>
  <si>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</si>
  <si>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</si>
  <si>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</si>
  <si>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</si>
  <si>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</si>
  <si>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</si>
  <si>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</si>
  <si>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</si>
  <si>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</si>
  <si>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</si>
  <si>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</si>
  <si>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</si>
  <si>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</si>
  <si>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</si>
  <si>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</si>
  <si>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</si>
  <si>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</si>
  <si>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</si>
  <si>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</si>
  <si>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</si>
  <si>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</si>
  <si>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</si>
  <si>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</si>
  <si>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</si>
  <si>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</si>
  <si>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</si>
  <si>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</si>
  <si>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</si>
  <si>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</si>
  <si>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</si>
  <si>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</si>
  <si>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</si>
  <si>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</si>
  <si>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</si>
  <si>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</si>
  <si>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</si>
  <si>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</si>
  <si>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</si>
  <si>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</si>
  <si>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</si>
  <si>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</si>
  <si>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</si>
  <si>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</si>
  <si>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</si>
  <si>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</si>
  <si>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</si>
  <si>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</si>
  <si>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</si>
  <si>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</si>
  <si>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</si>
  <si>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</si>
  <si>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</si>
  <si>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</si>
  <si>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</si>
  <si>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</si>
  <si>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</si>
  <si>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</si>
  <si>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</si>
  <si>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</si>
  <si>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</si>
  <si>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</si>
  <si>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</si>
  <si>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</si>
  <si>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</si>
  <si>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</si>
  <si>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</si>
  <si>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</si>
  <si>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</si>
  <si>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</si>
  <si>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</si>
  <si>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</si>
  <si>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</si>
  <si>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</si>
  <si>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</si>
  <si>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</si>
  <si>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</si>
  <si>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</si>
  <si>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</si>
  <si>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</si>
  <si>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</si>
  <si>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</si>
  <si>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</si>
  <si>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</si>
  <si>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</si>
  <si>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</si>
  <si>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</si>
  <si>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</si>
  <si>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</si>
  <si>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</si>
  <si>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</si>
  <si>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</si>
  <si>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</si>
  <si>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</si>
  <si>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</si>
  <si>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</si>
  <si>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</si>
  <si>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</si>
  <si>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</si>
  <si>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</si>
  <si>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</si>
  <si>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</si>
  <si>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</si>
  <si>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</si>
  <si>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</si>
  <si>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</si>
  <si>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</si>
  <si>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</si>
  <si>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</si>
  <si>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</si>
  <si>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</si>
  <si>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</si>
  <si>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</si>
  <si>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</si>
  <si>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</si>
  <si>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</si>
  <si>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</si>
  <si>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</si>
  <si>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</si>
  <si>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</si>
  <si>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</si>
  <si>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</si>
  <si>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</si>
  <si>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</si>
  <si>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</si>
  <si>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</si>
  <si>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</si>
  <si>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</si>
  <si>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</si>
  <si>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</si>
  <si>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</si>
  <si>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</si>
  <si>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</si>
  <si>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</si>
  <si>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</si>
  <si>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</si>
  <si>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</si>
  <si>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</si>
  <si>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</si>
  <si>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</si>
  <si>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</si>
  <si>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</si>
  <si>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</si>
  <si>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</si>
  <si>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</si>
  <si>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</si>
  <si>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</si>
  <si>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</si>
  <si>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</si>
  <si>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</si>
  <si>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</si>
  <si>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</si>
  <si>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</si>
  <si>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</si>
  <si>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</si>
  <si>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</si>
  <si>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</si>
  <si>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</si>
  <si>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</si>
  <si>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</si>
  <si>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</si>
  <si>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</si>
  <si>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</si>
  <si>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</si>
  <si>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</si>
  <si>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</si>
  <si>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</si>
  <si>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</si>
  <si>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</si>
  <si>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</si>
  <si>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</si>
  <si>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</si>
  <si>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</si>
  <si>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</si>
  <si>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</si>
  <si>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</si>
  <si>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</si>
  <si>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</si>
  <si>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</si>
  <si>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</si>
  <si>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</si>
  <si>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</si>
  <si>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</si>
  <si>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</si>
  <si>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</si>
  <si>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</si>
  <si>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</si>
  <si>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</si>
  <si>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</si>
  <si>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</si>
  <si>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</si>
  <si>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</si>
  <si>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</si>
  <si>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</si>
  <si>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</si>
  <si>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</si>
  <si>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</si>
  <si>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</si>
  <si>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</si>
  <si>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</si>
  <si>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</si>
  <si>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</si>
  <si>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</si>
  <si>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</si>
  <si>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</si>
  <si>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</si>
  <si>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</si>
  <si>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</si>
  <si>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</si>
  <si>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</si>
  <si>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</si>
  <si>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</si>
  <si>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</si>
  <si>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</si>
  <si>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</si>
  <si>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</si>
  <si>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</si>
  <si>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</si>
  <si>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</si>
  <si>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</si>
  <si>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</si>
  <si>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</si>
  <si>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</si>
  <si>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</si>
  <si>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</si>
  <si>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</si>
  <si>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</si>
  <si>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</si>
  <si>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</si>
  <si>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</si>
  <si>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</si>
  <si>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</si>
  <si>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</si>
  <si>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</si>
  <si>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</si>
  <si>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</si>
  <si>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</si>
  <si>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</si>
  <si>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</si>
  <si>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</si>
  <si>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</si>
  <si>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</si>
  <si>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</si>
  <si>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</si>
  <si>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</si>
  <si>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</si>
  <si>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</si>
  <si>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</si>
  <si>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</si>
  <si>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</si>
  <si>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</si>
  <si>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</si>
  <si>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</si>
  <si>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</si>
  <si>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</si>
  <si>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</si>
  <si>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</si>
  <si>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</si>
  <si>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</si>
  <si>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</si>
  <si>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</si>
  <si>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</si>
  <si>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</si>
  <si>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</si>
  <si>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</si>
  <si>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</si>
  <si>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</si>
  <si>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</si>
  <si>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</si>
  <si>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</si>
  <si>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</si>
  <si>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</si>
  <si>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</si>
  <si>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</si>
  <si>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</si>
  <si>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</si>
  <si>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</si>
  <si>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</si>
  <si>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</si>
  <si>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</si>
  <si>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</si>
  <si>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</si>
  <si>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</si>
  <si>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</si>
  <si>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</si>
  <si>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</si>
  <si>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</si>
  <si>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</si>
  <si>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</si>
  <si>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</si>
  <si>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</si>
  <si>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</si>
  <si>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</si>
  <si>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</si>
  <si>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</si>
  <si>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</si>
  <si>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</si>
  <si>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</si>
  <si>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</si>
  <si>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</si>
  <si>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</si>
  <si>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</si>
  <si>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</si>
  <si>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</si>
  <si>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</si>
  <si>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</si>
  <si>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</si>
  <si>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</si>
  <si>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</si>
  <si>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</si>
  <si>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</si>
  <si>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</si>
  <si>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</si>
  <si>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</si>
  <si>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</si>
  <si>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</si>
  <si>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</si>
  <si>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</si>
  <si>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</si>
  <si>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</si>
  <si>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</si>
  <si>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</si>
  <si>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</si>
  <si>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</si>
  <si>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</si>
  <si>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</si>
  <si>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</si>
  <si>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</si>
  <si>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</si>
  <si>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</si>
  <si>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</si>
  <si>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</si>
  <si>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</si>
  <si>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</si>
  <si>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</si>
  <si>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</si>
  <si>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</si>
  <si>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</si>
  <si>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</si>
  <si>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</si>
  <si>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</si>
  <si>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</si>
  <si>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</si>
  <si>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</si>
  <si>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</si>
  <si>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</si>
  <si>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</si>
  <si>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</si>
  <si>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</si>
  <si>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</si>
  <si>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</si>
  <si>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</si>
  <si>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</si>
  <si>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</si>
  <si>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</si>
  <si>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</si>
  <si>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</si>
  <si>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</si>
  <si>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</si>
  <si>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</si>
  <si>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</si>
  <si>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</si>
  <si>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</si>
  <si>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</si>
  <si>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</si>
  <si>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</si>
  <si>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</si>
  <si>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</si>
  <si>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</si>
  <si>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</si>
  <si>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</si>
  <si>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</si>
  <si>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</si>
  <si>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</si>
  <si>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</si>
  <si>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</si>
  <si>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</si>
  <si>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</si>
  <si>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</si>
  <si>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</si>
  <si>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</si>
  <si>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</si>
  <si>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</si>
  <si>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</si>
  <si>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</si>
  <si>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</si>
  <si>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</si>
  <si>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</si>
  <si>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</si>
  <si>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</si>
  <si>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</si>
  <si>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</si>
  <si>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</si>
  <si>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</si>
  <si>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</si>
  <si>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</si>
  <si>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</si>
  <si>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</si>
  <si>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</si>
  <si>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</si>
  <si>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</si>
  <si>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</si>
  <si>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</si>
  <si>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</si>
  <si>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</si>
  <si>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</si>
  <si>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</si>
  <si>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</si>
  <si>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</si>
  <si>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</si>
  <si>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</si>
  <si>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</si>
  <si>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</si>
  <si>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</si>
  <si>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</si>
  <si>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</si>
  <si>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</si>
  <si>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</si>
  <si>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</si>
  <si>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</si>
  <si>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</si>
  <si>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</si>
  <si>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</si>
  <si>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</si>
  <si>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</si>
  <si>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</si>
  <si>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</si>
  <si>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</si>
  <si>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</si>
  <si>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</si>
  <si>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</si>
  <si>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</si>
  <si>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</si>
  <si>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</si>
  <si>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</si>
  <si>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</si>
  <si>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</si>
  <si>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</si>
  <si>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</si>
  <si>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</si>
  <si>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</si>
  <si>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</si>
  <si>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</si>
  <si>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</si>
  <si>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</si>
  <si>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</si>
  <si>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</si>
  <si>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</si>
  <si>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</si>
  <si>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</si>
  <si>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</si>
  <si>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</si>
  <si>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</si>
  <si>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</si>
  <si>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</si>
  <si>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</si>
  <si>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</si>
  <si>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</si>
  <si>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</si>
  <si>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</si>
  <si>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</si>
  <si>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</si>
  <si>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</si>
  <si>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</si>
  <si>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</si>
  <si>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</si>
  <si>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</si>
  <si>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</si>
  <si>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</si>
  <si>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</si>
  <si>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</si>
  <si>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</si>
  <si>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</si>
  <si>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</si>
  <si>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</si>
  <si>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</si>
  <si>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</si>
  <si>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</si>
  <si>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</si>
  <si>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</si>
  <si>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</si>
  <si>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</si>
  <si>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</si>
  <si>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</si>
  <si>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</si>
  <si>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</si>
  <si>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</si>
  <si>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</si>
  <si>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</si>
  <si>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</si>
  <si>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</si>
  <si>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</si>
  <si>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</si>
  <si>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</si>
  <si>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</si>
  <si>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</si>
  <si>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</si>
  <si>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</si>
  <si>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</si>
  <si>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</si>
  <si>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</si>
  <si>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</si>
  <si>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</si>
  <si>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</si>
  <si>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</si>
  <si>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</si>
  <si>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</si>
  <si>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</si>
  <si>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</si>
  <si>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</si>
  <si>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</si>
  <si>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</si>
  <si>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</si>
  <si>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</si>
  <si>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</si>
  <si>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</si>
  <si>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</si>
  <si>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</si>
  <si>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</si>
  <si>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</si>
  <si>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</si>
  <si>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</si>
  <si>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</si>
  <si>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</si>
  <si>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</si>
  <si>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</si>
  <si>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</si>
  <si>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</si>
  <si>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</si>
  <si>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</si>
  <si>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</si>
  <si>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</si>
  <si>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</si>
  <si>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</si>
  <si>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</si>
  <si>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</si>
  <si>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</si>
  <si>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</si>
  <si>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</si>
  <si>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</si>
  <si>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</si>
  <si>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</si>
  <si>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</si>
  <si>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</si>
  <si>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</si>
  <si>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</si>
  <si>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</si>
  <si>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</si>
  <si>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</si>
  <si>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</si>
  <si>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</si>
  <si>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</si>
  <si>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</si>
  <si>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</si>
  <si>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</si>
  <si>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</si>
  <si>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</si>
  <si>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</si>
  <si>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</si>
  <si>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</si>
  <si>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</si>
  <si>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</si>
  <si>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</si>
  <si>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</si>
  <si>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</si>
  <si>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</si>
  <si>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</si>
  <si>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</si>
  <si>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</si>
  <si>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</si>
  <si>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</si>
  <si>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</si>
  <si>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</si>
  <si>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</si>
  <si>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</si>
  <si>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</si>
  <si>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</si>
  <si>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</si>
  <si>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</si>
  <si>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</si>
  <si>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</si>
  <si>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</si>
  <si>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</si>
  <si>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</si>
  <si>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</si>
  <si>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</si>
  <si>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</si>
  <si>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</si>
  <si>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</si>
  <si>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</si>
  <si>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</si>
  <si>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</si>
  <si>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</si>
  <si>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</si>
  <si>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</si>
  <si>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</si>
  <si>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</si>
  <si>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</si>
  <si>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</si>
  <si>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</si>
  <si>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</si>
  <si>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</si>
  <si>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</si>
  <si>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</si>
  <si>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</si>
  <si>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</si>
  <si>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</si>
  <si>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</si>
  <si>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</si>
  <si>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</si>
  <si>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</si>
  <si>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</si>
  <si>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</si>
  <si>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</si>
  <si>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</si>
  <si>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</si>
  <si>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</si>
  <si>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</si>
  <si>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</si>
  <si>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</si>
  <si>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</si>
  <si>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</si>
  <si>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</si>
  <si>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</si>
  <si>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</si>
  <si>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</si>
  <si>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</si>
  <si>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</si>
  <si>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</si>
  <si>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</si>
  <si>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</si>
  <si>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</si>
  <si>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</si>
  <si>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</si>
  <si>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</si>
  <si>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</si>
  <si>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</si>
  <si>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</si>
  <si>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</si>
  <si>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</si>
  <si>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</si>
  <si>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</si>
  <si>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</si>
  <si>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</si>
  <si>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</si>
  <si>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</si>
  <si>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</si>
  <si>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</si>
  <si>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</si>
  <si>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</si>
  <si>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</si>
  <si>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</si>
  <si>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</si>
  <si>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</si>
  <si>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</si>
  <si>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</si>
  <si>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</si>
  <si>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</si>
  <si>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</si>
  <si>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</si>
  <si>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</si>
  <si>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</si>
  <si>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</si>
  <si>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</si>
  <si>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</si>
  <si>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</si>
  <si>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</si>
  <si>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</si>
  <si>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</si>
  <si>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</si>
  <si>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</si>
  <si>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</si>
  <si>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</si>
  <si>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</si>
  <si>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</si>
  <si>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</si>
  <si>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</si>
  <si>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</si>
  <si>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</si>
  <si>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</si>
  <si>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</si>
  <si>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</si>
  <si>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</si>
  <si>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</si>
  <si>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</si>
  <si>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</si>
  <si>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</si>
  <si>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</si>
  <si>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</si>
  <si>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</si>
  <si>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</si>
  <si>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</si>
  <si>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</si>
  <si>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</si>
  <si>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</si>
  <si>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</si>
  <si>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</si>
  <si>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</si>
  <si>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</si>
  <si>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</si>
  <si>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</si>
  <si>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</si>
  <si>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</si>
  <si>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</si>
  <si>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</si>
  <si>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</si>
  <si>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</si>
  <si>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</si>
  <si>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</si>
  <si>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</si>
  <si>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</si>
  <si>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</si>
  <si>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</si>
  <si>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</si>
  <si>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</si>
  <si>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</si>
  <si>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</si>
  <si>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</si>
  <si>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</si>
  <si>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</si>
  <si>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</si>
  <si>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</si>
  <si>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</si>
  <si>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</si>
  <si>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</si>
  <si>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</si>
  <si>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</si>
  <si>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</si>
  <si>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</si>
  <si>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</si>
  <si>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</si>
  <si>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</si>
  <si>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</si>
  <si>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</si>
  <si>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</si>
  <si>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</si>
  <si>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</si>
  <si>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</si>
  <si>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</si>
  <si>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</si>
  <si>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</si>
  <si>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</si>
  <si>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</si>
  <si>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</si>
  <si>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</si>
  <si>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</si>
  <si>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</si>
  <si>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</si>
  <si>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</si>
  <si>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</si>
  <si>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</si>
  <si>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</si>
  <si>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</si>
  <si>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</si>
  <si>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</si>
  <si>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</si>
  <si>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</si>
  <si>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</si>
  <si>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</si>
  <si>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</si>
  <si>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</si>
  <si>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</si>
  <si>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</si>
  <si>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</si>
  <si>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</si>
  <si>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</si>
  <si>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</si>
  <si>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</si>
  <si>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</si>
  <si>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</si>
  <si>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</si>
  <si>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</si>
  <si>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</si>
  <si>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</si>
  <si>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</si>
  <si>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</si>
  <si>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</si>
  <si>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</si>
  <si>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</si>
  <si>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</si>
  <si>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</si>
  <si>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</si>
  <si>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</si>
  <si>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</si>
  <si>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</si>
  <si>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</si>
  <si>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</si>
  <si>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</si>
  <si>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</si>
  <si>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</si>
  <si>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</si>
  <si>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</si>
  <si>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</si>
  <si>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</si>
  <si>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</si>
  <si>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</si>
  <si>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</si>
  <si>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</si>
  <si>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</si>
  <si>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</si>
  <si>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</si>
  <si>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</si>
  <si>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</si>
  <si>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</si>
  <si>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</si>
  <si>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</si>
  <si>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</si>
  <si>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</si>
  <si>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</si>
  <si>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</si>
  <si>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</si>
  <si>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</si>
  <si>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</si>
  <si>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</si>
  <si>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</si>
  <si>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</si>
  <si>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</si>
  <si>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</si>
  <si>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</si>
  <si>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</si>
  <si>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</si>
  <si>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</si>
  <si>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</si>
  <si>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</si>
  <si>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</si>
  <si>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</si>
  <si>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</si>
  <si>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</si>
  <si>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</si>
  <si>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</si>
  <si>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</si>
  <si>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</si>
  <si>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</si>
  <si>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</si>
  <si>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</si>
  <si>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</si>
  <si>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</si>
  <si>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</si>
  <si>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</si>
  <si>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</si>
  <si>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</si>
  <si>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</si>
  <si>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</si>
  <si>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</si>
  <si>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</si>
  <si>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</si>
  <si>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</si>
  <si>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</si>
  <si>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</si>
  <si>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</si>
  <si>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</si>
  <si>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</si>
  <si>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</si>
  <si>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</si>
  <si>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</si>
  <si>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</si>
  <si>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</si>
  <si>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</si>
  <si>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</si>
  <si>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</si>
  <si>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</si>
  <si>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</si>
  <si>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</si>
  <si>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</si>
  <si>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</si>
  <si>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</si>
  <si>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</si>
  <si>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</si>
  <si>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</si>
  <si>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</si>
  <si>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</si>
  <si>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</si>
  <si>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</si>
  <si>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</si>
  <si>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</si>
  <si>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</si>
  <si>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</si>
  <si>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</si>
  <si>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</si>
  <si>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</si>
  <si>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</si>
  <si>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</si>
  <si>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</si>
  <si>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</si>
  <si>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</si>
  <si>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</si>
  <si>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</si>
  <si>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</si>
  <si>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</si>
  <si>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</si>
  <si>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</si>
  <si>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</si>
  <si>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</si>
  <si>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</si>
  <si>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</si>
  <si>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</si>
  <si>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</si>
  <si>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</si>
  <si>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</si>
  <si>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</si>
  <si>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</si>
  <si>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</si>
  <si>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</si>
  <si>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</si>
  <si>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</si>
  <si>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</si>
  <si>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</si>
  <si>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</si>
  <si>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</si>
  <si>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</si>
  <si>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</si>
  <si>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</si>
  <si>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</si>
  <si>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</si>
  <si>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</si>
  <si>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</si>
  <si>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</si>
  <si>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</si>
  <si>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</si>
  <si>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</si>
  <si>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</si>
  <si>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</si>
  <si>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</si>
  <si>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</si>
  <si>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</si>
  <si>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</si>
  <si>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</si>
  <si>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</si>
  <si>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</si>
  <si>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</si>
  <si>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</si>
  <si>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</si>
  <si>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</si>
  <si>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</si>
  <si>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</si>
  <si>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</si>
  <si>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</si>
  <si>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</si>
  <si>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</si>
  <si>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</si>
  <si>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</si>
  <si>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</si>
  <si>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</si>
  <si>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</si>
  <si>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</si>
  <si>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</si>
  <si>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</si>
  <si>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</si>
  <si>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</si>
  <si>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</si>
  <si>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</si>
  <si>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</si>
  <si>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</si>
  <si>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</si>
  <si>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</si>
  <si>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</si>
  <si>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</si>
  <si>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</si>
  <si>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</si>
  <si>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</si>
  <si>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</si>
  <si>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</si>
  <si>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</si>
  <si>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</si>
  <si>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</si>
  <si>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</si>
  <si>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</si>
  <si>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</si>
  <si>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</si>
  <si>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</si>
  <si>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</si>
  <si>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</si>
  <si>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</si>
  <si>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</si>
  <si>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</si>
  <si>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</si>
  <si>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</si>
  <si>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</si>
  <si>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</si>
  <si>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</si>
  <si>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</si>
  <si>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</si>
  <si>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</si>
  <si>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</si>
  <si>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</si>
  <si>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</si>
  <si>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</si>
  <si>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</si>
  <si>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</si>
  <si>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</si>
  <si>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</si>
  <si>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</si>
  <si>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</si>
  <si>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</si>
  <si>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</si>
  <si>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</si>
  <si>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</si>
  <si>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</si>
  <si>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</si>
  <si>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</si>
  <si>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</si>
  <si>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</si>
  <si>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</si>
  <si>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</si>
  <si>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</si>
  <si>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</si>
  <si>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</si>
  <si>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</si>
  <si>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</si>
  <si>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</si>
  <si>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</si>
  <si>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</si>
  <si>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</si>
  <si>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</si>
  <si>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</si>
  <si>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</si>
  <si>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</si>
  <si>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</si>
  <si>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</si>
  <si>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</si>
  <si>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</si>
  <si>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</si>
  <si>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</si>
  <si>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</si>
  <si>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</si>
  <si>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</si>
  <si>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</si>
  <si>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</si>
  <si>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</si>
  <si>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</si>
  <si>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</si>
  <si>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</si>
  <si>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</si>
  <si>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</si>
  <si>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</si>
  <si>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</si>
  <si>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</si>
  <si>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</si>
  <si>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</si>
  <si>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</si>
  <si>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</si>
  <si>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</si>
  <si>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</si>
  <si>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</si>
  <si>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</si>
  <si>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</si>
  <si>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</si>
  <si>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</si>
  <si>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</si>
  <si>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</si>
  <si>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</si>
  <si>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</si>
  <si>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</si>
  <si>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</si>
  <si>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</si>
  <si>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</si>
  <si>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</si>
  <si>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</si>
  <si>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</si>
  <si>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</si>
  <si>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</si>
  <si>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</si>
  <si>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</si>
  <si>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</si>
  <si>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</si>
  <si>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</si>
  <si>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</si>
  <si>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</si>
  <si>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</si>
  <si>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</si>
  <si>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</si>
  <si>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</si>
  <si>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</si>
  <si>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</si>
  <si>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</si>
  <si>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</si>
  <si>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</si>
  <si>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</si>
  <si>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</si>
  <si>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</si>
  <si>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</si>
  <si>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</si>
  <si>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</si>
  <si>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</si>
  <si>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</si>
  <si>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</si>
  <si>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</si>
  <si>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</si>
  <si>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</si>
  <si>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</si>
  <si>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</si>
  <si>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</si>
  <si>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</si>
  <si>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</si>
  <si>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</si>
  <si>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</si>
  <si>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</si>
  <si>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</si>
  <si>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</si>
  <si>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</si>
  <si>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</si>
  <si>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</si>
  <si>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</si>
  <si>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</si>
  <si>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</si>
  <si>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</si>
  <si>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</si>
  <si>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</si>
  <si>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</si>
  <si>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</si>
  <si>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</si>
  <si>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</si>
  <si>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</si>
  <si>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</si>
  <si>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</si>
  <si>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</si>
  <si>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</si>
  <si>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</si>
  <si>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</si>
  <si>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</si>
  <si>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</si>
  <si>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</si>
  <si>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</si>
  <si>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</si>
  <si>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</si>
  <si>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</si>
  <si>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</si>
  <si>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</si>
  <si>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</si>
  <si>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</si>
  <si>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</si>
  <si>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</si>
  <si>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</si>
  <si>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</si>
  <si>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</si>
  <si>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</si>
  <si>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</si>
  <si>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</si>
  <si>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</si>
  <si>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</si>
  <si>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</si>
  <si>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</si>
  <si>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</si>
  <si>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</si>
  <si>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</si>
  <si>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</si>
  <si>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</si>
  <si>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</si>
  <si>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</si>
  <si>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</si>
  <si>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</si>
  <si>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</si>
  <si>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</si>
  <si>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</si>
  <si>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</si>
  <si>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</si>
  <si>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</si>
  <si>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</si>
  <si>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</si>
  <si>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</si>
  <si>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</si>
  <si>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</si>
  <si>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</si>
  <si>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</si>
  <si>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</si>
  <si>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</si>
  <si>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</si>
  <si>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</si>
  <si>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</si>
  <si>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</si>
  <si>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</si>
  <si>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</si>
  <si>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</si>
  <si>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</si>
  <si>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</si>
  <si>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</si>
  <si>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</si>
  <si>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</si>
  <si>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</si>
  <si>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</si>
  <si>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</si>
  <si>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</si>
  <si>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</si>
  <si>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</si>
  <si>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</si>
  <si>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</si>
  <si>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</si>
  <si>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</si>
  <si>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</si>
  <si>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</si>
  <si>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</si>
  <si>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</si>
  <si>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</si>
  <si>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</si>
  <si>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</si>
  <si>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</si>
  <si>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</si>
  <si>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</si>
  <si>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</si>
  <si>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</si>
  <si>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</si>
  <si>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</si>
  <si>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</si>
  <si>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</si>
  <si>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</si>
  <si>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</si>
  <si>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</si>
  <si>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</si>
  <si>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</si>
  <si>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</si>
  <si>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</si>
  <si>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</si>
  <si>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</si>
  <si>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</si>
  <si>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</si>
  <si>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</si>
  <si>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</si>
  <si>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</si>
  <si>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</si>
  <si>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</si>
  <si>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</si>
  <si>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</si>
  <si>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</si>
  <si>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</si>
  <si>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</si>
  <si>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</si>
  <si>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</si>
  <si>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</si>
  <si>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</si>
  <si>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</si>
  <si>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</si>
  <si>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</si>
  <si>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</si>
  <si>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</si>
  <si>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</si>
  <si>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</si>
  <si>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</si>
  <si>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</si>
  <si>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</si>
  <si>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</si>
  <si>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</si>
  <si>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</si>
  <si>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</si>
  <si>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</si>
  <si>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</si>
  <si>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</si>
  <si>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</si>
  <si>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</si>
  <si>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</si>
  <si>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</si>
  <si>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</si>
  <si>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</si>
  <si>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</si>
  <si>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</si>
  <si>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</si>
  <si>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</si>
  <si>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</si>
  <si>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</si>
  <si>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</si>
  <si>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</si>
  <si>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</si>
  <si>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</si>
  <si>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</si>
  <si>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</si>
  <si>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</si>
  <si>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</si>
  <si>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</si>
  <si>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</si>
  <si>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</si>
  <si>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</si>
  <si>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</si>
  <si>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</si>
  <si>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</si>
  <si>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</si>
  <si>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</si>
  <si>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</si>
  <si>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</si>
  <si>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</si>
  <si>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</si>
  <si>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</si>
  <si>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</si>
  <si>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</si>
  <si>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</si>
  <si>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</si>
  <si>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</si>
  <si>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</si>
  <si>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</si>
  <si>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</si>
  <si>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</si>
  <si>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</si>
  <si>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</si>
  <si>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</si>
  <si>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</si>
  <si>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</si>
  <si>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</si>
  <si>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</si>
  <si>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</si>
  <si>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</si>
  <si>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</si>
  <si>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</si>
  <si>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</si>
  <si>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</si>
  <si>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</si>
  <si>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</si>
  <si>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</si>
  <si>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</si>
  <si>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</si>
  <si>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</si>
  <si>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</si>
  <si>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</si>
  <si>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</si>
  <si>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</si>
  <si>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</si>
  <si>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</si>
  <si>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</si>
  <si>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</si>
  <si>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</si>
  <si>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</si>
  <si>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</si>
  <si>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</si>
  <si>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</si>
  <si>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</si>
  <si>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</si>
  <si>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</si>
  <si>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</si>
  <si>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</si>
  <si>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</si>
  <si>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</si>
  <si>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</si>
  <si>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</si>
  <si>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</si>
  <si>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</si>
  <si>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</si>
  <si>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</si>
  <si>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</si>
  <si>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</si>
  <si>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</si>
  <si>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</si>
  <si>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</si>
  <si>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</si>
  <si>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</si>
  <si>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</si>
  <si>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</si>
  <si>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</si>
  <si>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</si>
  <si>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</si>
  <si>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</si>
  <si>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</si>
  <si>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</si>
  <si>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</si>
  <si>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</si>
  <si>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</si>
  <si>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</si>
  <si>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</si>
  <si>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</si>
  <si>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</si>
  <si>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</si>
  <si>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</si>
  <si>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</si>
  <si>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</si>
  <si>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</si>
  <si>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</si>
  <si>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</si>
  <si>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</si>
  <si>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</si>
  <si>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</si>
  <si>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</si>
  <si>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</si>
  <si>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</si>
  <si>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</si>
  <si>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</si>
  <si>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</si>
  <si>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</si>
  <si>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</si>
  <si>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</si>
  <si>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</si>
  <si>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</si>
  <si>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</si>
  <si>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</si>
  <si>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</si>
  <si>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</si>
  <si>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</si>
  <si>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</si>
  <si>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</si>
  <si>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</si>
  <si>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</si>
  <si>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</si>
  <si>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</si>
  <si>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</si>
  <si>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</si>
  <si>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</si>
  <si>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</si>
  <si>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</si>
  <si>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</si>
  <si>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</si>
  <si>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</si>
  <si>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</si>
  <si>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</si>
  <si>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</si>
  <si>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</si>
  <si>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</si>
  <si>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</si>
  <si>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</si>
  <si>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</si>
  <si>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</si>
  <si>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</si>
  <si>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</si>
  <si>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</si>
  <si>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</si>
  <si>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</si>
  <si>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</si>
  <si>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</si>
  <si>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</si>
  <si>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</si>
  <si>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</si>
  <si>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</si>
  <si>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</si>
  <si>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</si>
  <si>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</si>
  <si>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</si>
  <si>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</si>
  <si>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</si>
  <si>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</si>
  <si>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</si>
  <si>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</si>
  <si>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</si>
  <si>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</si>
  <si>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</si>
  <si>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</si>
  <si>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</si>
  <si>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</si>
  <si>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</si>
  <si>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</si>
  <si>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</si>
  <si>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</si>
  <si>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</si>
  <si>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</si>
  <si>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</si>
  <si>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</si>
  <si>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</si>
  <si>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</si>
  <si>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</si>
  <si>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</si>
  <si>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</si>
  <si>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</si>
  <si>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</si>
  <si>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</si>
  <si>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</si>
  <si>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</si>
  <si>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</si>
  <si>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</si>
  <si>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</si>
  <si>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</si>
  <si>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</si>
  <si>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</si>
  <si>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</si>
  <si>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</si>
  <si>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</si>
  <si>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</si>
  <si>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</si>
  <si>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</si>
  <si>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</si>
  <si>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</si>
  <si>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</si>
  <si>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</si>
  <si>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</si>
  <si>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</si>
  <si>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</si>
  <si>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</si>
  <si>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</si>
  <si>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</si>
  <si>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</si>
  <si>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</si>
  <si>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</si>
  <si>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</si>
  <si>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</si>
  <si>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</si>
  <si>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</si>
  <si>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</si>
  <si>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</si>
  <si>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</si>
  <si>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</si>
  <si>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</si>
  <si>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</si>
  <si>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</si>
  <si>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</si>
  <si>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</si>
  <si>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</si>
  <si>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</si>
  <si>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</si>
  <si>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</si>
  <si>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</si>
  <si>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</si>
  <si>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</si>
  <si>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</si>
  <si>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</si>
  <si>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</si>
  <si>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</si>
  <si>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</si>
  <si>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</si>
  <si>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</si>
  <si>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</si>
  <si>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</si>
  <si>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</si>
  <si>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</si>
  <si>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</si>
  <si>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</si>
  <si>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</si>
  <si>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</si>
  <si>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</si>
  <si>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</si>
  <si>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</si>
  <si>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</si>
  <si>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</si>
  <si>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</si>
  <si>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</si>
  <si>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</si>
  <si>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</si>
  <si>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</si>
  <si>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</si>
  <si>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</si>
  <si>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</si>
  <si>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</si>
  <si>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</si>
  <si>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</si>
  <si>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</si>
  <si>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</si>
  <si>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</si>
  <si>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</si>
  <si>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</si>
  <si>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</si>
  <si>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</si>
  <si>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</si>
  <si>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</si>
  <si>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</si>
  <si>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</si>
  <si>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</si>
  <si>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</si>
  <si>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</si>
  <si>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</si>
  <si>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</si>
  <si>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</si>
  <si>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</si>
  <si>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</si>
  <si>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</si>
  <si>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</si>
  <si>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</si>
  <si>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</si>
  <si>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</si>
  <si>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</si>
  <si>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</si>
  <si>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</si>
  <si>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</si>
  <si>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</si>
  <si>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</si>
  <si>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</si>
  <si>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</si>
  <si>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</si>
  <si>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</si>
  <si>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</si>
  <si>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</si>
  <si>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</si>
  <si>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</si>
  <si>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</si>
  <si>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</si>
  <si>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</si>
  <si>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</si>
  <si>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</si>
  <si>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</si>
  <si>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</si>
  <si>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</si>
  <si>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</si>
  <si>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</si>
  <si>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</si>
  <si>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</si>
  <si>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</si>
  <si>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</si>
  <si>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</si>
  <si>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</si>
  <si>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</si>
  <si>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</si>
  <si>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</si>
  <si>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</si>
  <si>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</si>
  <si>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</si>
  <si>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</si>
  <si>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</si>
  <si>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</si>
  <si>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</si>
  <si>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</si>
  <si>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</si>
  <si>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</si>
  <si>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</si>
  <si>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</si>
  <si>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</si>
  <si>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</si>
  <si>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</si>
  <si>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</si>
  <si>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</si>
  <si>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</si>
  <si>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</si>
  <si>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</si>
  <si>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</si>
  <si>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</si>
  <si>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</si>
  <si>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</si>
  <si>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</si>
  <si>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</si>
  <si>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</si>
  <si>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</si>
  <si>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</si>
  <si>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</si>
  <si>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</si>
  <si>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</si>
  <si>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</si>
  <si>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</si>
  <si>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</si>
  <si>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</si>
  <si>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</si>
  <si>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</si>
  <si>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</si>
  <si>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</si>
  <si>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</si>
  <si>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</si>
  <si>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</si>
  <si>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</si>
  <si>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</si>
  <si>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</si>
  <si>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</si>
  <si>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</si>
  <si>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</si>
  <si>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</si>
  <si>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</si>
  <si>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</si>
  <si>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</si>
  <si>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</si>
  <si>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</si>
  <si>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</si>
  <si>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</si>
  <si>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</si>
  <si>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</si>
  <si>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</si>
  <si>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</si>
  <si>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</si>
  <si>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</si>
  <si>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</si>
  <si>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</si>
  <si>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</si>
  <si>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</si>
  <si>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</si>
  <si>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</si>
  <si>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</si>
  <si>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</si>
  <si>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</si>
  <si>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</si>
  <si>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</si>
  <si>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</si>
  <si>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</si>
  <si>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</si>
  <si>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</si>
  <si>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</si>
  <si>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</si>
  <si>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</si>
  <si>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</si>
  <si>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</si>
  <si>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</si>
  <si>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</si>
  <si>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</si>
  <si>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</si>
  <si>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</si>
  <si>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</si>
  <si>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</si>
  <si>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</si>
  <si>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</si>
  <si>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</si>
  <si>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</si>
  <si>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</si>
  <si>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</si>
  <si>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</si>
  <si>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</si>
  <si>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</si>
  <si>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</si>
  <si>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</si>
  <si>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</si>
  <si>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</si>
  <si>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</si>
  <si>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</si>
  <si>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</si>
  <si>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</si>
  <si>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</si>
  <si>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</si>
  <si>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</si>
  <si>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</si>
  <si>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</si>
  <si>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</si>
  <si>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</si>
  <si>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</si>
  <si>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</si>
  <si>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</si>
  <si>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</si>
  <si>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</si>
  <si>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</si>
  <si>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</si>
  <si>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</si>
  <si>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</si>
  <si>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</si>
  <si>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</si>
  <si>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</si>
  <si>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</si>
  <si>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</si>
  <si>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</si>
  <si>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</si>
  <si>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</si>
  <si>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</si>
  <si>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</si>
  <si>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</si>
  <si>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</si>
  <si>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</si>
  <si>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</si>
  <si>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</si>
  <si>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</si>
  <si>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</si>
  <si>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</si>
  <si>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</si>
  <si>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</si>
  <si>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</si>
  <si>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</si>
  <si>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</si>
  <si>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</si>
  <si>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</si>
  <si>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</si>
  <si>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</si>
  <si>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</si>
  <si>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</si>
  <si>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</si>
  <si>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</si>
  <si>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</si>
  <si>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</si>
  <si>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</si>
  <si>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</si>
  <si>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</si>
  <si>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</si>
  <si>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</si>
  <si>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</si>
  <si>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</si>
  <si>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</si>
  <si>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</si>
  <si>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</si>
  <si>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</si>
  <si>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</si>
  <si>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</si>
  <si>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</si>
  <si>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</si>
  <si>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</si>
  <si>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</si>
  <si>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</si>
  <si>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</si>
  <si>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</si>
  <si>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</si>
  <si>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</si>
  <si>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</si>
  <si>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</si>
  <si>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</si>
  <si>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</si>
  <si>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</si>
  <si>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</si>
  <si>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</si>
  <si>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</si>
  <si>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</si>
  <si>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</si>
  <si>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</si>
  <si>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</si>
  <si>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</si>
  <si>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</si>
  <si>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</si>
  <si>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</si>
  <si>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</si>
  <si>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</si>
  <si>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</si>
  <si>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</si>
  <si>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</si>
  <si>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</si>
  <si>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</si>
  <si>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</si>
  <si>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</si>
  <si>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</si>
  <si>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</si>
  <si>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</si>
  <si>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</si>
  <si>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</si>
  <si>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</si>
  <si>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</si>
  <si>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</si>
  <si>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</si>
  <si>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</si>
  <si>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</si>
  <si>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</si>
  <si>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</si>
  <si>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</si>
  <si>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</si>
  <si>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</si>
  <si>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</si>
  <si>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</si>
  <si>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</si>
  <si>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</si>
  <si>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</si>
  <si>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</si>
  <si>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</si>
  <si>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</si>
  <si>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</si>
  <si>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</si>
  <si>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</si>
  <si>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</si>
  <si>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</si>
  <si>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</si>
  <si>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</si>
  <si>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</si>
  <si>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</si>
  <si>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</si>
  <si>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</si>
  <si>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</si>
  <si>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</si>
  <si>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</si>
  <si>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</si>
  <si>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</si>
  <si>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</si>
  <si>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</si>
  <si>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</si>
  <si>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</si>
  <si>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</si>
  <si>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</si>
  <si>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</si>
  <si>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</si>
  <si>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</si>
  <si>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</si>
  <si>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</si>
  <si>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</si>
  <si>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</si>
  <si>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</si>
  <si>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</si>
  <si>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</si>
  <si>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</si>
  <si>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</si>
  <si>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</si>
  <si>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</si>
  <si>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</si>
  <si>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</si>
  <si>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</si>
  <si>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</si>
  <si>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</si>
  <si>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</si>
  <si>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</si>
  <si>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</si>
  <si>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</si>
  <si>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</si>
  <si>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</si>
  <si>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</si>
  <si>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</si>
  <si>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</si>
  <si>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</si>
  <si>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</si>
  <si>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</si>
  <si>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</si>
  <si>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</si>
  <si>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</si>
  <si>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</si>
  <si>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</si>
  <si>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</si>
  <si>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</si>
  <si>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</si>
  <si>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</si>
  <si>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</si>
  <si>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</si>
  <si>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</si>
  <si>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</si>
  <si>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</si>
  <si>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</si>
  <si>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</si>
  <si>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</si>
  <si>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</si>
  <si>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</si>
  <si>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</si>
  <si>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</si>
  <si>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</si>
  <si>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</si>
  <si>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</si>
  <si>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</si>
  <si>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</si>
  <si>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</si>
  <si>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</si>
  <si>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</si>
  <si>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</si>
  <si>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</si>
  <si>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</si>
  <si>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</si>
  <si>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</si>
  <si>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</si>
  <si>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</si>
  <si>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</si>
  <si>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</si>
  <si>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</si>
  <si>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</si>
  <si>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</si>
  <si>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</si>
  <si>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</si>
  <si>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</si>
  <si>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</si>
  <si>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</si>
  <si>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</si>
  <si>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</si>
  <si>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</si>
  <si>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</si>
  <si>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</si>
  <si>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</si>
  <si>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</si>
  <si>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</si>
  <si>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</si>
  <si>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</si>
  <si>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</si>
  <si>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</si>
  <si>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</si>
  <si>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</si>
  <si>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</si>
  <si>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</si>
  <si>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</si>
  <si>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</si>
  <si>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</si>
  <si>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</si>
  <si>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</si>
  <si>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</si>
  <si>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</si>
  <si>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</si>
  <si>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</si>
  <si>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</si>
  <si>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</si>
  <si>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</si>
  <si>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</si>
  <si>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</si>
  <si>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</si>
  <si>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</si>
  <si>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</si>
  <si>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</si>
  <si>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</si>
  <si>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</si>
  <si>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</si>
  <si>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</si>
  <si>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</si>
  <si>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</si>
  <si>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</si>
  <si>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</si>
  <si>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</si>
  <si>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</si>
  <si>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</si>
  <si>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</si>
  <si>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</si>
  <si>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</si>
  <si>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</si>
  <si>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</si>
  <si>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</si>
  <si>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</si>
  <si>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</si>
  <si>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</si>
  <si>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</si>
  <si>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</si>
  <si>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</si>
  <si>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</si>
  <si>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</si>
  <si>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</si>
  <si>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</si>
  <si>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</si>
  <si>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</si>
  <si>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</si>
  <si>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</si>
  <si>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</si>
  <si>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</si>
  <si>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</si>
  <si>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</si>
  <si>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</si>
  <si>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</si>
  <si>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</si>
  <si>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</si>
  <si>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</si>
  <si>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</si>
  <si>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</si>
  <si>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</si>
  <si>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</si>
  <si>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</si>
  <si>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</si>
  <si>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</si>
  <si>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</si>
  <si>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</si>
  <si>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</si>
  <si>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</si>
  <si>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</si>
  <si>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</si>
  <si>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</si>
  <si>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</si>
  <si>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</si>
  <si>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</si>
  <si>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</si>
  <si>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</si>
  <si>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</si>
  <si>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</si>
  <si>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</si>
  <si>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</si>
  <si>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</si>
  <si>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</si>
  <si>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</si>
  <si>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</si>
  <si>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</si>
  <si>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</si>
  <si>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</si>
  <si>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</si>
  <si>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</si>
  <si>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</si>
  <si>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</si>
  <si>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</si>
  <si>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</si>
  <si>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</si>
  <si>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</si>
  <si>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</si>
  <si>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</si>
  <si>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</si>
  <si>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</si>
  <si>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</si>
  <si>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</si>
  <si>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</si>
  <si>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</si>
  <si>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</si>
  <si>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</si>
  <si>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</si>
  <si>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</si>
  <si>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</si>
  <si>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</si>
  <si>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</si>
  <si>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</si>
  <si>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</si>
  <si>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</si>
  <si>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</si>
  <si>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</si>
  <si>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</si>
  <si>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</si>
  <si>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</si>
  <si>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</si>
  <si>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</si>
  <si>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</si>
  <si>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</si>
  <si>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</si>
  <si>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</si>
  <si>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</si>
  <si>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</si>
  <si>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</si>
  <si>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</si>
  <si>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</si>
  <si>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</si>
  <si>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</si>
  <si>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</si>
  <si>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</si>
  <si>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</si>
  <si>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</si>
  <si>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</si>
  <si>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</si>
  <si>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</si>
  <si>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</si>
  <si>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</si>
  <si>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</si>
  <si>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</si>
  <si>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</si>
  <si>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</si>
  <si>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</si>
  <si>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</si>
  <si>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</si>
  <si>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</si>
  <si>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</si>
  <si>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</si>
  <si>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</si>
  <si>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</si>
  <si>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</si>
  <si>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</si>
  <si>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</si>
  <si>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</si>
  <si>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</si>
  <si>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</si>
  <si>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</si>
  <si>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</si>
  <si>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</si>
  <si>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</si>
  <si>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</si>
  <si>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</si>
  <si>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</si>
  <si>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</si>
  <si>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</si>
  <si>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</si>
  <si>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</si>
  <si>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</si>
  <si>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</si>
  <si>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</si>
  <si>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</si>
  <si>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</si>
  <si>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</si>
  <si>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</si>
  <si>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</si>
  <si>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</si>
  <si>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</si>
  <si>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</si>
  <si>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</si>
  <si>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</si>
  <si>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</si>
  <si>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</si>
  <si>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</si>
  <si>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</si>
  <si>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</si>
  <si>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</si>
  <si>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</si>
  <si>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</si>
  <si>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</si>
  <si>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</si>
  <si>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</si>
  <si>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</si>
  <si>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</si>
  <si>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</si>
  <si>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</si>
  <si>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</si>
  <si>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</si>
  <si>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</si>
  <si>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</si>
  <si>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</si>
  <si>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</si>
  <si>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</si>
  <si>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</si>
  <si>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</si>
  <si>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</si>
  <si>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</si>
  <si>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</si>
  <si>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</si>
  <si>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</si>
  <si>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</si>
  <si>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</si>
  <si>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</si>
  <si>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</si>
  <si>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</si>
  <si>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</si>
  <si>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</si>
  <si>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</si>
  <si>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</si>
  <si>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</si>
  <si>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</si>
  <si>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</si>
  <si>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</si>
  <si>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</si>
  <si>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</si>
  <si>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</si>
  <si>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</si>
  <si>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</si>
  <si>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</si>
  <si>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</si>
  <si>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</si>
  <si>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</si>
  <si>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</si>
  <si>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</si>
  <si>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</si>
  <si>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</si>
  <si>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</si>
  <si>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</si>
  <si>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</si>
  <si>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</si>
  <si>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</si>
  <si>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</si>
  <si>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</si>
  <si>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</si>
  <si>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</si>
  <si>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</si>
  <si>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</si>
  <si>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</si>
  <si>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</si>
  <si>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</si>
  <si>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</si>
  <si>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</si>
  <si>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</si>
  <si>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</si>
  <si>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</si>
  <si>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</si>
  <si>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</si>
  <si>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</si>
  <si>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</si>
  <si>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</si>
  <si>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</si>
  <si>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</si>
  <si>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</si>
  <si>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</si>
  <si>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</si>
  <si>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</si>
  <si>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</si>
  <si>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</si>
  <si>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</si>
  <si>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</si>
  <si>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</si>
  <si>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</si>
  <si>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</si>
  <si>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</si>
  <si>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</si>
  <si>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</si>
  <si>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</si>
  <si>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</si>
  <si>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</si>
  <si>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</si>
  <si>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</si>
  <si>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</si>
  <si>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</si>
  <si>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</si>
  <si>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</si>
  <si>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</si>
  <si>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</si>
  <si>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</si>
  <si>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</si>
  <si>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</si>
  <si>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</si>
  <si>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</si>
  <si>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</si>
  <si>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</si>
  <si>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</si>
  <si>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</si>
  <si>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</si>
  <si>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</si>
  <si>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</si>
  <si>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</si>
  <si>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</si>
  <si>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</si>
  <si>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</si>
  <si>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</si>
  <si>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</si>
  <si>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</si>
  <si>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</si>
  <si>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</si>
  <si>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</si>
  <si>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</si>
  <si>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</si>
  <si>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</si>
  <si>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</si>
  <si>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</si>
  <si>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</si>
  <si>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</si>
  <si>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</si>
  <si>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</si>
  <si>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</si>
  <si>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</si>
  <si>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</si>
  <si>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</si>
  <si>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</si>
  <si>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</si>
  <si>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</si>
  <si>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</si>
  <si>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</si>
  <si>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</si>
  <si>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</si>
  <si>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</si>
  <si>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</si>
  <si>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</si>
  <si>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</si>
  <si>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</si>
  <si>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</si>
  <si>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</si>
  <si>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</si>
  <si>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</si>
  <si>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</si>
  <si>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</si>
  <si>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</si>
  <si>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</si>
  <si>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</si>
  <si>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</si>
  <si>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</si>
  <si>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</si>
  <si>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</si>
  <si>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</si>
  <si>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</si>
  <si>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</si>
  <si>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</si>
  <si>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</si>
  <si>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</si>
  <si>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</si>
  <si>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</si>
  <si>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</si>
  <si>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</si>
  <si>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</si>
  <si>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</si>
  <si>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</si>
  <si>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</si>
  <si>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</si>
  <si>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</si>
  <si>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</si>
  <si>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</si>
  <si>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</si>
  <si>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</si>
  <si>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</si>
  <si>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</si>
  <si>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</si>
  <si>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</si>
  <si>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</si>
  <si>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</si>
  <si>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</si>
  <si>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</si>
  <si>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</si>
  <si>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</si>
  <si>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</si>
  <si>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</si>
  <si>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</si>
  <si>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</si>
  <si>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</si>
  <si>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</si>
  <si>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</si>
  <si>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</si>
  <si>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</si>
  <si>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</si>
  <si>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</si>
  <si>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</si>
  <si>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</si>
  <si>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</si>
  <si>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</si>
  <si>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</si>
  <si>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</si>
  <si>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</si>
  <si>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</si>
  <si>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</si>
  <si>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</si>
  <si>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</si>
  <si>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</si>
  <si>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</si>
  <si>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</si>
  <si>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</si>
  <si>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</si>
  <si>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</si>
  <si>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</si>
  <si>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</si>
  <si>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</si>
  <si>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</si>
  <si>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</si>
  <si>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</si>
  <si>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</si>
  <si>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</si>
  <si>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</si>
  <si>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</si>
  <si>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</si>
  <si>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</si>
  <si>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</si>
  <si>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</si>
  <si>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</si>
  <si>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</si>
  <si>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</si>
  <si>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</si>
  <si>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</si>
  <si>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</si>
  <si>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</si>
  <si>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</si>
  <si>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</si>
  <si>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</si>
  <si>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</si>
  <si>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</si>
  <si>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</si>
  <si>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</si>
  <si>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</si>
  <si>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</si>
  <si>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</si>
  <si>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</si>
  <si>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</si>
  <si>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</si>
  <si>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</si>
  <si>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</si>
  <si>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</si>
  <si>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</si>
  <si>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</si>
  <si>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</si>
  <si>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</si>
  <si>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</si>
  <si>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</si>
  <si>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</si>
  <si>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</si>
  <si>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</si>
  <si>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</si>
  <si>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</si>
  <si>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</si>
  <si>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</si>
  <si>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</si>
  <si>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</si>
  <si>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</si>
  <si>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</si>
  <si>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</si>
  <si>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</si>
  <si>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</si>
  <si>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</si>
  <si>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</si>
  <si>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</si>
  <si>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</si>
  <si>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</si>
  <si>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</si>
  <si>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</si>
  <si>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</si>
  <si>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</si>
  <si>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</si>
  <si>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</si>
  <si>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</si>
  <si>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</si>
  <si>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</si>
  <si>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</si>
  <si>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</si>
  <si>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</si>
  <si>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</si>
  <si>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</si>
  <si>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</si>
  <si>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</si>
  <si>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</si>
  <si>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</si>
  <si>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</si>
  <si>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</si>
  <si>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</si>
  <si>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</si>
  <si>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</si>
  <si>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</si>
  <si>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</si>
  <si>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</si>
  <si>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</si>
  <si>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</si>
  <si>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</si>
  <si>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</si>
  <si>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</si>
  <si>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</si>
  <si>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</si>
  <si>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</si>
  <si>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</si>
  <si>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</si>
  <si>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</si>
  <si>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</si>
  <si>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</si>
  <si>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</si>
  <si>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</si>
  <si>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</si>
  <si>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</si>
  <si>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</si>
  <si>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</si>
  <si>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</si>
  <si>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</si>
  <si>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</si>
  <si>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</si>
  <si>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</si>
  <si>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</si>
  <si>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</si>
  <si>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</si>
  <si>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</si>
  <si>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</si>
  <si>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</si>
  <si>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</si>
  <si>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</si>
  <si>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</si>
  <si>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</si>
  <si>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</si>
  <si>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</si>
  <si>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</si>
  <si>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</si>
  <si>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</si>
  <si>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</si>
  <si>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</si>
  <si>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</si>
  <si>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</si>
  <si>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</si>
  <si>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</si>
  <si>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</si>
  <si>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</si>
  <si>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</si>
  <si>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</si>
  <si>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</si>
  <si>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</si>
  <si>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</si>
  <si>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</si>
  <si>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</si>
  <si>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</si>
  <si>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</si>
  <si>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</si>
  <si>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</si>
  <si>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</si>
  <si>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</si>
  <si>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</si>
  <si>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</si>
  <si>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</si>
  <si>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</si>
  <si>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</si>
  <si>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</si>
  <si>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</si>
  <si>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</si>
  <si>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</si>
  <si>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</si>
  <si>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</si>
  <si>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</si>
  <si>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</si>
  <si>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</si>
  <si>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</si>
  <si>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</si>
  <si>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</si>
  <si>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</si>
  <si>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</si>
  <si>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</si>
  <si>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</si>
  <si>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</si>
  <si>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</si>
  <si>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</si>
  <si>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</si>
  <si>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</si>
  <si>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</si>
  <si>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</si>
  <si>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</si>
  <si>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</si>
  <si>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</si>
  <si>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</si>
  <si>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</si>
  <si>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</si>
  <si>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</si>
  <si>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</si>
  <si>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</si>
  <si>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</si>
  <si>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</si>
  <si>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</si>
  <si>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</si>
  <si>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</si>
  <si>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</si>
  <si>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</si>
  <si>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</si>
  <si>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</si>
  <si>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</si>
  <si>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</si>
  <si>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</si>
  <si>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</si>
  <si>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</si>
  <si>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</si>
  <si>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</si>
  <si>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</si>
  <si>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</si>
  <si>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</si>
  <si>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</si>
  <si>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</si>
  <si>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</si>
  <si>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</si>
  <si>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</si>
  <si>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</si>
  <si>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</si>
  <si>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</si>
  <si>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</si>
  <si>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</si>
  <si>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</si>
  <si>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</si>
  <si>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</si>
  <si>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</si>
  <si>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</si>
  <si>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</si>
  <si>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</si>
  <si>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</si>
  <si>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</si>
  <si>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</si>
  <si>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</si>
  <si>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</si>
  <si>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</si>
  <si>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</si>
  <si>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</si>
  <si>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</si>
  <si>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</si>
  <si>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</si>
  <si>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</si>
  <si>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</si>
  <si>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</si>
  <si>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</si>
  <si>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</si>
  <si>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</si>
  <si>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</si>
  <si>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</si>
  <si>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</si>
  <si>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</si>
  <si>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</si>
  <si>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</si>
  <si>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</si>
  <si>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</si>
  <si>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</si>
  <si>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</si>
  <si>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</si>
  <si>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</si>
  <si>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</si>
  <si>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</si>
  <si>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</si>
  <si>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</si>
  <si>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</si>
  <si>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</si>
  <si>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</si>
  <si>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</si>
  <si>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</si>
  <si>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</si>
  <si>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</si>
  <si>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</si>
  <si>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</si>
  <si>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</si>
  <si>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</si>
  <si>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</si>
  <si>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</si>
  <si>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</si>
  <si>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</si>
  <si>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</si>
  <si>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</si>
  <si>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</si>
  <si>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</si>
  <si>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</si>
  <si>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</si>
  <si>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</si>
  <si>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</si>
  <si>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</si>
  <si>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</si>
  <si>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</si>
  <si>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</si>
  <si>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</si>
  <si>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</si>
  <si>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</si>
  <si>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</si>
  <si>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</si>
  <si>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</si>
  <si>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</si>
  <si>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</si>
  <si>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</si>
  <si>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</si>
  <si>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</si>
  <si>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</si>
  <si>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</si>
  <si>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</si>
  <si>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</si>
  <si>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</si>
  <si>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</si>
  <si>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</si>
  <si>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</si>
  <si>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</si>
  <si>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</si>
  <si>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</si>
  <si>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</si>
  <si>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</si>
  <si>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</si>
  <si>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</si>
  <si>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</si>
  <si>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</si>
  <si>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</si>
  <si>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</si>
  <si>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</si>
  <si>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</si>
  <si>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</si>
  <si>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</si>
  <si>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</si>
  <si>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</si>
  <si>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</si>
  <si>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</si>
  <si>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</si>
  <si>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</si>
  <si>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</si>
  <si>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</si>
  <si>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</si>
  <si>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</si>
  <si>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</si>
  <si>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</si>
  <si>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</si>
  <si>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</si>
  <si>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</si>
  <si>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</si>
  <si>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</si>
  <si>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</si>
  <si>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</si>
  <si>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</si>
  <si>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</si>
  <si>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</si>
  <si>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</si>
  <si>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</si>
  <si>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</si>
  <si>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</si>
  <si>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</si>
  <si>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</si>
  <si>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</si>
  <si>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</si>
  <si>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</si>
  <si>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</si>
  <si>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</si>
  <si>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</si>
  <si>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</si>
  <si>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</si>
  <si>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</si>
  <si>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</si>
  <si>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</si>
  <si>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</si>
  <si>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</si>
  <si>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</si>
  <si>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</si>
  <si>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</si>
  <si>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</si>
  <si>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</si>
  <si>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</si>
  <si>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</si>
  <si>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</si>
  <si>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</si>
  <si>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</si>
  <si>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</si>
  <si>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</si>
  <si>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</si>
  <si>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</si>
  <si>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</si>
  <si>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</si>
  <si>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</si>
  <si>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</si>
  <si>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</si>
  <si>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</si>
  <si>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</si>
  <si>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</si>
  <si>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</si>
  <si>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</si>
  <si>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</si>
  <si>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</si>
  <si>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</si>
  <si>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</si>
  <si>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</si>
  <si>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</si>
  <si>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</si>
  <si>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</si>
  <si>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</si>
  <si>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</si>
  <si>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</si>
  <si>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</si>
  <si>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</si>
  <si>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</si>
  <si>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</si>
  <si>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</si>
  <si>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</si>
  <si>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</si>
  <si>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</si>
  <si>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</si>
  <si>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</si>
  <si>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</si>
  <si>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</si>
  <si>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</si>
  <si>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</si>
  <si>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</si>
  <si>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</si>
  <si>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</si>
  <si>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</si>
  <si>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</si>
  <si>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</si>
  <si>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</si>
  <si>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</si>
  <si>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</si>
  <si>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</si>
  <si>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</si>
  <si>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</si>
  <si>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</si>
  <si>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</si>
  <si>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</si>
  <si>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</si>
  <si>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</si>
  <si>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</si>
  <si>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</si>
  <si>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</si>
  <si>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</si>
  <si>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</si>
  <si>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</si>
  <si>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</si>
  <si>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</si>
  <si>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</si>
  <si>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</si>
  <si>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</si>
  <si>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</si>
  <si>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</si>
  <si>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</si>
  <si>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</si>
  <si>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</si>
  <si>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</si>
  <si>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</si>
  <si>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</si>
  <si>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</si>
  <si>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</si>
  <si>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</si>
  <si>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</si>
  <si>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</si>
  <si>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</si>
  <si>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</si>
  <si>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</si>
  <si>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</si>
  <si>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</si>
  <si>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</si>
  <si>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</si>
  <si>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</si>
  <si>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</si>
  <si>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</si>
  <si>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</si>
  <si>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</si>
  <si>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</si>
  <si>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</si>
  <si>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</si>
  <si>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</si>
  <si>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</si>
  <si>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</si>
  <si>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</si>
  <si>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</si>
  <si>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</si>
  <si>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</si>
  <si>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</si>
  <si>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</si>
  <si>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</si>
  <si>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</si>
  <si>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</si>
  <si>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</si>
  <si>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</si>
  <si>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</si>
  <si>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</si>
  <si>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</si>
  <si>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</si>
  <si>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</si>
  <si>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</si>
  <si>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</si>
  <si>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</si>
  <si>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</si>
  <si>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</si>
  <si>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</si>
  <si>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</si>
  <si>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</si>
  <si>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</si>
  <si>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</si>
  <si>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</si>
  <si>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</si>
  <si>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</si>
  <si>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</si>
  <si>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</si>
  <si>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</si>
  <si>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</si>
  <si>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</si>
  <si>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</si>
  <si>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</si>
  <si>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</si>
  <si>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</si>
  <si>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</si>
  <si>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</si>
  <si>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</si>
  <si>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</si>
  <si>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</si>
  <si>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</si>
  <si>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</si>
  <si>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</si>
  <si>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</si>
  <si>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</si>
  <si>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</si>
  <si>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</si>
  <si>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</si>
  <si>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</si>
  <si>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</si>
  <si>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</si>
  <si>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</si>
  <si>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</si>
  <si>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</si>
  <si>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</si>
  <si>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</si>
  <si>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</si>
  <si>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</si>
  <si>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</si>
  <si>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</si>
  <si>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</si>
  <si>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</si>
  <si>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</si>
  <si>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</si>
  <si>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</si>
  <si>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</si>
  <si>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</si>
  <si>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</si>
  <si>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</si>
  <si>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</si>
  <si>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</si>
  <si>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</si>
  <si>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</si>
  <si>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</si>
  <si>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</si>
  <si>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</si>
  <si>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</si>
  <si>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</si>
  <si>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</si>
  <si>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</si>
  <si>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</si>
  <si>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</si>
  <si>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</si>
  <si>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</si>
  <si>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</si>
  <si>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</si>
  <si>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</si>
  <si>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</si>
  <si>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</si>
  <si>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</si>
  <si>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</si>
  <si>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</si>
  <si>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</si>
  <si>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</si>
  <si>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</si>
  <si>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</si>
  <si>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</si>
  <si>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</si>
  <si>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</si>
  <si>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</si>
  <si>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</si>
  <si>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</si>
  <si>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</si>
  <si>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</si>
  <si>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</si>
  <si>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</si>
  <si>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</si>
  <si>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</si>
  <si>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</si>
  <si>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</si>
  <si>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</si>
  <si>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</si>
  <si>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</si>
  <si>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</si>
  <si>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</si>
  <si>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</si>
  <si>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</si>
  <si>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</si>
  <si>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</si>
  <si>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</si>
  <si>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</si>
  <si>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</si>
  <si>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</si>
  <si>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</si>
  <si>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</si>
  <si>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</si>
  <si>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</si>
  <si>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</si>
  <si>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</si>
  <si>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</si>
  <si>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</si>
  <si>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</si>
  <si>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</si>
  <si>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</si>
  <si>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</si>
  <si>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</si>
  <si>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</si>
  <si>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</si>
  <si>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</si>
  <si>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</si>
  <si>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</si>
  <si>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</si>
  <si>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</si>
  <si>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</si>
  <si>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</si>
  <si>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</si>
  <si>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</si>
  <si>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</si>
  <si>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</si>
  <si>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</si>
  <si>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</si>
  <si>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</si>
  <si>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</si>
  <si>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</si>
  <si>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</si>
  <si>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</si>
  <si>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</si>
  <si>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</si>
  <si>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</si>
  <si>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</si>
  <si>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</si>
  <si>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</si>
  <si>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</si>
  <si>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</si>
  <si>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</si>
  <si>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</si>
  <si>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</si>
  <si>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</si>
  <si>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</si>
  <si>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</si>
  <si>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</si>
  <si>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</si>
  <si>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</si>
  <si>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</si>
  <si>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</si>
  <si>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</si>
  <si>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</si>
  <si>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</si>
  <si>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</si>
  <si>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</si>
  <si>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</si>
  <si>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</si>
  <si>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</si>
  <si>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</si>
  <si>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</si>
  <si>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</si>
  <si>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</si>
  <si>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</si>
  <si>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</si>
  <si>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</si>
  <si>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</si>
  <si>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</si>
  <si>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</si>
  <si>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</si>
  <si>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</si>
  <si>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</si>
  <si>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</si>
  <si>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</si>
  <si>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</si>
  <si>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</si>
  <si>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</si>
  <si>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</si>
  <si>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</si>
  <si>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</si>
  <si>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</si>
  <si>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</si>
  <si>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</si>
  <si>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</si>
  <si>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</si>
  <si>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</si>
  <si>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</si>
  <si>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</si>
  <si>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</si>
  <si>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</si>
  <si>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</si>
  <si>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</si>
  <si>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</si>
  <si>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</si>
  <si>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</si>
  <si>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</si>
  <si>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</si>
  <si>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</si>
  <si>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</si>
  <si>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</si>
  <si>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</si>
  <si>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</si>
  <si>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</si>
  <si>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</si>
  <si>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</si>
  <si>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</si>
  <si>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</si>
  <si>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</si>
  <si>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</si>
  <si>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</si>
  <si>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</si>
  <si>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</si>
  <si>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</si>
  <si>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</si>
  <si>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</si>
  <si>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</si>
  <si>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</si>
  <si>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</si>
  <si>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</si>
  <si>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</si>
  <si>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</si>
  <si>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</si>
  <si>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</si>
  <si>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</si>
  <si>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</si>
  <si>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</si>
  <si>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</si>
  <si>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</si>
  <si>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</si>
  <si>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</si>
  <si>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</si>
  <si>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</si>
  <si>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</si>
  <si>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</si>
  <si>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</si>
  <si>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</si>
  <si>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</si>
  <si>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</si>
  <si>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</si>
  <si>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</si>
  <si>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</si>
  <si>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</si>
  <si>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</si>
  <si>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</si>
  <si>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</si>
  <si>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</si>
  <si>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</si>
  <si>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</si>
  <si>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</si>
  <si>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</si>
  <si>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</si>
  <si>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</si>
  <si>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</si>
  <si>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</si>
  <si>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</si>
  <si>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</si>
  <si>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</si>
  <si>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</si>
  <si>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</si>
  <si>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</si>
  <si>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</si>
  <si>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</si>
  <si>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</si>
  <si>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</si>
  <si>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</si>
  <si>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</si>
  <si>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</si>
  <si>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</si>
  <si>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</si>
  <si>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</si>
  <si>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</si>
  <si>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</si>
  <si>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</si>
  <si>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</si>
  <si>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</si>
  <si>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</si>
  <si>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</si>
  <si>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</si>
  <si>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</si>
  <si>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</si>
  <si>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</si>
  <si>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</si>
  <si>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</si>
  <si>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</si>
  <si>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</si>
  <si>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</si>
  <si>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</si>
  <si>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</si>
  <si>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</si>
  <si>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</si>
  <si>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</si>
  <si>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</si>
  <si>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</si>
  <si>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</si>
  <si>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</si>
  <si>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</si>
  <si>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</si>
  <si>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</si>
  <si>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</si>
  <si>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</si>
  <si>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</si>
  <si>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</si>
  <si>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</si>
  <si>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</si>
  <si>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</si>
  <si>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</si>
  <si>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</si>
  <si>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</si>
  <si>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</si>
  <si>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</si>
  <si>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</si>
  <si>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</si>
  <si>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</si>
  <si>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</si>
  <si>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</si>
  <si>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</si>
  <si>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</si>
  <si>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</si>
  <si>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</si>
  <si>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</si>
  <si>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</si>
  <si>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</si>
  <si>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</si>
  <si>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</si>
  <si>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</si>
  <si>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</si>
  <si>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</si>
  <si>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</si>
  <si>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</si>
  <si>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</si>
  <si>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</si>
  <si>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</si>
  <si>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</si>
  <si>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</si>
  <si>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</si>
  <si>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</si>
  <si>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</si>
  <si>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</si>
  <si>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</si>
  <si>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</si>
  <si>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</si>
  <si>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</si>
  <si>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</si>
  <si>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</si>
  <si>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</si>
  <si>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</si>
  <si>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</si>
  <si>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</si>
  <si>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</si>
  <si>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</si>
  <si>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</si>
  <si>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</si>
  <si>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</si>
  <si>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</si>
  <si>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</si>
  <si>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</si>
  <si>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</si>
  <si>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</si>
  <si>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</si>
  <si>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</si>
  <si>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</si>
  <si>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</si>
  <si>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</si>
  <si>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</si>
  <si>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</si>
  <si>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</si>
  <si>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</si>
  <si>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</si>
  <si>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</si>
  <si>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</si>
  <si>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</si>
  <si>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</si>
  <si>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</si>
  <si>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</si>
  <si>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</si>
  <si>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</si>
  <si>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</si>
  <si>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</si>
  <si>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</si>
  <si>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</si>
  <si>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</si>
  <si>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</si>
  <si>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</si>
  <si>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</si>
  <si>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</si>
  <si>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</si>
  <si>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</si>
  <si>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</si>
  <si>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</si>
  <si>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</si>
  <si>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</si>
  <si>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</si>
  <si>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</si>
  <si>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</si>
  <si>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</si>
  <si>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</si>
  <si>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</si>
  <si>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</si>
  <si>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</si>
  <si>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</si>
  <si>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</si>
  <si>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</si>
  <si>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</si>
  <si>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</si>
  <si>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</si>
  <si>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</si>
  <si>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</si>
  <si>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</si>
  <si>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</si>
  <si>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</si>
  <si>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</si>
  <si>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</si>
  <si>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</si>
  <si>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</si>
  <si>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</si>
  <si>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</si>
  <si>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</si>
  <si>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</si>
  <si>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</si>
  <si>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</si>
  <si>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</si>
  <si>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</si>
  <si>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</si>
  <si>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</si>
  <si>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</si>
  <si>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</si>
  <si>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</si>
  <si>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</si>
  <si>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</si>
  <si>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</si>
  <si>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</si>
  <si>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</si>
  <si>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</si>
  <si>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</si>
  <si>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</si>
  <si>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</si>
  <si>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</si>
  <si>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</si>
  <si>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</si>
  <si>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</si>
  <si>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</si>
  <si>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</si>
  <si>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</si>
  <si>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</si>
  <si>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</si>
  <si>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</si>
  <si>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</si>
  <si>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</si>
  <si>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</si>
  <si>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</si>
  <si>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</si>
  <si>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</si>
  <si>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</si>
  <si>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</si>
  <si>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</si>
  <si>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</si>
  <si>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</si>
  <si>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</si>
  <si>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</si>
  <si>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</si>
  <si>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</si>
  <si>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</si>
  <si>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</si>
  <si>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</si>
  <si>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</si>
  <si>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</si>
  <si>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</si>
  <si>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</si>
  <si>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</si>
  <si>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</si>
  <si>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</si>
  <si>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</si>
  <si>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</si>
  <si>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</si>
  <si>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</si>
  <si>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</si>
  <si>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</si>
  <si>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</si>
  <si>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</si>
  <si>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</si>
  <si>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</si>
  <si>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</si>
  <si>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</si>
  <si>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</si>
  <si>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</si>
  <si>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</si>
  <si>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</si>
  <si>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</si>
  <si>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</si>
  <si>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</si>
  <si>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</si>
  <si>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</si>
  <si>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</si>
  <si>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</si>
  <si>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</si>
  <si>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</si>
  <si>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</si>
  <si>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</si>
  <si>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</si>
  <si>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</si>
  <si>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</si>
  <si>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</si>
  <si>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</si>
  <si>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</si>
  <si>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</si>
  <si>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</si>
  <si>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</si>
  <si>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</si>
  <si>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</si>
  <si>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</si>
  <si>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</si>
  <si>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</si>
  <si>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</si>
  <si>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</si>
  <si>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</si>
  <si>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</si>
  <si>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</si>
  <si>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</si>
  <si>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</si>
  <si>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</si>
  <si>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</si>
  <si>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</si>
  <si>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</si>
  <si>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</si>
  <si>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</si>
  <si>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</si>
  <si>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</si>
  <si>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</si>
  <si>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</si>
  <si>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</si>
  <si>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</si>
  <si>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</si>
  <si>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</si>
  <si>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</si>
  <si>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</si>
  <si>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</si>
  <si>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</si>
  <si>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</si>
  <si>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</si>
  <si>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</si>
  <si>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</si>
  <si>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</si>
  <si>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</si>
  <si>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</si>
  <si>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</si>
  <si>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</si>
  <si>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</si>
  <si>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</si>
  <si>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</si>
  <si>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</si>
  <si>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</si>
  <si>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</si>
  <si>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</si>
  <si>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</si>
  <si>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</si>
  <si>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</si>
  <si>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</si>
  <si>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</si>
  <si>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</si>
  <si>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</si>
  <si>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</si>
  <si>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</si>
  <si>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</si>
  <si>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</si>
  <si>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</si>
  <si>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</si>
  <si>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</si>
  <si>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</si>
  <si>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</si>
  <si>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</si>
  <si>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</si>
  <si>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</si>
  <si>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</si>
  <si>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</si>
  <si>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</si>
  <si>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</si>
  <si>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</si>
  <si>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</si>
  <si>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</si>
  <si>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</si>
  <si>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</si>
  <si>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</si>
  <si>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</si>
  <si>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</si>
  <si>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</si>
  <si>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</si>
  <si>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</si>
  <si>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</si>
  <si>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</si>
  <si>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</si>
  <si>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</si>
  <si>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</si>
  <si>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</si>
  <si>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</si>
  <si>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</si>
  <si>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</si>
  <si>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</si>
  <si>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</si>
  <si>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</si>
  <si>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</si>
  <si>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</si>
  <si>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</si>
  <si>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</si>
  <si>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</si>
  <si>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</si>
  <si>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</si>
  <si>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</si>
  <si>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</si>
  <si>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</si>
  <si>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</si>
  <si>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</si>
  <si>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</si>
  <si>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</si>
  <si>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</si>
  <si>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</si>
  <si>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</si>
  <si>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</si>
  <si>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</si>
  <si>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</si>
  <si>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</si>
  <si>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</si>
  <si>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</si>
  <si>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</si>
  <si>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</si>
  <si>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</si>
  <si>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</si>
  <si>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</si>
  <si>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</si>
  <si>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</si>
  <si>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</si>
  <si>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</si>
  <si>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</si>
  <si>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</si>
  <si>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</si>
  <si>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</si>
  <si>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</si>
  <si>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</si>
  <si>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</si>
  <si>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</si>
  <si>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</si>
  <si>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</si>
  <si>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</si>
  <si>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</si>
  <si>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</si>
  <si>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</si>
  <si>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</si>
  <si>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</si>
  <si>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</si>
  <si>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</si>
  <si>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</si>
  <si>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</si>
  <si>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</si>
  <si>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</si>
  <si>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</si>
  <si>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</si>
  <si>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</si>
  <si>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</si>
  <si>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</si>
  <si>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</si>
  <si>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</si>
  <si>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</si>
  <si>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</si>
  <si>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</si>
  <si>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</si>
  <si>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</si>
  <si>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</si>
  <si>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</si>
  <si>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</si>
  <si>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</si>
  <si>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</si>
  <si>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</si>
  <si>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</si>
  <si>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</si>
  <si>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</si>
  <si>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</si>
  <si>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</si>
  <si>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</si>
  <si>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</si>
  <si>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</si>
  <si>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</si>
  <si>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</si>
  <si>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</si>
  <si>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</si>
  <si>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</si>
  <si>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</si>
  <si>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</si>
  <si>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</si>
  <si>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</si>
  <si>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</si>
  <si>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</si>
  <si>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</si>
  <si>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</si>
  <si>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</si>
  <si>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</si>
  <si>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</si>
  <si>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</si>
  <si>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</si>
  <si>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</si>
  <si>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</si>
  <si>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</si>
  <si>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</si>
  <si>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</si>
  <si>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</si>
  <si>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</si>
  <si>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</si>
  <si>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</si>
  <si>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</si>
  <si>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</si>
  <si>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</si>
  <si>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</si>
  <si>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</si>
  <si>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</si>
  <si>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</si>
  <si>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</si>
  <si>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</si>
  <si>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</si>
  <si>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</si>
  <si>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</si>
  <si>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</si>
  <si>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</si>
  <si>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</si>
  <si>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</si>
  <si>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</si>
  <si>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</si>
  <si>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</si>
  <si>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</si>
  <si>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</si>
  <si>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</si>
  <si>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</si>
  <si>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</si>
  <si>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</si>
  <si>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</si>
  <si>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</si>
  <si>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</si>
  <si>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</si>
  <si>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</si>
  <si>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</si>
  <si>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</si>
  <si>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</si>
  <si>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</si>
  <si>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</si>
  <si>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</si>
  <si>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</si>
  <si>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</si>
  <si>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</si>
  <si>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</si>
  <si>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</si>
  <si>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</si>
  <si>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</si>
  <si>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</si>
  <si>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</si>
  <si>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</si>
  <si>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</si>
  <si>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</si>
  <si>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</si>
  <si>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</si>
  <si>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</si>
  <si>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</si>
  <si>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</si>
  <si>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</si>
  <si>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</si>
  <si>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</si>
  <si>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</si>
  <si>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</si>
  <si>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</si>
  <si>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</si>
  <si>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</si>
  <si>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</si>
  <si>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</si>
  <si>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</si>
  <si>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</si>
  <si>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</si>
  <si>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</si>
  <si>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</si>
  <si>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</si>
  <si>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</si>
  <si>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</si>
  <si>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</si>
  <si>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</si>
  <si>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</si>
  <si>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</si>
  <si>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</si>
  <si>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</si>
  <si>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</si>
  <si>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</si>
  <si>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</si>
  <si>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</si>
  <si>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</si>
  <si>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</si>
  <si>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</si>
  <si>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</si>
  <si>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</si>
  <si>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</si>
  <si>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</si>
  <si>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</si>
  <si>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</si>
  <si>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</si>
  <si>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</si>
  <si>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</si>
  <si>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</si>
  <si>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</si>
  <si>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</si>
  <si>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</si>
  <si>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</si>
  <si>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</si>
  <si>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</si>
  <si>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</si>
  <si>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</si>
  <si>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</si>
  <si>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</si>
  <si>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</si>
  <si>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</si>
  <si>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</si>
  <si>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</si>
  <si>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</si>
  <si>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</si>
  <si>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</si>
  <si>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</si>
  <si>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</si>
  <si>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</si>
  <si>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</si>
  <si>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</si>
  <si>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</si>
  <si>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</si>
  <si>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</si>
  <si>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</si>
  <si>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</si>
  <si>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</si>
  <si>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</si>
  <si>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</si>
  <si>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</si>
  <si>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</si>
  <si>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</si>
  <si>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</si>
  <si>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</si>
  <si>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</si>
  <si>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</si>
  <si>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</si>
  <si>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</si>
  <si>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</si>
  <si>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</si>
  <si>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</si>
  <si>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</si>
  <si>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</si>
  <si>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</si>
  <si>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</si>
  <si>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</si>
  <si>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</si>
  <si>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</si>
  <si>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</si>
  <si>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</si>
  <si>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</si>
  <si>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</si>
  <si>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</si>
  <si>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</si>
  <si>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</si>
  <si>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</si>
  <si>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</si>
  <si>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</si>
  <si>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</si>
  <si>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</si>
  <si>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</si>
  <si>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</si>
  <si>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</si>
  <si>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</si>
  <si>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</si>
  <si>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</si>
  <si>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</si>
  <si>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</si>
  <si>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</si>
  <si>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</si>
  <si>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</si>
  <si>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</si>
  <si>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</si>
  <si>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</si>
  <si>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</si>
  <si>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</si>
  <si>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</si>
  <si>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</si>
  <si>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</si>
  <si>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</si>
  <si>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</si>
  <si>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</si>
  <si>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</si>
  <si>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</si>
  <si>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</si>
  <si>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</si>
  <si>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</si>
  <si>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</si>
  <si>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</si>
  <si>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</si>
  <si>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</si>
  <si>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</si>
  <si>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</si>
  <si>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</si>
  <si>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</si>
  <si>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</si>
  <si>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</si>
  <si>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</si>
  <si>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</si>
  <si>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</si>
  <si>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</si>
  <si>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</si>
  <si>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</si>
  <si>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</si>
  <si>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</si>
  <si>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</si>
  <si>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</si>
  <si>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</si>
  <si>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</si>
  <si>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</si>
  <si>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</si>
  <si>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</si>
  <si>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</si>
  <si>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</si>
  <si>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</si>
  <si>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</si>
  <si>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</si>
  <si>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</si>
  <si>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</si>
  <si>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</si>
  <si>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</si>
  <si>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</si>
  <si>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</si>
  <si>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</si>
  <si>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</si>
  <si>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</si>
  <si>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</si>
  <si>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</si>
  <si>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</si>
  <si>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</si>
  <si>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</si>
  <si>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</si>
  <si>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</si>
  <si>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</si>
  <si>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</si>
  <si>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</si>
  <si>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</si>
  <si>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</si>
  <si>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</si>
  <si>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</si>
  <si>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</si>
  <si>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</si>
  <si>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</si>
  <si>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</si>
  <si>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</si>
  <si>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</si>
  <si>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</si>
  <si>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</si>
  <si>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</si>
  <si>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</si>
  <si>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</si>
  <si>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</si>
  <si>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</si>
  <si>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</si>
  <si>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</si>
  <si>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</si>
  <si>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</si>
  <si>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</si>
  <si>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</si>
  <si>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</si>
  <si>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</si>
  <si>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</si>
  <si>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</si>
  <si>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</si>
  <si>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</si>
  <si>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</si>
  <si>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</si>
  <si>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</si>
  <si>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</si>
  <si>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</si>
  <si>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</si>
  <si>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</si>
  <si>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</si>
  <si>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</si>
  <si>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</si>
  <si>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</si>
  <si>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</si>
  <si>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</si>
  <si>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</si>
  <si>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</si>
  <si>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</si>
  <si>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</si>
  <si>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</si>
  <si>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</si>
  <si>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</si>
  <si>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</si>
  <si>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</si>
  <si>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</si>
  <si>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</si>
  <si>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</si>
  <si>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</si>
  <si>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</si>
  <si>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</si>
  <si>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</si>
  <si>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</si>
  <si>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</si>
  <si>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</si>
  <si>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</si>
  <si>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</si>
  <si>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</si>
  <si>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</si>
  <si>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</si>
  <si>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</si>
  <si>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</si>
  <si>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</si>
  <si>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</si>
  <si>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</si>
  <si>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</si>
  <si>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</si>
  <si>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</si>
  <si>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</si>
  <si>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</si>
  <si>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</si>
  <si>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</si>
  <si>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</si>
  <si>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</si>
  <si>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</si>
  <si>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</si>
  <si>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</si>
  <si>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</si>
  <si>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</si>
  <si>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</si>
  <si>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</si>
  <si>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</si>
  <si>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</si>
  <si>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</si>
  <si>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</si>
  <si>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</si>
  <si>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</si>
  <si>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</si>
  <si>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</si>
  <si>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</si>
  <si>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</si>
  <si>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</si>
  <si>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</si>
  <si>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</si>
  <si>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</si>
  <si>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</si>
  <si>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</si>
  <si>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</si>
  <si>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</si>
  <si>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</si>
  <si>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</si>
  <si>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</si>
  <si>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</si>
  <si>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</si>
  <si>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</si>
  <si>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</si>
  <si>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</si>
  <si>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</si>
  <si>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</si>
  <si>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</si>
  <si>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</si>
  <si>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</si>
  <si>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</si>
  <si>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</si>
  <si>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</si>
  <si>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</si>
  <si>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</si>
  <si>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</si>
  <si>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</si>
  <si>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</si>
  <si>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</si>
  <si>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</si>
  <si>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</si>
  <si>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</si>
  <si>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</si>
  <si>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</si>
  <si>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</si>
  <si>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</si>
  <si>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</si>
  <si>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</si>
  <si>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</si>
  <si>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</si>
  <si>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</si>
  <si>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</si>
  <si>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</si>
  <si>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</si>
  <si>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</si>
  <si>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</si>
  <si>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</si>
  <si>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</si>
  <si>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</si>
  <si>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</si>
  <si>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</si>
  <si>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</si>
  <si>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</si>
  <si>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</si>
  <si>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</si>
  <si>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</si>
  <si>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</si>
  <si>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</si>
  <si>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</si>
  <si>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</si>
  <si>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</si>
  <si>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</si>
  <si>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</si>
  <si>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</si>
  <si>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</si>
  <si>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</si>
  <si>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</si>
  <si>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</si>
  <si>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</si>
  <si>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</si>
  <si>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</si>
  <si>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</si>
  <si>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</si>
  <si>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</si>
  <si>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</si>
  <si>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</si>
  <si>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</si>
  <si>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</si>
  <si>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</si>
  <si>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</si>
  <si>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</si>
  <si>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</si>
  <si>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</si>
  <si>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</si>
  <si>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</si>
  <si>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</si>
  <si>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</si>
  <si>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</si>
  <si>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</si>
  <si>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</si>
  <si>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</si>
  <si>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</si>
  <si>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</si>
  <si>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</si>
  <si>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</si>
  <si>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</si>
  <si>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</si>
  <si>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</si>
  <si>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</si>
  <si>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</si>
  <si>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</si>
  <si>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</si>
  <si>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</si>
  <si>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</si>
  <si>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</si>
  <si>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</si>
  <si>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</si>
  <si>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</si>
  <si>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</si>
  <si>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</si>
  <si>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</si>
  <si>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</si>
  <si>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</si>
  <si>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</si>
  <si>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</si>
  <si>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</si>
  <si>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</si>
  <si>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</si>
  <si>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</si>
  <si>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</si>
  <si>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</si>
  <si>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</si>
  <si>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</si>
  <si>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</si>
  <si>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</si>
  <si>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</si>
  <si>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</si>
  <si>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</si>
  <si>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</si>
  <si>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</si>
  <si>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</si>
  <si>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</si>
  <si>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</si>
  <si>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</si>
  <si>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</si>
  <si>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</si>
  <si>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</si>
  <si>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</si>
  <si>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</si>
  <si>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</si>
  <si>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</si>
  <si>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</si>
  <si>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</si>
  <si>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</si>
  <si>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</si>
  <si>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</si>
  <si>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</si>
  <si>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</si>
  <si>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</si>
  <si>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</si>
  <si>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</si>
  <si>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</si>
  <si>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</si>
  <si>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</si>
  <si>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</si>
  <si>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</si>
  <si>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</si>
  <si>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</si>
  <si>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</si>
  <si>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</si>
  <si>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</si>
  <si>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</si>
  <si>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</si>
  <si>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</si>
  <si>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</si>
  <si>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</si>
  <si>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</si>
  <si>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</si>
  <si>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</si>
  <si>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</si>
  <si>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</si>
  <si>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</si>
  <si>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</si>
  <si>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</si>
  <si>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</si>
  <si>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</si>
  <si>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</si>
  <si>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</si>
  <si>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</si>
  <si>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</si>
  <si>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</si>
  <si>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</si>
  <si>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</si>
  <si>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</si>
  <si>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</si>
  <si>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</si>
  <si>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</si>
  <si>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</si>
  <si>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</si>
  <si>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</si>
  <si>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</si>
  <si>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</si>
  <si>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</si>
  <si>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</si>
  <si>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</si>
  <si>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</si>
  <si>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</si>
  <si>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</si>
  <si>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</si>
  <si>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</si>
  <si>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</si>
  <si>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</si>
  <si>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</si>
  <si>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</si>
  <si>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</si>
  <si>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</si>
  <si>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</si>
  <si>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</si>
  <si>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</si>
  <si>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</si>
  <si>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</si>
  <si>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</si>
  <si>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</si>
  <si>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</si>
  <si>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</si>
  <si>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</si>
  <si>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</si>
  <si>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</si>
  <si>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</si>
  <si>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</si>
  <si>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</si>
  <si>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</si>
  <si>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</si>
  <si>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</si>
  <si>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</si>
  <si>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</si>
  <si>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</si>
  <si>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</si>
  <si>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</si>
  <si>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</si>
  <si>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</si>
  <si>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</si>
  <si>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</si>
  <si>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</si>
  <si>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</si>
  <si>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</si>
  <si>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</si>
  <si>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</si>
  <si>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</si>
  <si>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</si>
  <si>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</si>
  <si>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</si>
  <si>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</si>
  <si>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</si>
  <si>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</si>
  <si>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</si>
  <si>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</si>
  <si>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</si>
  <si>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</si>
  <si>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</si>
  <si>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</si>
  <si>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</si>
  <si>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</si>
  <si>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</si>
  <si>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</si>
  <si>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</si>
  <si>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</si>
  <si>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</si>
  <si>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</si>
  <si>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</si>
  <si>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</si>
  <si>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</si>
  <si>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</si>
  <si>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</si>
  <si>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</si>
  <si>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</si>
  <si>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</si>
  <si>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</si>
  <si>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</si>
  <si>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</si>
  <si>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</si>
  <si>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</si>
  <si>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</si>
  <si>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</si>
  <si>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</si>
  <si>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</si>
  <si>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</si>
  <si>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</si>
  <si>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</si>
  <si>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</si>
  <si>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</si>
  <si>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</si>
  <si>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</si>
  <si>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</si>
  <si>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</si>
  <si>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</si>
  <si>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</si>
  <si>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</si>
  <si>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</si>
  <si>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</si>
  <si>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</si>
  <si>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</si>
  <si>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</si>
  <si>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</si>
  <si>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</si>
  <si>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</si>
  <si>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</si>
  <si>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</si>
  <si>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</si>
  <si>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</si>
  <si>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</si>
  <si>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</si>
  <si>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</si>
  <si>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</si>
  <si>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</si>
  <si>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</si>
  <si>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</si>
  <si>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</si>
  <si>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</si>
  <si>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</si>
  <si>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</si>
  <si>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</si>
  <si>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</si>
  <si>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</si>
  <si>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</si>
  <si>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</si>
  <si>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</si>
  <si>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</si>
  <si>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</si>
  <si>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</si>
  <si>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</si>
  <si>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</si>
  <si>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</si>
  <si>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</si>
  <si>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</si>
  <si>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</si>
  <si>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</si>
  <si>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</si>
  <si>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</si>
  <si>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</si>
  <si>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</si>
  <si>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</si>
  <si>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</si>
  <si>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</si>
  <si>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</si>
  <si>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</si>
  <si>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</si>
  <si>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</si>
  <si>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</si>
  <si>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</si>
  <si>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</si>
  <si>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</si>
  <si>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</si>
  <si>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</si>
  <si>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</si>
  <si>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</si>
  <si>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</si>
  <si>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</si>
  <si>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</si>
  <si>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</si>
  <si>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</si>
  <si>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</si>
  <si>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</si>
  <si>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</si>
  <si>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</si>
  <si>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</si>
  <si>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</si>
  <si>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</si>
  <si>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</si>
  <si>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</si>
  <si>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</si>
  <si>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</si>
  <si>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</si>
  <si>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</si>
  <si>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</si>
  <si>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</si>
  <si>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</si>
  <si>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</si>
  <si>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</si>
  <si>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</si>
  <si>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</si>
  <si>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</si>
  <si>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</si>
  <si>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</si>
  <si>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</si>
  <si>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</si>
  <si>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</si>
  <si>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</si>
  <si>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</si>
  <si>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</si>
  <si>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</si>
  <si>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</si>
  <si>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</si>
  <si>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</si>
  <si>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</si>
  <si>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</si>
  <si>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</si>
  <si>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</si>
  <si>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</si>
  <si>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</si>
  <si>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</si>
  <si>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</si>
  <si>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</si>
  <si>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</si>
  <si>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</si>
  <si>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</si>
  <si>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</si>
  <si>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</si>
  <si>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</si>
  <si>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</si>
  <si>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</si>
  <si>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</si>
  <si>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</si>
  <si>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</si>
  <si>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</si>
  <si>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</si>
  <si>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</si>
  <si>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</si>
  <si>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</si>
  <si>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</si>
  <si>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</si>
  <si>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</si>
  <si>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</si>
  <si>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</si>
  <si>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</si>
  <si>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</si>
  <si>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</si>
  <si>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</si>
  <si>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</si>
  <si>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</si>
  <si>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</si>
  <si>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</si>
  <si>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</si>
  <si>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</si>
  <si>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</si>
  <si>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</si>
  <si>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</si>
  <si>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</si>
  <si>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</si>
  <si>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</si>
  <si>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</si>
  <si>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</si>
  <si>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</si>
  <si>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</si>
  <si>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</si>
  <si>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</si>
  <si>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</si>
  <si>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</si>
  <si>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</si>
  <si>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</si>
  <si>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</si>
  <si>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</si>
  <si>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</si>
  <si>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</si>
  <si>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</si>
  <si>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</si>
  <si>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</si>
  <si>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</si>
  <si>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</si>
  <si>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</si>
  <si>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</si>
  <si>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</si>
  <si>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</si>
  <si>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</si>
  <si>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</si>
  <si>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</si>
  <si>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</si>
  <si>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</si>
  <si>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</si>
  <si>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</si>
  <si>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</si>
  <si>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</si>
  <si>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</si>
  <si>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</si>
  <si>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</si>
  <si>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</si>
  <si>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</si>
  <si>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</si>
  <si>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</si>
  <si>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</si>
  <si>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</si>
  <si>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</si>
  <si>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</si>
  <si>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</si>
  <si>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</si>
  <si>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</si>
  <si>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</si>
  <si>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</si>
  <si>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</si>
  <si>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</si>
  <si>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</si>
  <si>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</si>
  <si>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</si>
  <si>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</si>
  <si>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</si>
  <si>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</si>
  <si>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</si>
  <si>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</si>
  <si>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</si>
  <si>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</si>
  <si>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</si>
  <si>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</si>
  <si>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</si>
  <si>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</si>
  <si>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</si>
  <si>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</si>
  <si>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</si>
  <si>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</si>
  <si>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</si>
  <si>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</si>
  <si>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</si>
  <si>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</si>
  <si>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</si>
  <si>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</si>
  <si>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</si>
  <si>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</si>
  <si>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</si>
  <si>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</si>
  <si>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</si>
  <si>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</si>
  <si>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</si>
  <si>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</si>
  <si>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</si>
  <si>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</si>
  <si>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</si>
  <si>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</si>
  <si>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</si>
  <si>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</si>
  <si>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</si>
  <si>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</si>
  <si>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</si>
  <si>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</si>
  <si>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</si>
  <si>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</si>
  <si>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</si>
  <si>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</si>
  <si>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</si>
  <si>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</si>
  <si>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</si>
  <si>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</si>
  <si>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</si>
  <si>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</si>
  <si>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</si>
  <si>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</si>
  <si>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</si>
  <si>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</si>
  <si>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</si>
  <si>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</si>
  <si>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</si>
  <si>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</si>
  <si>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</si>
  <si>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</si>
  <si>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</si>
  <si>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</si>
  <si>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</si>
  <si>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</si>
  <si>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</si>
  <si>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</si>
  <si>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</si>
  <si>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</si>
  <si>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</si>
  <si>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</si>
  <si>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</si>
  <si>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</si>
  <si>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</si>
  <si>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</si>
  <si>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</si>
  <si>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</si>
  <si>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</si>
  <si>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</si>
  <si>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</si>
  <si>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</si>
  <si>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</si>
  <si>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</si>
  <si>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</si>
  <si>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</si>
  <si>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</si>
  <si>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</si>
  <si>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</si>
  <si>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</si>
  <si>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</si>
  <si>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</si>
  <si>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</si>
  <si>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</si>
  <si>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</si>
  <si>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</si>
  <si>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</si>
  <si>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</si>
  <si>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</si>
  <si>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</si>
  <si>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</si>
  <si>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</si>
  <si>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</si>
  <si>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</si>
  <si>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</si>
  <si>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</si>
  <si>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</si>
  <si>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</si>
  <si>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</si>
  <si>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</si>
  <si>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</si>
  <si>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</si>
  <si>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</si>
  <si>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</si>
  <si>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</si>
  <si>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</si>
  <si>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</si>
  <si>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</si>
  <si>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</si>
  <si>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</si>
  <si>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</si>
  <si>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</si>
  <si>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</si>
  <si>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</si>
  <si>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</si>
  <si>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</si>
  <si>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</si>
  <si>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</si>
  <si>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</si>
  <si>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</si>
  <si>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</si>
  <si>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</si>
  <si>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</si>
  <si>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</si>
  <si>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</si>
  <si>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</si>
  <si>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</si>
  <si>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</si>
  <si>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</si>
  <si>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</si>
  <si>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</si>
  <si>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</si>
  <si>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</si>
  <si>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</si>
  <si>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</si>
  <si>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</si>
  <si>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</si>
  <si>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</si>
  <si>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</si>
  <si>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</si>
  <si>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</si>
  <si>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</si>
  <si>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</si>
  <si>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</si>
  <si>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</si>
  <si>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</si>
  <si>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</si>
  <si>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</si>
  <si>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</si>
  <si>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</si>
  <si>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</si>
  <si>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</si>
  <si>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</si>
  <si>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</si>
  <si>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</si>
  <si>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</si>
  <si>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</si>
  <si>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</si>
  <si>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</si>
  <si>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</si>
  <si>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</si>
  <si>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</si>
  <si>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</si>
  <si>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</si>
  <si>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</si>
  <si>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</si>
  <si>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</si>
  <si>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</si>
  <si>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</si>
  <si>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</si>
  <si>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</si>
  <si>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</si>
  <si>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</si>
  <si>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</si>
  <si>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</si>
  <si>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</si>
  <si>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</si>
  <si>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</si>
  <si>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</si>
  <si>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</si>
  <si>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</si>
  <si>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</si>
  <si>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</si>
  <si>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</si>
  <si>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</si>
  <si>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</si>
  <si>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</si>
  <si>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</si>
  <si>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</si>
  <si>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</si>
  <si>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</si>
  <si>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</si>
  <si>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</si>
  <si>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</si>
  <si>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</si>
  <si>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</si>
  <si>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</si>
  <si>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</si>
  <si>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</si>
  <si>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</si>
  <si>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</si>
  <si>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</si>
  <si>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</si>
  <si>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</si>
  <si>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</si>
  <si>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</si>
  <si>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</si>
  <si>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</si>
  <si>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</si>
  <si>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</si>
  <si>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</si>
  <si>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</si>
  <si>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</si>
  <si>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</si>
  <si>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</si>
  <si>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</si>
  <si>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</si>
  <si>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</si>
  <si>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</si>
  <si>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</si>
  <si>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</si>
  <si>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</si>
  <si>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</si>
  <si>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</si>
  <si>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</si>
  <si>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</si>
  <si>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</si>
  <si>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</si>
  <si>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</si>
  <si>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</si>
  <si>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</si>
  <si>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</si>
  <si>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</si>
  <si>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</si>
  <si>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</si>
  <si>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</si>
  <si>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</si>
  <si>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</si>
  <si>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</si>
  <si>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</si>
  <si>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</si>
  <si>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</si>
  <si>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</si>
  <si>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</si>
  <si>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</si>
  <si>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</si>
  <si>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</si>
  <si>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</si>
  <si>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</si>
  <si>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</si>
  <si>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</si>
  <si>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</si>
  <si>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</si>
  <si>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</si>
  <si>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</si>
  <si>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</si>
  <si>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</si>
  <si>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</si>
  <si>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</si>
  <si>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</si>
  <si>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</si>
  <si>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</si>
  <si>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</si>
  <si>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</si>
  <si>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</si>
  <si>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</si>
  <si>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</si>
  <si>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</si>
  <si>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</si>
  <si>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</si>
  <si>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</si>
  <si>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</si>
  <si>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</si>
  <si>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</si>
  <si>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</si>
  <si>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</si>
  <si>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</si>
  <si>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</si>
  <si>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</si>
  <si>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</si>
  <si>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</si>
  <si>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</si>
  <si>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</si>
  <si>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</si>
  <si>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</si>
  <si>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</si>
  <si>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</si>
  <si>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</si>
  <si>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</si>
  <si>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</si>
  <si>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</si>
  <si>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</si>
  <si>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</si>
  <si>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</si>
  <si>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</si>
  <si>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</si>
  <si>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</si>
  <si>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</si>
  <si>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</si>
  <si>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</si>
  <si>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</si>
  <si>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</si>
  <si>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</si>
  <si>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</si>
  <si>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</si>
  <si>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</si>
  <si>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</si>
  <si>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</si>
  <si>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</si>
  <si>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</si>
  <si>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</si>
  <si>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</si>
  <si>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</si>
  <si>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</si>
  <si>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</si>
  <si>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</si>
  <si>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</si>
  <si>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</si>
  <si>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</si>
  <si>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</si>
  <si>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</si>
  <si>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</si>
  <si>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</si>
  <si>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</si>
  <si>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</si>
  <si>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</si>
  <si>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</si>
  <si>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</si>
  <si>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</si>
  <si>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</si>
  <si>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</si>
  <si>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</si>
  <si>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</si>
  <si>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</si>
  <si>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</si>
  <si>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</si>
  <si>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</si>
  <si>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</si>
  <si>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</si>
  <si>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</si>
  <si>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</si>
  <si>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</si>
  <si>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</si>
  <si>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</si>
  <si>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</si>
  <si>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</si>
  <si>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</si>
  <si>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</si>
  <si>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</si>
  <si>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</si>
  <si>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</si>
  <si>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</si>
  <si>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</si>
  <si>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</si>
  <si>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</si>
  <si>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</si>
  <si>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</si>
  <si>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</si>
  <si>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</si>
  <si>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</si>
  <si>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</si>
  <si>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</si>
  <si>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</si>
  <si>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</si>
  <si>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</si>
  <si>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</si>
  <si>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</si>
  <si>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</si>
  <si>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</si>
  <si>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</si>
  <si>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</si>
  <si>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</si>
  <si>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</si>
  <si>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</si>
  <si>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</si>
  <si>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</si>
  <si>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</si>
  <si>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</si>
  <si>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</si>
  <si>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</si>
  <si>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</si>
  <si>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</si>
  <si>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</si>
  <si>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</si>
  <si>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</si>
  <si>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</si>
  <si>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</si>
  <si>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</si>
  <si>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</si>
  <si>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</si>
  <si>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</si>
  <si>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</si>
  <si>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</si>
  <si>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</si>
  <si>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</si>
  <si>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</si>
  <si>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</si>
  <si>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</si>
  <si>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</si>
  <si>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</si>
  <si>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</si>
  <si>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</si>
  <si>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</si>
  <si>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</si>
  <si>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</si>
  <si>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</si>
  <si>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</si>
  <si>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</si>
  <si>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</si>
  <si>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</si>
  <si>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</si>
  <si>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</si>
  <si>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</si>
  <si>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</si>
  <si>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</si>
  <si>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</si>
  <si>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</si>
  <si>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</si>
  <si>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</si>
  <si>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</si>
  <si>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</si>
  <si>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</si>
  <si>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</si>
  <si>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</si>
  <si>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</si>
  <si>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</si>
  <si>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</si>
  <si>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</si>
  <si>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</si>
  <si>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</si>
  <si>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</si>
  <si>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</si>
  <si>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</si>
  <si>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</si>
  <si>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</si>
  <si>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</si>
  <si>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</si>
  <si>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</si>
  <si>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</si>
  <si>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</si>
  <si>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</si>
  <si>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</si>
  <si>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</si>
  <si>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</si>
  <si>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</si>
  <si>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</si>
  <si>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</si>
  <si>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</si>
  <si>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</si>
  <si>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</si>
  <si>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</si>
  <si>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</si>
  <si>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</si>
  <si>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</si>
  <si>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</si>
  <si>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</si>
  <si>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</si>
  <si>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</si>
  <si>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</si>
  <si>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</si>
  <si>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</si>
  <si>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</si>
  <si>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</si>
  <si>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</si>
  <si>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</si>
  <si>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</si>
  <si>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</si>
  <si>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</si>
  <si>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</si>
  <si>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</si>
  <si>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</si>
  <si>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</si>
  <si>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</si>
  <si>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</si>
  <si>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</si>
  <si>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</si>
  <si>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</si>
  <si>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</si>
  <si>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</si>
  <si>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</si>
  <si>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</si>
  <si>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</si>
  <si>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</si>
  <si>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</si>
  <si>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</si>
  <si>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</si>
  <si>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</si>
  <si>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</si>
  <si>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</si>
  <si>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</si>
  <si>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</si>
  <si>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</si>
  <si>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</si>
  <si>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</si>
  <si>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</si>
  <si>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</si>
  <si>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</si>
  <si>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</si>
  <si>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</si>
  <si>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</si>
  <si>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</si>
  <si>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</si>
  <si>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</si>
  <si>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</si>
  <si>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</si>
  <si>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</si>
  <si>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</si>
  <si>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</si>
  <si>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</si>
  <si>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</si>
  <si>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</si>
  <si>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</si>
  <si>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</si>
  <si>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</si>
  <si>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</si>
  <si>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</si>
  <si>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</si>
  <si>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</si>
  <si>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</si>
  <si>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</si>
  <si>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</si>
  <si>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</si>
  <si>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</si>
  <si>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</si>
  <si>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</si>
  <si>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</si>
  <si>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</si>
  <si>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</si>
  <si>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</si>
  <si>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</si>
  <si>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</si>
  <si>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</si>
  <si>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</si>
  <si>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</si>
  <si>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</si>
  <si>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</si>
  <si>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</si>
  <si>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</si>
  <si>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</si>
  <si>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</si>
  <si>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</si>
  <si>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</si>
  <si>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</si>
  <si>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</si>
  <si>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</si>
  <si>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</si>
  <si>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</si>
  <si>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</si>
  <si>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</si>
  <si>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</si>
  <si>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</si>
  <si>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</si>
  <si>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</si>
  <si>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</si>
  <si>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</si>
  <si>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</si>
  <si>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</si>
  <si>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</si>
  <si>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</si>
  <si>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</si>
  <si>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</si>
  <si>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</si>
  <si>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</si>
  <si>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</si>
  <si>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</si>
  <si>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</si>
  <si>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</si>
  <si>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</si>
  <si>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</si>
  <si>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</si>
  <si>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</si>
  <si>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</si>
  <si>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</si>
  <si>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</si>
  <si>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</si>
  <si>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</si>
  <si>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</si>
  <si>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</si>
  <si>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</si>
  <si>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</si>
  <si>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</si>
  <si>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</si>
  <si>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</si>
  <si>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</si>
  <si>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</si>
  <si>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</si>
  <si>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</si>
  <si>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</si>
  <si>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</si>
  <si>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</si>
  <si>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</si>
  <si>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</si>
  <si>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</si>
  <si>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</si>
  <si>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</si>
  <si>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</si>
  <si>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</si>
  <si>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</si>
  <si>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</si>
  <si>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</si>
  <si>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</si>
  <si>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</si>
  <si>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</si>
  <si>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</si>
  <si>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</si>
  <si>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</si>
  <si>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</si>
  <si>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</si>
  <si>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</si>
  <si>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</si>
  <si>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</si>
  <si>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</si>
  <si>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</si>
  <si>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</si>
  <si>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</si>
  <si>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</si>
  <si>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</si>
  <si>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</si>
  <si>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</si>
  <si>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</si>
  <si>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</si>
  <si>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</si>
  <si>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</si>
  <si>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</si>
  <si>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</si>
  <si>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</si>
  <si>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</si>
  <si>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</si>
  <si>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</si>
  <si>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</si>
  <si>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</si>
  <si>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</si>
  <si>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</si>
  <si>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</si>
  <si>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</si>
  <si>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</si>
  <si>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</si>
  <si>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</si>
  <si>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</si>
  <si>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</si>
  <si>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</si>
  <si>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</si>
  <si>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</si>
  <si>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</si>
  <si>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</si>
  <si>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</si>
  <si>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</si>
  <si>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</si>
  <si>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</si>
  <si>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</si>
  <si>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</si>
  <si>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</si>
  <si>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</si>
  <si>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</si>
  <si>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</si>
  <si>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</si>
  <si>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</si>
  <si>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</si>
  <si>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</si>
  <si>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</si>
  <si>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</si>
  <si>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</si>
  <si>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</si>
  <si>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</si>
  <si>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</si>
  <si>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</si>
  <si>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</si>
  <si>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</si>
  <si>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</si>
  <si>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</si>
  <si>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</si>
  <si>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</si>
  <si>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</si>
  <si>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</si>
  <si>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</si>
  <si>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</si>
  <si>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</si>
  <si>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</si>
  <si>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</si>
  <si>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</si>
  <si>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</si>
  <si>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</si>
  <si>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</si>
  <si>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</si>
  <si>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</si>
  <si>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</si>
  <si>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</si>
  <si>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</si>
  <si>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</si>
  <si>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</si>
  <si>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</si>
  <si>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</si>
  <si>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</si>
  <si>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</si>
  <si>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</si>
  <si>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</si>
  <si>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</si>
  <si>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</si>
  <si>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</si>
  <si>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</si>
  <si>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</si>
  <si>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</si>
  <si>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</si>
  <si>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</si>
  <si>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</si>
  <si>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</si>
  <si>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</si>
  <si>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</si>
  <si>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</si>
  <si>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</si>
  <si>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</si>
  <si>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</si>
  <si>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</si>
  <si>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</si>
  <si>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</si>
  <si>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</si>
  <si>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</si>
  <si>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</si>
  <si>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</si>
  <si>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</si>
  <si>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</si>
  <si>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</si>
  <si>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</si>
  <si>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</si>
  <si>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</si>
  <si>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</si>
  <si>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</si>
  <si>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</si>
  <si>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</si>
  <si>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</si>
  <si>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</si>
  <si>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</si>
  <si>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</si>
  <si>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</si>
  <si>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</si>
  <si>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</si>
  <si>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</si>
  <si>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</si>
  <si>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</si>
  <si>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</si>
  <si>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</si>
  <si>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</si>
  <si>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</si>
  <si>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</si>
  <si>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</si>
  <si>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</si>
  <si>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</si>
  <si>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</si>
  <si>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</si>
  <si>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</si>
  <si>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</si>
  <si>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</si>
  <si>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</si>
  <si>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</si>
  <si>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</si>
  <si>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</si>
  <si>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</si>
  <si>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</si>
  <si>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</si>
  <si>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</si>
  <si>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</si>
  <si>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</si>
  <si>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</si>
  <si>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</si>
  <si>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</si>
  <si>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</si>
  <si>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</si>
  <si>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</si>
  <si>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</si>
  <si>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</si>
  <si>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</si>
  <si>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</si>
  <si>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</si>
  <si>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</si>
  <si>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</si>
  <si>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</si>
  <si>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</si>
  <si>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</si>
  <si>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</si>
  <si>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</si>
  <si>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</si>
  <si>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</si>
  <si>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</si>
  <si>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</si>
  <si>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</si>
  <si>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</si>
  <si>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</si>
  <si>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</si>
  <si>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</si>
  <si>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</si>
  <si>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</si>
  <si>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</si>
  <si>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</si>
  <si>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</si>
  <si>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</si>
  <si>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</si>
  <si>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</si>
  <si>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</si>
  <si>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</si>
  <si>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</si>
  <si>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</si>
  <si>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</si>
  <si>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</si>
  <si>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</si>
  <si>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</si>
  <si>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</si>
  <si>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</si>
  <si>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</si>
  <si>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</si>
  <si>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</si>
  <si>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</si>
  <si>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</si>
  <si>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</si>
  <si>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</si>
  <si>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</si>
  <si>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</si>
  <si>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</si>
  <si>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</si>
  <si>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</si>
  <si>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</si>
  <si>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</si>
  <si>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</si>
  <si>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</si>
  <si>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</si>
  <si>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</si>
  <si>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</si>
  <si>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</si>
  <si>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</si>
  <si>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</si>
  <si>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</si>
  <si>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</si>
  <si>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</si>
  <si>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</si>
  <si>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</si>
  <si>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</si>
  <si>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</si>
  <si>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</si>
  <si>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</si>
  <si>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</si>
  <si>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</si>
  <si>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</si>
  <si>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</si>
  <si>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</si>
  <si>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</si>
  <si>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</si>
  <si>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</si>
  <si>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</si>
  <si>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</si>
  <si>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</si>
  <si>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</si>
  <si>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</si>
  <si>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</si>
  <si>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</si>
  <si>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</si>
  <si>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</si>
  <si>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</si>
  <si>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</si>
  <si>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</si>
  <si>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</si>
  <si>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</si>
  <si>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</si>
  <si>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</si>
  <si>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</si>
  <si>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</si>
  <si>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</si>
  <si>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</si>
  <si>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</si>
  <si>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</si>
  <si>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</si>
  <si>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</si>
  <si>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</si>
  <si>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</si>
  <si>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</si>
  <si>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</si>
  <si>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</si>
  <si>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</si>
  <si>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</si>
  <si>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</si>
  <si>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</si>
  <si>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</si>
  <si>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</si>
  <si>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</si>
  <si>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</si>
  <si>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</si>
  <si>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</si>
  <si>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</si>
  <si>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</si>
  <si>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</si>
  <si>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</si>
  <si>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</si>
  <si>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</si>
  <si>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</si>
  <si>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</si>
  <si>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</si>
  <si>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</si>
  <si>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</si>
  <si>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</si>
  <si>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</si>
  <si>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</si>
  <si>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</si>
  <si>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</si>
  <si>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</si>
  <si>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</si>
  <si>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</si>
  <si>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</si>
  <si>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</si>
  <si>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</si>
  <si>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</si>
  <si>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</si>
  <si>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</si>
  <si>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</si>
  <si>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</si>
  <si>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</si>
  <si>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</si>
  <si>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</si>
  <si>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</si>
  <si>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</si>
  <si>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</si>
  <si>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</si>
  <si>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</si>
  <si>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</si>
  <si>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</si>
  <si>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</si>
  <si>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</si>
  <si>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</si>
  <si>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</si>
  <si>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</si>
  <si>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</si>
  <si>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</si>
  <si>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</si>
  <si>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</si>
  <si>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</si>
  <si>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</si>
  <si>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</si>
  <si>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</si>
  <si>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</si>
  <si>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</si>
  <si>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</si>
  <si>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</si>
  <si>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</si>
  <si>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</si>
  <si>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</si>
  <si>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</si>
  <si>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</si>
  <si>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</si>
  <si>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</si>
  <si>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</si>
  <si>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</si>
  <si>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</si>
  <si>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</si>
  <si>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</si>
  <si>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</si>
  <si>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</si>
  <si>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</si>
  <si>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</si>
  <si>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</si>
  <si>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</si>
  <si>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</si>
  <si>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</si>
  <si>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</si>
  <si>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</si>
  <si>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</si>
  <si>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</si>
  <si>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</si>
  <si>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</si>
  <si>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</si>
  <si>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</si>
  <si>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</si>
  <si>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</si>
  <si>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</si>
  <si>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</si>
  <si>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</si>
  <si>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</si>
  <si>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</si>
  <si>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</si>
  <si>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</si>
  <si>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</si>
  <si>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</si>
  <si>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</si>
  <si>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</si>
  <si>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</si>
  <si>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</si>
  <si>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</si>
  <si>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</si>
  <si>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</si>
  <si>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</si>
  <si>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</si>
  <si>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</si>
  <si>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</si>
  <si>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</si>
  <si>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</si>
  <si>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</si>
  <si>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</si>
  <si>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</si>
  <si>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</si>
  <si>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</si>
  <si>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</si>
  <si>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</si>
  <si>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</si>
  <si>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</si>
  <si>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</si>
  <si>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</si>
  <si>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</si>
  <si>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</si>
  <si>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</si>
  <si>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</si>
  <si>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</si>
  <si>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</si>
  <si>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</si>
  <si>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</si>
  <si>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</si>
  <si>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</si>
  <si>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</si>
  <si>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</si>
  <si>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</si>
  <si>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</si>
  <si>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</si>
  <si>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</si>
  <si>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</si>
  <si>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</si>
  <si>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</si>
  <si>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</si>
  <si>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</si>
  <si>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</si>
  <si>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</si>
  <si>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</si>
  <si>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</si>
  <si>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</si>
  <si>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</si>
  <si>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</si>
  <si>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</si>
  <si>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</si>
  <si>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</si>
  <si>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</si>
  <si>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</si>
  <si>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</si>
  <si>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</si>
  <si>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</si>
  <si>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</si>
  <si>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</si>
  <si>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</si>
  <si>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</si>
  <si>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</si>
  <si>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</si>
  <si>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</si>
  <si>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</si>
  <si>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</si>
  <si>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</si>
  <si>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</si>
  <si>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</si>
  <si>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</si>
  <si>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</si>
  <si>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</si>
  <si>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</si>
  <si>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</si>
  <si>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</si>
  <si>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</si>
  <si>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</si>
  <si>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</si>
  <si>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</si>
  <si>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</si>
  <si>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</si>
  <si>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</si>
  <si>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</si>
  <si>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</si>
  <si>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</si>
  <si>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</si>
  <si>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</si>
  <si>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</si>
  <si>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</si>
  <si>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</si>
  <si>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</si>
  <si>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</si>
  <si>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</si>
  <si>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</si>
  <si>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</si>
  <si>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</si>
  <si>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</si>
  <si>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</si>
  <si>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</si>
  <si>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</si>
  <si>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</si>
  <si>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</si>
  <si>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</si>
  <si>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</si>
  <si>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</si>
  <si>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</si>
  <si>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</si>
  <si>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</si>
  <si>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</si>
  <si>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</si>
  <si>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</si>
  <si>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</si>
  <si>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</si>
  <si>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</si>
  <si>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</si>
  <si>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</si>
  <si>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</si>
  <si>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</si>
  <si>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</si>
  <si>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</si>
  <si>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</si>
  <si>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</si>
  <si>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</si>
  <si>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</si>
  <si>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</si>
  <si>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</si>
  <si>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</si>
  <si>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</si>
  <si>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</si>
  <si>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</si>
  <si>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</si>
  <si>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</si>
  <si>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</si>
  <si>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</si>
  <si>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</si>
  <si>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</si>
  <si>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</si>
  <si>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</si>
  <si>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</si>
  <si>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</si>
  <si>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</si>
  <si>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</si>
  <si>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</si>
  <si>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</si>
  <si>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</si>
  <si>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</si>
  <si>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</si>
  <si>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</si>
  <si>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</si>
  <si>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</si>
  <si>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</si>
  <si>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</si>
  <si>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</si>
  <si>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</si>
  <si>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</si>
  <si>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</si>
  <si>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</si>
  <si>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</si>
  <si>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</si>
  <si>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</si>
  <si>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</si>
  <si>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</si>
  <si>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</si>
  <si>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</si>
  <si>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</si>
  <si>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</si>
  <si>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</si>
  <si>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</si>
  <si>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</si>
  <si>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</si>
  <si>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</si>
  <si>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</si>
  <si>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</si>
  <si>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</si>
  <si>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</si>
  <si>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</si>
  <si>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</si>
  <si>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</si>
  <si>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</si>
  <si>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</si>
  <si>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</si>
  <si>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</si>
  <si>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</si>
  <si>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</si>
  <si>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</si>
  <si>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</si>
  <si>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</si>
  <si>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</si>
  <si>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</si>
  <si>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</si>
  <si>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</si>
  <si>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</si>
  <si>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</si>
  <si>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</si>
  <si>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</si>
  <si>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</si>
  <si>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</si>
  <si>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</si>
  <si>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</si>
  <si>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</si>
  <si>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</si>
  <si>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</si>
  <si>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</si>
  <si>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</si>
  <si>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</si>
  <si>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</si>
  <si>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</si>
  <si>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</si>
  <si>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</si>
  <si>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</si>
  <si>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</si>
  <si>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</si>
  <si>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</si>
  <si>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</si>
  <si>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</si>
  <si>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</si>
  <si>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</si>
  <si>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</si>
  <si>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</si>
  <si>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</si>
  <si>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</si>
  <si>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</si>
  <si>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</si>
  <si>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</si>
  <si>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</si>
  <si>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</si>
  <si>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</si>
  <si>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</si>
  <si>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</si>
  <si>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</si>
  <si>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</si>
  <si>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</si>
  <si>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</si>
  <si>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</si>
  <si>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</si>
  <si>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</si>
  <si>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</si>
  <si>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</si>
  <si>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</si>
  <si>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</si>
  <si>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</si>
  <si>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</si>
  <si>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</si>
  <si>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</si>
  <si>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</si>
  <si>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</si>
  <si>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</si>
  <si>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</si>
  <si>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</si>
  <si>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</si>
  <si>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</si>
  <si>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</si>
  <si>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</si>
  <si>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</si>
  <si>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</si>
  <si>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</si>
  <si>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</si>
  <si>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</si>
  <si>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</si>
  <si>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</si>
  <si>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</si>
  <si>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</si>
  <si>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</si>
  <si>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</si>
  <si>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</si>
  <si>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</si>
  <si>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</si>
  <si>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</si>
  <si>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</si>
  <si>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</si>
  <si>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</si>
  <si>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</si>
  <si>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</si>
  <si>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</si>
  <si>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</si>
  <si>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</si>
  <si>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</si>
  <si>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</si>
  <si>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</si>
  <si>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</si>
  <si>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</si>
  <si>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</si>
  <si>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</si>
  <si>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</si>
  <si>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</si>
  <si>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</si>
  <si>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</si>
  <si>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</si>
  <si>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</si>
  <si>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</si>
  <si>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</si>
  <si>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</si>
  <si>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</si>
  <si>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</si>
  <si>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</si>
  <si>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</si>
  <si>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</si>
  <si>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</si>
  <si>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</si>
  <si>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</si>
  <si>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</si>
  <si>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</si>
  <si>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</si>
  <si>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</si>
  <si>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</si>
  <si>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</si>
  <si>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</si>
  <si>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</si>
  <si>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</si>
  <si>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</si>
  <si>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</si>
  <si>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</si>
  <si>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</si>
  <si>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</si>
  <si>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</si>
  <si>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</si>
  <si>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</si>
  <si>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</si>
  <si>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</si>
  <si>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</si>
  <si>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</si>
  <si>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</si>
  <si>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</si>
  <si>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</si>
  <si>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</si>
  <si>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</si>
  <si>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</si>
  <si>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</si>
  <si>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</si>
  <si>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</si>
  <si>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</si>
  <si>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</si>
  <si>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</si>
  <si>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</si>
  <si>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</si>
  <si>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</si>
  <si>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</si>
  <si>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</si>
  <si>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</si>
  <si>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</si>
  <si>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</si>
  <si>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</si>
  <si>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</si>
  <si>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</si>
  <si>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</si>
  <si>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</si>
  <si>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</si>
  <si>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</si>
  <si>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</si>
  <si>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</si>
  <si>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</si>
  <si>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</si>
  <si>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</si>
  <si>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</si>
  <si>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</si>
  <si>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</si>
  <si>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</si>
  <si>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</si>
  <si>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</si>
  <si>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</si>
  <si>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</si>
  <si>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</si>
  <si>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</si>
  <si>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</si>
  <si>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</si>
  <si>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</si>
  <si>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</si>
  <si>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</si>
  <si>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</si>
  <si>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</si>
  <si>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</si>
  <si>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</si>
  <si>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</si>
  <si>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</si>
  <si>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</si>
  <si>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</si>
  <si>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</si>
  <si>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</si>
  <si>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</si>
  <si>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</si>
  <si>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</si>
  <si>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</si>
  <si>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</si>
  <si>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</si>
  <si>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</si>
  <si>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</si>
  <si>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</si>
  <si>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</si>
  <si>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</si>
  <si>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</si>
  <si>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</si>
  <si>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</si>
  <si>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</si>
  <si>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</si>
  <si>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</si>
  <si>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</si>
  <si>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</si>
  <si>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</si>
  <si>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</si>
  <si>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</si>
  <si>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</si>
  <si>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</si>
  <si>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</si>
  <si>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</si>
  <si>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</si>
  <si>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</si>
  <si>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</si>
  <si>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</si>
  <si>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</si>
  <si>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</si>
  <si>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</si>
  <si>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</si>
  <si>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</si>
  <si>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</si>
  <si>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</si>
  <si>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</si>
  <si>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</si>
  <si>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</si>
  <si>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</si>
  <si>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</si>
  <si>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</si>
  <si>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</si>
  <si>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</si>
  <si>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</si>
  <si>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</si>
  <si>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</si>
  <si>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</si>
  <si>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</si>
  <si>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</si>
  <si>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</si>
  <si>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</si>
  <si>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</si>
  <si>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</si>
  <si>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</si>
  <si>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</si>
  <si>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</si>
  <si>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</si>
  <si>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</si>
  <si>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</si>
  <si>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</si>
  <si>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</si>
  <si>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</si>
  <si>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</si>
  <si>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</si>
  <si>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</si>
  <si>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</si>
  <si>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</si>
  <si>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</si>
  <si>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</si>
  <si>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</si>
  <si>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</si>
  <si>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</si>
  <si>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</si>
  <si>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</si>
  <si>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</si>
  <si>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</si>
  <si>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</si>
  <si>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</si>
  <si>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</si>
  <si>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</si>
  <si>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</si>
  <si>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</si>
  <si>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</si>
  <si>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</si>
  <si>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</si>
  <si>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</si>
  <si>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</si>
  <si>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</si>
  <si>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</si>
  <si>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</si>
  <si>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</si>
  <si>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</si>
  <si>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</si>
  <si>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</si>
  <si>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</si>
  <si>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</si>
  <si>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</si>
  <si>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</si>
  <si>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</si>
  <si>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</si>
  <si>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</si>
  <si>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</si>
  <si>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</si>
  <si>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</si>
  <si>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</si>
  <si>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</si>
  <si>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</si>
  <si>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</si>
  <si>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</si>
  <si>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</si>
  <si>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</si>
  <si>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</si>
  <si>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</si>
  <si>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</si>
  <si>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</si>
  <si>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</si>
  <si>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</si>
  <si>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</si>
  <si>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</si>
  <si>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</si>
  <si>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</si>
  <si>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</si>
  <si>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</si>
  <si>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</si>
  <si>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</si>
  <si>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</si>
  <si>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</si>
  <si>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</si>
  <si>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</si>
  <si>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</si>
  <si>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</si>
  <si>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</si>
  <si>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</si>
  <si>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</si>
  <si>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</si>
  <si>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</si>
  <si>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</si>
  <si>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</si>
  <si>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</si>
  <si>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</si>
  <si>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</si>
  <si>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</si>
  <si>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</si>
  <si>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</si>
  <si>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</si>
  <si>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</si>
  <si>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</si>
  <si>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</si>
  <si>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</si>
  <si>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</si>
  <si>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</si>
  <si>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</si>
  <si>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</si>
  <si>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</si>
  <si>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</si>
  <si>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</si>
  <si>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</si>
  <si>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</si>
  <si>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</si>
  <si>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</si>
  <si>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</si>
  <si>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</si>
  <si>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</si>
  <si>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</si>
  <si>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</si>
  <si>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</si>
  <si>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</si>
  <si>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</si>
  <si>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</si>
  <si>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</si>
  <si>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</si>
  <si>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</si>
  <si>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</si>
  <si>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</si>
  <si>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</si>
  <si>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</si>
  <si>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</si>
  <si>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</si>
  <si>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</si>
  <si>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</si>
  <si>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</si>
  <si>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</si>
  <si>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</si>
  <si>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</si>
  <si>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</si>
  <si>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</si>
  <si>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</si>
  <si>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</si>
  <si>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</si>
  <si>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</si>
  <si>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</si>
  <si>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</si>
  <si>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</si>
  <si>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</si>
  <si>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</si>
  <si>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</si>
  <si>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</si>
  <si>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</si>
  <si>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</si>
  <si>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</si>
  <si>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</si>
  <si>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</si>
  <si>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</si>
  <si>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</si>
  <si>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</si>
  <si>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</si>
  <si>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</si>
  <si>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</si>
  <si>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</si>
  <si>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</si>
  <si>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</si>
  <si>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</si>
  <si>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</si>
  <si>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</si>
  <si>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</si>
  <si>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</si>
  <si>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</si>
  <si>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</si>
  <si>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</si>
  <si>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</si>
  <si>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</si>
  <si>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</si>
  <si>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</si>
  <si>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</si>
  <si>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</si>
  <si>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</si>
  <si>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</si>
  <si>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</si>
  <si>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</si>
  <si>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</si>
  <si>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</si>
  <si>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</si>
  <si>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</si>
  <si>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</si>
  <si>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</si>
  <si>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</si>
  <si>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</si>
  <si>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</si>
  <si>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</si>
  <si>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</si>
  <si>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</si>
  <si>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</si>
  <si>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</si>
  <si>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</si>
  <si>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</si>
  <si>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</si>
  <si>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</si>
  <si>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</si>
  <si>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</si>
  <si>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</si>
  <si>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</si>
  <si>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</si>
  <si>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</si>
  <si>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</si>
  <si>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</si>
  <si>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</si>
  <si>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</si>
  <si>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</si>
  <si>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</si>
  <si>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</si>
  <si>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</si>
  <si>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</si>
  <si>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</si>
  <si>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</si>
  <si>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</si>
  <si>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</si>
  <si>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</si>
  <si>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</si>
  <si>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</si>
  <si>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</si>
  <si>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</si>
  <si>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</si>
  <si>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</si>
  <si>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</si>
  <si>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</si>
  <si>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</si>
  <si>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</si>
  <si>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</si>
  <si>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</si>
  <si>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</si>
  <si>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</si>
  <si>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</si>
  <si>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</si>
  <si>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</si>
  <si>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</si>
  <si>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</si>
  <si>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</si>
  <si>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</si>
  <si>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</si>
  <si>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</si>
  <si>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</si>
  <si>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</si>
  <si>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</si>
  <si>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</si>
  <si>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</si>
  <si>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</si>
  <si>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</si>
  <si>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</si>
  <si>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</si>
  <si>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</si>
  <si>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</si>
  <si>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</si>
  <si>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</si>
  <si>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</si>
  <si>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</si>
  <si>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</si>
  <si>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</si>
  <si>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</si>
  <si>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</si>
  <si>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</si>
  <si>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</si>
  <si>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</si>
  <si>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</si>
  <si>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</si>
  <si>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</si>
  <si>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</si>
  <si>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</si>
  <si>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</si>
  <si>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</si>
  <si>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</si>
  <si>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</si>
  <si>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</si>
  <si>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</si>
  <si>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</si>
  <si>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</si>
  <si>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</si>
  <si>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</si>
  <si>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</si>
  <si>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</si>
  <si>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</si>
  <si>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</si>
  <si>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</si>
  <si>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</si>
  <si>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</si>
  <si>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</si>
  <si>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</si>
  <si>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</si>
  <si>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</si>
  <si>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</si>
  <si>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</si>
  <si>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</si>
  <si>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</si>
  <si>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</si>
  <si>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</si>
  <si>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</si>
  <si>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</si>
  <si>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</si>
  <si>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</si>
  <si>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</si>
  <si>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</si>
  <si>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</si>
  <si>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</si>
  <si>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</si>
  <si>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</si>
  <si>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</si>
  <si>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</si>
  <si>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</si>
  <si>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</si>
  <si>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</si>
  <si>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</si>
  <si>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</si>
  <si>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</si>
  <si>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</si>
  <si>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</si>
  <si>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</si>
  <si>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</si>
  <si>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</si>
  <si>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</si>
  <si>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</si>
  <si>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</si>
  <si>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</si>
  <si>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</si>
  <si>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</si>
  <si>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</si>
  <si>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</si>
  <si>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</si>
  <si>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</si>
  <si>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</si>
  <si>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</si>
  <si>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</si>
  <si>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</si>
  <si>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</si>
  <si>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</si>
  <si>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</si>
  <si>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</si>
  <si>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</si>
  <si>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</si>
  <si>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</si>
  <si>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</si>
  <si>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</si>
  <si>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</si>
  <si>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</si>
  <si>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</si>
  <si>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</si>
  <si>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</si>
  <si>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</si>
  <si>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</si>
  <si>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</si>
  <si>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</si>
  <si>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</si>
  <si>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</si>
  <si>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</si>
  <si>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</si>
  <si>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</si>
  <si>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</si>
  <si>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</si>
  <si>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</si>
  <si>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</si>
  <si>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</si>
  <si>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</si>
  <si>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</si>
  <si>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</si>
  <si>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</si>
  <si>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</si>
  <si>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</si>
  <si>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</si>
  <si>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</si>
  <si>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</si>
  <si>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</si>
  <si>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</si>
  <si>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</si>
  <si>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</si>
  <si>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</si>
  <si>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</si>
  <si>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</si>
  <si>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</si>
  <si>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</si>
  <si>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</si>
  <si>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</si>
  <si>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</si>
  <si>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</si>
  <si>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</si>
  <si>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</si>
  <si>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</si>
  <si>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</si>
  <si>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</si>
  <si>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</si>
  <si>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</si>
  <si>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</si>
  <si>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</si>
  <si>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</si>
  <si>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</si>
  <si>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</si>
  <si>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</si>
  <si>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</si>
  <si>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</si>
  <si>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</si>
  <si>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</si>
  <si>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</si>
  <si>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</si>
  <si>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</si>
  <si>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</si>
  <si>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</si>
  <si>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</si>
  <si>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</si>
  <si>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</si>
  <si>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</si>
  <si>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</si>
  <si>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</si>
  <si>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</si>
  <si>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</si>
  <si>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</si>
  <si>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</si>
  <si>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</si>
  <si>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</si>
  <si>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</si>
  <si>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</si>
  <si>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</si>
  <si>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</si>
  <si>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</si>
  <si>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</si>
  <si>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</si>
  <si>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</si>
  <si>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</si>
  <si>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</si>
  <si>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</si>
  <si>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</si>
  <si>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</si>
  <si>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</si>
  <si>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</si>
  <si>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</si>
  <si>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</si>
  <si>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</si>
  <si>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</si>
  <si>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</si>
  <si>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</si>
  <si>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</si>
  <si>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</si>
  <si>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</si>
  <si>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</si>
  <si>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</si>
  <si>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</si>
  <si>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</si>
  <si>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</si>
  <si>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</si>
  <si>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</si>
  <si>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</si>
  <si>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</si>
  <si>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</si>
  <si>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</si>
  <si>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</si>
  <si>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</si>
  <si>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</si>
  <si>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</si>
  <si>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</si>
  <si>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</si>
  <si>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</si>
  <si>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</si>
  <si>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</si>
  <si>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</si>
  <si>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</si>
  <si>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</si>
  <si>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</si>
  <si>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</si>
  <si>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</si>
  <si>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</si>
  <si>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</si>
  <si>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</si>
  <si>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</si>
  <si>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</si>
  <si>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</si>
  <si>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</si>
  <si>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</si>
  <si>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</si>
  <si>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</si>
  <si>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</si>
  <si>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</si>
  <si>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</si>
  <si>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</si>
  <si>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</si>
  <si>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</si>
  <si>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</si>
  <si>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</si>
  <si>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</si>
  <si>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</si>
  <si>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</si>
  <si>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</si>
  <si>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</si>
  <si>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</si>
  <si>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</si>
  <si>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</si>
  <si>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</si>
  <si>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</si>
  <si>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</si>
  <si>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</si>
  <si>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</si>
  <si>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</si>
  <si>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</si>
  <si>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</si>
  <si>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</si>
  <si>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</si>
  <si>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</si>
  <si>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</si>
  <si>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</si>
  <si>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</si>
  <si>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</si>
  <si>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</si>
  <si>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</si>
  <si>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</si>
  <si>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</si>
  <si>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</si>
  <si>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</si>
  <si>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</si>
  <si>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</si>
  <si>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</si>
  <si>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</si>
  <si>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</si>
  <si>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</si>
  <si>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</si>
  <si>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</si>
  <si>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</si>
  <si>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</si>
  <si>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</si>
  <si>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</si>
  <si>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</si>
  <si>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</si>
  <si>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</si>
  <si>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</si>
  <si>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</si>
  <si>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</si>
  <si>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</si>
  <si>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</si>
  <si>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</si>
  <si>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</si>
  <si>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</si>
  <si>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</si>
  <si>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</si>
  <si>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</si>
  <si>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</si>
  <si>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</si>
  <si>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</si>
  <si>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</si>
  <si>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</si>
  <si>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</si>
  <si>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</si>
  <si>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</si>
  <si>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</si>
  <si>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</si>
  <si>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</si>
  <si>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</si>
  <si>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</si>
  <si>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</si>
  <si>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</si>
  <si>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</si>
  <si>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</si>
  <si>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</si>
  <si>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</si>
  <si>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</si>
  <si>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</si>
  <si>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</si>
  <si>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</si>
  <si>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</si>
  <si>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</si>
  <si>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</si>
  <si>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</si>
  <si>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</si>
  <si>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</si>
  <si>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</si>
  <si>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</si>
  <si>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</si>
  <si>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</si>
  <si>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</si>
  <si>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</si>
  <si>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</si>
  <si>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</si>
  <si>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</si>
  <si>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</si>
  <si>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</si>
  <si>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</si>
  <si>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</si>
  <si>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</si>
  <si>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</si>
  <si>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</si>
  <si>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</si>
  <si>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</si>
  <si>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</si>
  <si>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</si>
  <si>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</si>
  <si>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</si>
  <si>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</si>
  <si>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</si>
  <si>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</si>
  <si>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</si>
  <si>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</si>
  <si>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</si>
  <si>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</si>
  <si>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</si>
  <si>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</si>
  <si>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</si>
  <si>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</si>
  <si>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</si>
  <si>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</si>
  <si>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</si>
  <si>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</si>
  <si>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</si>
  <si>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</si>
  <si>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</si>
  <si>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</si>
  <si>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</si>
  <si>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</si>
  <si>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</si>
  <si>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</si>
  <si>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</si>
  <si>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</si>
  <si>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</si>
  <si>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</si>
  <si>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</si>
  <si>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</si>
  <si>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</si>
  <si>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</si>
  <si>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</si>
  <si>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</si>
  <si>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</si>
  <si>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</si>
  <si>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</si>
  <si>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</si>
  <si>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</si>
  <si>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</si>
  <si>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</si>
  <si>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</si>
  <si>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</si>
  <si>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</si>
  <si>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</si>
  <si>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</si>
  <si>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</si>
  <si>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</si>
  <si>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</si>
  <si>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</si>
  <si>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</si>
  <si>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</si>
  <si>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</si>
  <si>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</si>
  <si>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</si>
  <si>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</si>
  <si>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</si>
  <si>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</si>
  <si>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</si>
  <si>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</si>
  <si>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</si>
  <si>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</si>
  <si>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</si>
  <si>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</si>
  <si>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</si>
  <si>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</si>
  <si>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</si>
  <si>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</si>
  <si>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</si>
  <si>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</si>
  <si>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</si>
  <si>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</si>
  <si>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</si>
  <si>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</si>
  <si>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</si>
  <si>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</si>
  <si>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</si>
  <si>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</si>
  <si>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</si>
  <si>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</si>
  <si>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</si>
  <si>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</si>
  <si>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</si>
  <si>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</si>
  <si>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</si>
  <si>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</si>
  <si>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</si>
  <si>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</si>
  <si>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</si>
  <si>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</si>
  <si>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</si>
  <si>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</si>
  <si>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</si>
  <si>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</si>
  <si>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</si>
  <si>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</si>
  <si>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</si>
  <si>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</si>
  <si>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</si>
  <si>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</si>
  <si>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</si>
  <si>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</si>
  <si>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</si>
  <si>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</si>
  <si>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</si>
  <si>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</si>
  <si>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</si>
  <si>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</si>
  <si>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</si>
  <si>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</si>
  <si>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</si>
  <si>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</si>
  <si>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</si>
  <si>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</si>
  <si>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</si>
  <si>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</si>
  <si>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</si>
  <si>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</si>
  <si>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</si>
  <si>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</si>
  <si>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</si>
  <si>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</si>
  <si>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</si>
  <si>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</si>
  <si>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</si>
  <si>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</si>
  <si>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</si>
  <si>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</si>
  <si>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</si>
  <si>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</si>
  <si>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</si>
  <si>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</si>
  <si>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</si>
  <si>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</si>
  <si>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</si>
  <si>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</si>
  <si>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</si>
  <si>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</si>
  <si>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</si>
  <si>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</si>
  <si>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</si>
  <si>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</si>
  <si>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</si>
  <si>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</si>
  <si>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</si>
  <si>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</si>
  <si>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</si>
  <si>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</si>
  <si>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</si>
  <si>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</si>
  <si>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</si>
  <si>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</si>
  <si>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</si>
  <si>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</si>
  <si>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</si>
  <si>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</si>
  <si>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</si>
  <si>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</si>
  <si>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</si>
  <si>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</si>
  <si>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</si>
  <si>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</si>
  <si>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</si>
  <si>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</si>
  <si>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</si>
  <si>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</si>
  <si>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</si>
  <si>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</si>
  <si>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</si>
  <si>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</si>
  <si>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</si>
  <si>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</si>
  <si>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</si>
  <si>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</si>
  <si>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</si>
  <si>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</si>
  <si>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</si>
  <si>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</si>
  <si>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</si>
  <si>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</si>
  <si>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</si>
  <si>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</si>
  <si>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</si>
  <si>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</si>
  <si>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</si>
  <si>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</si>
  <si>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</si>
  <si>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</si>
  <si>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</si>
  <si>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</si>
  <si>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</si>
  <si>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</si>
  <si>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</si>
  <si>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</si>
  <si>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</si>
  <si>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</si>
  <si>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</si>
  <si>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</si>
  <si>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</si>
  <si>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</si>
  <si>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</si>
  <si>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</si>
  <si>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</si>
  <si>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</si>
  <si>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</si>
  <si>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</si>
  <si>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</si>
  <si>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</si>
  <si>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</si>
  <si>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</si>
  <si>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</si>
  <si>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</si>
  <si>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</si>
  <si>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</si>
  <si>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</si>
  <si>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</si>
  <si>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</si>
  <si>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</si>
  <si>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</si>
  <si>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</si>
  <si>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</si>
  <si>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</si>
  <si>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</si>
  <si>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</si>
  <si>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</si>
  <si>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</si>
  <si>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</si>
  <si>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</si>
  <si>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</si>
  <si>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</si>
  <si>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</si>
  <si>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</si>
  <si>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</si>
  <si>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</si>
  <si>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</si>
  <si>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</si>
  <si>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</si>
  <si>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</si>
  <si>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</si>
  <si>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</si>
  <si>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</si>
  <si>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</si>
  <si>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</si>
  <si>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</si>
  <si>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</si>
  <si>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</si>
  <si>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</si>
  <si>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</si>
  <si>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</si>
  <si>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</si>
  <si>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</si>
  <si>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</si>
  <si>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</si>
  <si>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</si>
  <si>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</si>
  <si>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</si>
  <si>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</si>
  <si>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</si>
  <si>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</si>
  <si>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</si>
  <si>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</si>
  <si>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</si>
  <si>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</si>
  <si>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</si>
  <si>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</si>
  <si>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</si>
  <si>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</si>
  <si>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</si>
  <si>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</si>
  <si>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</si>
  <si>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</si>
  <si>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</si>
  <si>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</si>
  <si>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</si>
  <si>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</si>
  <si>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</si>
  <si>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</si>
  <si>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</si>
  <si>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</si>
  <si>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</si>
  <si>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</si>
  <si>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</si>
  <si>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</si>
  <si>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</si>
  <si>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</si>
  <si>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</si>
  <si>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</si>
  <si>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</si>
  <si>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</si>
  <si>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</si>
  <si>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</si>
  <si>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</si>
  <si>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</si>
  <si>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</si>
  <si>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</si>
  <si>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</si>
  <si>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</si>
  <si>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</si>
  <si>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</si>
  <si>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</si>
  <si>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</si>
  <si>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</si>
  <si>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</si>
  <si>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</si>
  <si>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</si>
  <si>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</si>
  <si>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</si>
  <si>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</si>
  <si>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</si>
  <si>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</si>
  <si>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</si>
  <si>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</si>
  <si>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</si>
  <si>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</si>
  <si>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</si>
  <si>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</si>
  <si>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</si>
  <si>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</si>
  <si>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</si>
  <si>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</si>
  <si>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</si>
  <si>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</si>
  <si>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</si>
  <si>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</si>
  <si>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</si>
  <si>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</si>
  <si>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</si>
  <si>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</si>
  <si>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</si>
  <si>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</si>
  <si>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</si>
  <si>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</si>
  <si>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</si>
  <si>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</si>
  <si>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</si>
  <si>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</si>
  <si>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</si>
  <si>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</si>
  <si>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</si>
  <si>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</si>
  <si>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</si>
  <si>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</si>
  <si>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</si>
  <si>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</si>
  <si>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</si>
  <si>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</si>
  <si>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</si>
  <si>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</si>
  <si>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</si>
  <si>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</si>
  <si>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</si>
  <si>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</si>
  <si>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</si>
  <si>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</si>
  <si>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</si>
  <si>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</si>
  <si>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</si>
  <si>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</si>
  <si>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</si>
  <si>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</si>
  <si>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</si>
  <si>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</si>
  <si>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</si>
  <si>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</si>
  <si>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</si>
  <si>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</si>
  <si>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</si>
  <si>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</si>
  <si>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</si>
  <si>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</si>
  <si>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</si>
  <si>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</si>
  <si>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</si>
  <si>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</si>
  <si>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</si>
  <si>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</si>
  <si>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</si>
  <si>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</si>
  <si>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</si>
  <si>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</si>
  <si>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</si>
  <si>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</si>
  <si>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</si>
  <si>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</si>
  <si>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</si>
  <si>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</si>
  <si>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</si>
  <si>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</si>
  <si>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</si>
  <si>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</si>
  <si>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</si>
  <si>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</si>
  <si>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</si>
  <si>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</si>
  <si>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</si>
  <si>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</si>
  <si>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</si>
  <si>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</si>
  <si>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</si>
  <si>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</si>
  <si>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</si>
  <si>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</si>
  <si>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</si>
  <si>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</si>
  <si>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</si>
  <si>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</si>
  <si>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</si>
  <si>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</si>
  <si>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</si>
  <si>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</si>
  <si>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</si>
  <si>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</si>
  <si>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</si>
  <si>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</si>
  <si>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</si>
  <si>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</si>
  <si>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</si>
  <si>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</si>
  <si>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</si>
  <si>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</si>
  <si>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</si>
  <si>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</si>
  <si>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</si>
  <si>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</si>
  <si>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</si>
  <si>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</si>
  <si>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</si>
  <si>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</si>
  <si>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</si>
  <si>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</si>
  <si>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</si>
  <si>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</si>
  <si>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</si>
  <si>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</si>
  <si>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</si>
  <si>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</si>
  <si>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</si>
  <si>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</si>
  <si>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</si>
  <si>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</si>
  <si>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</si>
  <si>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</si>
  <si>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</si>
  <si>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</si>
  <si>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</si>
  <si>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</si>
  <si>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</si>
  <si>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</si>
  <si>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</si>
  <si>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</si>
  <si>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</si>
  <si>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</si>
  <si>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</si>
  <si>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</si>
  <si>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</si>
  <si>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</si>
  <si>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</si>
  <si>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</si>
  <si>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</si>
  <si>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</si>
  <si>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</si>
  <si>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</si>
  <si>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</si>
  <si>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</si>
  <si>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</si>
  <si>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</si>
  <si>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</si>
  <si>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</si>
  <si>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</si>
  <si>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</si>
  <si>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</si>
  <si>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</si>
  <si>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</si>
  <si>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</si>
  <si>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</si>
  <si>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</si>
  <si>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</si>
  <si>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</si>
  <si>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</si>
  <si>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</si>
  <si>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</si>
  <si>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</si>
  <si>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</si>
  <si>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</si>
  <si>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</si>
  <si>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</si>
  <si>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</si>
  <si>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</si>
  <si>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</si>
  <si>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</si>
  <si>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</si>
  <si>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</si>
  <si>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</si>
  <si>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</si>
  <si>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</si>
  <si>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</si>
  <si>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</si>
  <si>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</si>
  <si>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</si>
  <si>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</si>
  <si>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</si>
  <si>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</si>
  <si>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</si>
  <si>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</si>
  <si>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</si>
  <si>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</si>
  <si>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</si>
  <si>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</si>
  <si>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</si>
  <si>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</si>
  <si>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</si>
  <si>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</si>
  <si>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</si>
  <si>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</si>
  <si>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</si>
  <si>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</si>
  <si>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</si>
  <si>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</si>
  <si>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</si>
  <si>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</si>
  <si>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</si>
  <si>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</si>
  <si>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</si>
  <si>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</si>
  <si>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</si>
  <si>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</si>
  <si>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</si>
  <si>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</si>
  <si>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</si>
  <si>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</si>
  <si>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</si>
  <si>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</si>
  <si>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</si>
  <si>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</si>
  <si>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</si>
  <si>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</si>
  <si>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</si>
  <si>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</si>
  <si>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</si>
  <si>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</si>
  <si>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</si>
  <si>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</si>
  <si>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</si>
  <si>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</si>
  <si>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</si>
  <si>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</si>
  <si>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</si>
  <si>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</si>
  <si>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</si>
  <si>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</si>
  <si>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</si>
  <si>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</si>
  <si>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</si>
  <si>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</si>
  <si>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</si>
  <si>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</si>
  <si>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</si>
  <si>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</si>
  <si>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</si>
  <si>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</si>
  <si>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</si>
  <si>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</si>
  <si>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</si>
  <si>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</si>
  <si>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</si>
  <si>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</si>
  <si>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</si>
  <si>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</si>
  <si>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</si>
  <si>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</si>
  <si>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</si>
  <si>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</si>
  <si>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</si>
  <si>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</si>
  <si>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</si>
  <si>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</si>
  <si>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purchased office printer + old printer repaired</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</si>
  <si>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</si>
  <si>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</si>
  <si>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</si>
  <si>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</si>
  <si>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</si>
  <si>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</si>
  <si>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</si>
  <si>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</si>
  <si>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</si>
  <si>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</si>
  <si>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</si>
  <si>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</si>
  <si>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</si>
  <si>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</si>
  <si>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</si>
  <si>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</si>
  <si>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</si>
  <si>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</si>
  <si>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</si>
  <si>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</si>
  <si>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</si>
  <si>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</si>
  <si>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</si>
  <si>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</si>
  <si>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</si>
  <si>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</si>
  <si>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</si>
  <si>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</si>
  <si>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</si>
  <si>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</si>
  <si>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</si>
  <si>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</si>
  <si>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</si>
  <si>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</si>
  <si>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</si>
  <si>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</si>
  <si>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</si>
  <si>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</si>
  <si>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</si>
  <si>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</si>
  <si>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</si>
  <si>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</si>
  <si>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</si>
  <si>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</si>
  <si>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</si>
  <si>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</si>
  <si>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</si>
  <si>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</si>
  <si>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</si>
  <si>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</si>
  <si>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</si>
  <si>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</si>
  <si>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</si>
  <si>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</si>
  <si>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</si>
  <si>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</si>
  <si>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</si>
  <si>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</si>
  <si>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</si>
  <si>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</si>
  <si>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</si>
  <si>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</si>
  <si>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</si>
  <si>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</si>
  <si>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</si>
  <si>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</si>
  <si>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</si>
  <si>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</si>
  <si>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</si>
  <si>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</si>
  <si>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</si>
  <si>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</si>
  <si>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</si>
  <si>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</si>
  <si>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</si>
  <si>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</si>
  <si>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</si>
  <si>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</si>
  <si>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</si>
  <si>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</si>
  <si>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</si>
  <si>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</si>
  <si>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</si>
  <si>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</si>
  <si>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</si>
  <si>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</si>
  <si>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</si>
  <si>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</si>
  <si>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</si>
  <si>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</si>
  <si>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</si>
  <si>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</si>
  <si>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</si>
  <si>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</si>
  <si>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</si>
  <si>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</si>
  <si>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</si>
  <si>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</si>
  <si>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</si>
  <si>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</si>
  <si>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</si>
  <si>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</si>
  <si>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</si>
  <si>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</si>
  <si>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</si>
  <si>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</si>
  <si>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</si>
  <si>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</si>
  <si>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</si>
  <si>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</si>
  <si>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</si>
  <si>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</si>
  <si>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</si>
  <si>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</si>
  <si>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</si>
  <si>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</si>
  <si>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</si>
  <si>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</si>
  <si>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</si>
  <si>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</si>
  <si>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2098</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</si>
  <si>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</si>
  <si>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</si>
  <si>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</si>
  <si>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</si>
  <si>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</si>
  <si>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</si>
  <si>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</si>
  <si>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</si>
  <si>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</si>
  <si>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</si>
  <si>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</si>
  <si>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</si>
  <si>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</si>
  <si>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</si>
  <si>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</si>
  <si>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</si>
  <si>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</si>
  <si>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</si>
  <si>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</si>
  <si>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</si>
  <si>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</si>
  <si>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</si>
  <si>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</si>
  <si>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</si>
  <si>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</si>
  <si>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</si>
  <si>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</si>
  <si>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</si>
  <si>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</si>
  <si>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</si>
  <si>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</si>
  <si>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</si>
  <si>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</si>
  <si>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</si>
  <si>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</si>
  <si>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</si>
  <si>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</si>
  <si>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</si>
  <si>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</si>
  <si>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</si>
  <si>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</si>
  <si>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</si>
  <si>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</si>
  <si>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</si>
  <si>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</si>
  <si>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</si>
  <si>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</si>
  <si>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</si>
  <si>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</si>
  <si>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</si>
  <si>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</si>
  <si>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</si>
  <si>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</si>
  <si>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</si>
  <si>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</si>
  <si>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</si>
  <si>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</si>
  <si>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</si>
  <si>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</si>
  <si>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</si>
  <si>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</si>
  <si>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</si>
  <si>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</si>
  <si>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</si>
  <si>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</si>
  <si>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</si>
  <si>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</si>
  <si>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</si>
  <si>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</si>
  <si>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</si>
  <si>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</si>
  <si>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</si>
  <si>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</si>
  <si>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</si>
  <si>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</si>
  <si>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</si>
  <si>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</si>
  <si>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</si>
  <si>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</si>
  <si>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</si>
  <si>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</si>
  <si>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</si>
  <si>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</si>
  <si>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</si>
  <si>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</si>
  <si>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</si>
  <si>
    <t>To khushnood for site tea + fuel for 2 months (recommend by nadeem bahi)</t>
  </si>
  <si>
    <t>to mukhtiar for fuel</t>
  </si>
  <si>
    <t>purchased 1mm 2 core shielded wire from indus</t>
  </si>
  <si>
    <t>To mama pathan for cutting work at site (by hand irfan)</t>
  </si>
  <si>
    <t xml:space="preserve">To umair </t>
  </si>
  <si>
    <t>Online by adeel to Fasih ur Rehman for Mona in Lahore (charge in MHR profit)</t>
  </si>
  <si>
    <t>invoices for shahid bike</t>
  </si>
  <si>
    <t>cash paid to ISRAR</t>
  </si>
  <si>
    <t>paid to inayat driver</t>
  </si>
  <si>
    <t>paid for truck driver</t>
  </si>
  <si>
    <t xml:space="preserve">purchased water shield 2 bucket from moiz </t>
  </si>
  <si>
    <t>purchased pendent sprinklers 03 nos from Elite &amp; safety + Cutting disc</t>
  </si>
  <si>
    <t>to mukhtiar for fuel (for 3 days)</t>
  </si>
  <si>
    <t xml:space="preserve">purchaed fttings from fatemi </t>
  </si>
  <si>
    <t>purchased 1 kg copper rod</t>
  </si>
  <si>
    <t>cash collect by Mohsin care of shabbir brothers for copper fittings = 79500</t>
  </si>
  <si>
    <t xml:space="preserve">Online by adeel to ideas associates </t>
  </si>
  <si>
    <t>Online by adeel to crescent corporation for Gul Ahmed Honey well Cylinders 02 Nos</t>
  </si>
  <si>
    <t>Online by adeel to  scon for Gate valves 5 Nos for Mall of Pindi</t>
  </si>
  <si>
    <t>Online by adeel to partners account care off habi insulation</t>
  </si>
  <si>
    <t>Online by adeel to shabbir brothes for isolation valves (total = 222,300)</t>
  </si>
  <si>
    <t>Online by adeel to shabbir brothes for copper Pipe (total = 222,300)</t>
  </si>
  <si>
    <t>purchased rubber pad 12 x 12</t>
  </si>
  <si>
    <t>purchased nut bolt + gasket</t>
  </si>
  <si>
    <t>Purchaed gasket</t>
  </si>
  <si>
    <t>To adnan for  misc site expenses (recommend by BH)</t>
  </si>
  <si>
    <t>Given to Israr bhai for site lunch during meeting</t>
  </si>
  <si>
    <t>To Israr bhai for Fuel (recommend by nadeem bhai)</t>
  </si>
  <si>
    <t>cutting disc + bit (to rohail via saad hand)</t>
  </si>
  <si>
    <t>purchased garden pipe and fittings</t>
  </si>
  <si>
    <t>Online by adeel to Malik brother = 216,741/-</t>
  </si>
  <si>
    <t>SSGC Bill</t>
  </si>
  <si>
    <t xml:space="preserve">Purchased copper rod + Pin valve </t>
  </si>
  <si>
    <t>Tea refreshment + fuel at site (given to Rohail)</t>
  </si>
  <si>
    <t>To rohail for site expenses</t>
  </si>
  <si>
    <t>To mukhtar</t>
  </si>
  <si>
    <t>kaytess</t>
  </si>
  <si>
    <t>sasa metal</t>
  </si>
  <si>
    <t>Online by adeel to Safdar ali khan care of sasa metal</t>
  </si>
  <si>
    <t>fakhri enterprises</t>
  </si>
  <si>
    <t>Online by adeel to hasnain diwan care of fakhri enterprises for coper tube</t>
  </si>
  <si>
    <t>Online by adeel to saima waheed khan care of Mona in Lahore (charge in MHR profit)</t>
  </si>
  <si>
    <t>MCB chq 2007570442</t>
  </si>
  <si>
    <t>1531</t>
  </si>
  <si>
    <t>Online by adeel to kaytes = 500,000</t>
  </si>
  <si>
    <t>Mall of pindi</t>
  </si>
  <si>
    <t>O &amp; M bill for Jan 25</t>
  </si>
  <si>
    <t xml:space="preserve">O &amp; M bill for Dec 24 </t>
  </si>
  <si>
    <t>Received balanced retention amount</t>
  </si>
  <si>
    <t>February 2025</t>
  </si>
  <si>
    <t>Mossi salary</t>
  </si>
  <si>
    <t>purchased safety helmet + goggles and gloves</t>
  </si>
  <si>
    <t>purchased fittngs from abbas (bill # 21228)</t>
  </si>
  <si>
    <t>purchased angle</t>
  </si>
  <si>
    <t>spar + NICVD</t>
  </si>
  <si>
    <t>purchased 5 catron black tapes</t>
  </si>
  <si>
    <t>United insulation</t>
  </si>
  <si>
    <t xml:space="preserve">Online by Adeel to abdullah enterprises for air devices </t>
  </si>
  <si>
    <t>online by adeel to fatemi enterprises for fittings = 72,500</t>
  </si>
  <si>
    <t>Abdullah enterprises</t>
  </si>
  <si>
    <t>Paid for masjid renovation in Korangi (by BH)</t>
  </si>
  <si>
    <t>purchased colour material + bit</t>
  </si>
  <si>
    <t>paid for truck fare</t>
  </si>
  <si>
    <t>to mukhtar for fuel</t>
  </si>
  <si>
    <t>paid for fare fro forte to Raftar goods</t>
  </si>
  <si>
    <t>purchased copper rods 1 kg</t>
  </si>
  <si>
    <t>Online by Adeel to ahmed gulzar care of forte for purchased of 25mm thick 15 Roll NBR insulation</t>
  </si>
  <si>
    <t>zag traders</t>
  </si>
  <si>
    <t>Online by Adeel to M Mumtaz care off ZAG</t>
  </si>
  <si>
    <t>Online by Adeel to M Ahmad for payment to Site engineer</t>
  </si>
  <si>
    <t>paid for thermometer and guages</t>
  </si>
  <si>
    <t>Easy paisa to Abdul Raheem</t>
  </si>
  <si>
    <t>purchased 2.5 mm 4 core 28 meter wire</t>
  </si>
  <si>
    <t>cash paid for Copper pipe deal</t>
  </si>
  <si>
    <t>Ashraf bhai</t>
  </si>
  <si>
    <t>Mumtaz bhai salary</t>
  </si>
  <si>
    <t>Ahsan salary</t>
  </si>
  <si>
    <t>Kamran salary</t>
  </si>
  <si>
    <t>Umair + asif salary</t>
  </si>
  <si>
    <t>Online by adeel to shabbir brothes for isolation valves</t>
  </si>
  <si>
    <t>for tea and refrehsment</t>
  </si>
  <si>
    <t>saad salary</t>
  </si>
  <si>
    <t>purchaed conduits</t>
  </si>
  <si>
    <t>purchased 2 kg copper rods</t>
  </si>
  <si>
    <t>To moiz for slab cutting, wooden slip, refreshemnt</t>
  </si>
  <si>
    <t>TO moiz</t>
  </si>
  <si>
    <t>Kamran + Mateen</t>
  </si>
  <si>
    <t>mall of pindi</t>
  </si>
  <si>
    <t>Online by adeel to M Daniyal for payment to IJLAL for wire for Spar</t>
  </si>
  <si>
    <t>Online by adeel to ISRAR Ahmed</t>
  </si>
  <si>
    <t>Online by adeel to rohail sheikh</t>
  </si>
  <si>
    <t>Online by adeel to engr Ahsan for salaries</t>
  </si>
  <si>
    <t>Online by adeel to adnan hyder</t>
  </si>
  <si>
    <t>Paid MCB chq 2007570443</t>
  </si>
  <si>
    <t>Chq paid Allied Bank To Nexus Engineering in BAH 12 floor deal (By BH)</t>
  </si>
  <si>
    <t>Chq paid Bank Al Falah To Sami Ducting (By BH)</t>
  </si>
  <si>
    <t>Groceries (Jan 25) by BH</t>
  </si>
  <si>
    <t>Fuel at site (Jan 25) by bH</t>
  </si>
  <si>
    <t>283</t>
  </si>
  <si>
    <t>284</t>
  </si>
  <si>
    <t>285</t>
  </si>
  <si>
    <t>286</t>
  </si>
  <si>
    <t>287</t>
  </si>
  <si>
    <t>purchase glue from fast cool</t>
  </si>
  <si>
    <t>Imtiaz staff salaries</t>
  </si>
  <si>
    <t>mukhtar salary</t>
  </si>
  <si>
    <t>to mukhtar for bike maintenance</t>
  </si>
  <si>
    <t>TO shafqat bill (jazz cash to hafiza noreen)</t>
  </si>
  <si>
    <t>Pfizer</t>
  </si>
  <si>
    <t>Purchased tools for site by mukhtar</t>
  </si>
  <si>
    <t>To asif fiber for last month over time (recommend by nadeem)</t>
  </si>
  <si>
    <t>j out dml</t>
  </si>
  <si>
    <t>Noman + Imran salary</t>
  </si>
  <si>
    <t>Irfan bhai + Rehan salary</t>
  </si>
  <si>
    <t>Khushnood salary + Shahid</t>
  </si>
  <si>
    <t>purchased 1 fire extinghuiser from paramount</t>
  </si>
  <si>
    <t>Noman ducting</t>
  </si>
  <si>
    <t>SMB enterprises</t>
  </si>
  <si>
    <t>Online by adeel to SMB enterprises for purchased of 160 Length insulation purchased</t>
  </si>
  <si>
    <t>Online by adeel to Zafar grills  = 90,000</t>
  </si>
  <si>
    <t>sheet hawala to noman by adeel = 700,000</t>
  </si>
  <si>
    <t>Imran Engr + Irfan AC + Ahmed + Fahad salary</t>
  </si>
  <si>
    <t>Amjad + Waseem Tariq</t>
  </si>
  <si>
    <t>umair + Jawed salary</t>
  </si>
  <si>
    <t>Amir + Gul Sher salary</t>
  </si>
  <si>
    <t>paid for suuzuki fare 5 turn for malba shifting</t>
  </si>
  <si>
    <t>Cash delivered to the shabbir brother (rec by Huzaifa)</t>
  </si>
  <si>
    <t>1% invoice charges for MCB chq # 2007570444 given to Universal traders care off Adeel Steel for SST inpt adjustment in NASTP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</si>
</sst>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29">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8" fillId="0" borderId="1" xfId="0" applyFont="1" applyFill="1" applyBorder="1" applyAlignment="1">
      <alignment horizontal="center" vertical="center"/>
    </xf>
    <xf numFmtId="0" fontId="8" fillId="0" borderId="1" xfId="0" applyFont="1" applyBorder="1" applyAlignment="1">
      <alignment horizontal="center" vertical="center"/>
    </xf>
    <xf numFmtId="165" fontId="3" fillId="6" borderId="14" xfId="1" applyNumberFormat="1" applyFont="1" applyFill="1" applyBorder="1"/>
    <xf numFmtId="165" fontId="57" fillId="0" borderId="1" xfId="0" applyNumberFormat="1" applyFont="1" applyFill="1" applyBorder="1" applyAlignment="1">
      <alignment horizontal="left" indent="1"/>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49" fontId="16" fillId="6" borderId="1" xfId="0" applyNumberFormat="1" applyFont="1" applyFill="1" applyBorder="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23" xfId="0" applyFont="1" applyBorder="1" applyAlignment="1">
      <alignment horizontal="center" vertical="center" wrapText="1"/>
    </xf>
    <xf numFmtId="0" fontId="3" fillId="0" borderId="19" xfId="0" applyFont="1" applyBorder="1" applyAlignment="1">
      <alignment horizontal="center"/>
    </xf>
    <xf numFmtId="0" fontId="3" fillId="0" borderId="22" xfId="0" applyFont="1" applyBorder="1" applyAlignment="1">
      <alignment horizont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 xfId="0" applyFont="1" applyBorder="1" applyAlignment="1">
      <alignment horizontal="left"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8" fillId="0" borderId="0" xfId="0" applyFont="1" applyAlignment="1">
      <alignment horizontal="center"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8" fillId="0" borderId="1" xfId="0" applyFont="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5" fillId="18" borderId="1" xfId="0" applyFont="1" applyFill="1" applyBorder="1" applyAlignment="1">
      <alignment horizontal="center" vertical="center" wrapText="1"/>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 xfId="0" applyFont="1" applyBorder="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2674">
    <dxf>
      <font>
        <color rgb="FF9C0006"/>
      </font>
      <fill>
        <patternFill>
          <bgColor rgb="FFFFC7CE"/>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8.xml"/><Relationship Id="rId3" Type="http://schemas.openxmlformats.org/officeDocument/2006/relationships/worksheet" Target="worksheets/sheet3.xml"/><Relationship Id="rId21" Type="http://schemas.openxmlformats.org/officeDocument/2006/relationships/externalLink" Target="externalLinks/externalLink3.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08-Feb-25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40</xdr:row>
      <xdr:rowOff>161925</xdr:rowOff>
    </xdr:from>
    <xdr:to>
      <xdr:col>13</xdr:col>
      <xdr:colOff>1090</xdr:colOff>
      <xdr:row>69</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Projects%202022/GSK%20Office%20Dolmen%20Mall%20Karachi/Variation%20Orders/Variation%20Summary.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Projects%202022/Deutsche%20Bank%20(Main%20Project)/Variation%20orders/Variation%20Summary.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rojects%202022/Sana%20Safinaz%20-%20Dolmen%20Mall%20Clifton%20Karachi/Variation%20order/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Running%20projects/Khaadi%20Kanteen%20DMC%20Karachi%20(HVAC%20&amp;%20FIRE)/Variations/Summary%20of%20VOs.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Running%20projects/Visa%20KHI%20Fit%20Out%20Project%20DMC%20Karachi/Variation%20orders/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otation 1"/>
      <sheetName val="quotation 2"/>
      <sheetName val="Sheet2"/>
    </sheetNames>
    <sheetDataSet>
      <sheetData sheetId="0">
        <row r="19">
          <cell r="F19">
            <v>7596000</v>
          </cell>
        </row>
      </sheetData>
      <sheetData sheetId="1">
        <row r="19">
          <cell r="F19">
            <v>4220000</v>
          </cell>
        </row>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HVAC 16th Floor"/>
    </sheetNames>
    <sheetDataSet>
      <sheetData sheetId="0" refreshError="1">
        <row r="14">
          <cell r="C14">
            <v>7767350</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C26">
            <v>1879892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4">
          <cell r="E24">
            <v>3571369.0625</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3">
          <cell r="C23">
            <v>1099464.3999999999</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0">
          <cell r="C20">
            <v>553023</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D26">
            <v>3091025.3200000003</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96.761873611111" createdVersion="5" refreshedVersion="6" minRefreshableVersion="3" recordCount="4665" xr:uid="{00000000-000A-0000-FFFF-FFFF2F000000}">
  <cacheSource type="worksheet">
    <worksheetSource ref="A1:H6050" sheet="Supplier"/>
  </cacheSource>
  <cacheFields count="8">
    <cacheField name="Date" numFmtId="0">
      <sharedItems containsNonDate="0" containsDate="1" containsString="0" containsBlank="1" minDate="2015-11-24T00:00:00" maxDate="2025-02-08T00:00:00" count="1554">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9T00:00:00"/>
        <d v="2024-12-20T00:00:00"/>
        <d v="2024-12-21T00:00:00"/>
        <d v="2024-12-23T00:00:00"/>
        <d v="2024-12-26T00:00:00"/>
        <d v="2024-12-27T00:00:00"/>
        <d v="2024-12-28T00:00:00"/>
        <d v="2024-12-31T00:00:00"/>
        <d v="2025-01-01T00:00:00"/>
        <d v="2025-01-02T00:00:00"/>
        <d v="2025-01-04T00:00:00"/>
        <d v="2025-01-06T00:00:00"/>
        <d v="2025-01-07T00:00:00"/>
        <d v="2025-01-09T00:00:00"/>
        <d v="2025-01-10T00:00:00"/>
        <d v="2025-01-11T00:00:00"/>
        <d v="2025-01-13T00:00:00"/>
        <d v="2025-01-14T00:00:00"/>
        <d v="2025-01-16T00:00:00"/>
        <d v="2025-01-17T00:00:00"/>
        <d v="2025-01-20T00:00:00"/>
        <d v="2025-01-21T00:00:00"/>
        <d v="2025-01-22T00:00:00"/>
        <d v="2025-01-23T00:00:00"/>
        <d v="2025-01-24T00:00:00"/>
        <d v="2025-01-28T00:00:00"/>
        <d v="2025-01-29T00:00:00"/>
        <d v="2025-01-31T00:00:00"/>
        <d v="2025-02-06T00:00:00"/>
        <d v="2025-02-07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1">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Salaam Taqaful"/>
        <s v="Generation DML"/>
        <s v="Orient DML"/>
        <s v="BAH 24th Floor"/>
        <s v="NICVD"/>
        <s v="J outlet lucky one mall"/>
        <s v="Spar supermarket"/>
        <s v="IT Work Deutsche Bank"/>
        <s v="Imtiaz supermarket"/>
        <s v="meezan gujranwala"/>
        <s v="BAH Fire work"/>
        <s v="NASTP II"/>
        <s v="BAH Exhaust Work"/>
        <s v="Zeta Mall"/>
        <s v="Mall of Pindi"/>
        <s v="BAF 10-B Floor" u="1"/>
        <s v="Bank Al-falah" u="1"/>
        <s v="The Forum Shopping" u="1"/>
        <s v="Sapphier" u="1"/>
        <s v="falcon" u="1"/>
        <s v="bah 12th flooor" u="1"/>
        <s v="BAF 10A floor" u="1"/>
        <s v="Mckinsey" u="1"/>
        <s v="Food court hydery" u="1"/>
        <s v="Al-Karam Packages Mall" u="1"/>
        <s v="Rehmant shipping" u="1"/>
        <s v="deutche bank" u="1"/>
        <s v="Engro" u="1"/>
        <s v="BUT" u="1"/>
        <s v="Hydery Mall" u="1"/>
        <s v="re" u="1"/>
        <s v="Advance" u="1"/>
        <s v="Zaid Factory" u="1"/>
        <s v="tahiri Masjid"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Advance Mustafa (Shaheen)" u="1"/>
        <s v="Zara Engineers" u="1"/>
        <s v="H S Ahmed Ally" u="1"/>
        <s v="Flow Tab" u="1"/>
        <s v="Zubair Ducting" u="1"/>
        <s v="Saeed mama" u="1"/>
        <s v="Imran Ducting" u="1"/>
        <s v="Advance mustafa" u="1"/>
        <s v="Crescent Corporation" u="1"/>
        <s v="Fame international" u="1"/>
        <s v="Alpha Engineering" u="1"/>
        <s v="Raess Brothers" u="1"/>
        <s v="Tariq Industries" u="1"/>
        <s v="EAP" u="1"/>
        <s v="Accrescent Engineers" u="1"/>
        <s v="bharmal" u="1"/>
        <s v="Rizwan VRF" u="1"/>
        <s v="Fakhri (meezan)" u="1"/>
        <s v="Anees Grills" u="1"/>
        <s v="Amjad Bhai (DXB)" u="1"/>
        <s v="SS sami" u="1"/>
        <s v="Shabbir Pipe" u="1"/>
        <s v="Fateh Steel" u="1"/>
        <s v="Malik Brother" u="1"/>
        <s v="Fakhri Brothers (NOVEC)" u="1"/>
        <s v="Orient Electric" u="1"/>
        <s v="Ismail Jee Porta" u="1"/>
        <s v="Advance mustafa (JPMC)" u="1"/>
        <s v="KRC Solution" u="1"/>
        <s v="Komal Engineering" u="1"/>
        <s v="Advance" u="1"/>
        <s v="Fakhri Brothers (MZN)" u="1"/>
        <s v="Prem Engineering" u="1"/>
        <s v="LIBRA ENGR" u="1"/>
        <s v="JES Instrument" u="1"/>
        <s v="Guddu insulator" u="1"/>
        <s v="John" u="1"/>
        <s v="Rizwan core" u="1"/>
        <s v="Gulfam insulator" u="1"/>
        <s v="De Creator" u="1"/>
        <s v="SASA" u="1"/>
        <s v="SHI Engineering" u="1"/>
        <s v="Saim bhai" u="1"/>
        <s v="Mujahid Cylinde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96.765450231484" createdVersion="5" refreshedVersion="6" minRefreshableVersion="3" recordCount="23084" xr:uid="{00000000-000A-0000-FFFF-FFFF2E000000}">
  <cacheSource type="worksheet">
    <worksheetSource ref="A1:H23717" sheet="Posting"/>
  </cacheSource>
  <cacheFields count="8">
    <cacheField name="Date" numFmtId="0">
      <sharedItems containsDate="1" containsBlank="1" containsMixedTypes="1" minDate="2013-12-15T00:00:00" maxDate="2025-02-09T00:00:00" count="2562">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5T00:00:00"/>
        <d v="2025-01-27T00:00:00"/>
        <d v="2025-01-28T00:00:00"/>
        <d v="2025-01-29T00:00:00"/>
        <d v="2025-01-30T00:00:00"/>
        <d v="2025-01-31T00:00:00"/>
        <d v="2025-02-01T00:00:00"/>
        <d v="2025-02-03T00:00:00"/>
        <d v="2025-02-04T00:00:00"/>
        <d v="2025-02-05T00:00:00"/>
        <d v="2025-02-06T00:00:00"/>
        <d v="2025-02-07T00:00:00"/>
        <d v="2025-02-08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24-01-21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300">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Engro 7th Floor"/>
        <s v="Mall of Pindi"/>
        <s v="BAH fire work"/>
        <s v="BAH PPRC Job"/>
        <s v="Nadir Burhani"/>
        <s v="Zeta Mall"/>
        <s v="NASTP II"/>
        <s v="O/M Deutche bank"/>
        <s v="Honey moon lounge"/>
        <s v="Various sites"/>
        <s v="spar + NICVD"/>
        <s v="Pfizer"/>
        <s v="j out dml"/>
        <s v="BAH fire" u="1"/>
        <s v="3rd floor" u="1"/>
        <s v="Jameel baig" u="1"/>
        <s v="ahsan office " u="1"/>
        <s v="Extra Work JPMC" u="1"/>
        <s v="JS Bank ZONE A " u="1"/>
        <s v="Saifee Hosipital" u="1"/>
        <s v="Cinema Gas Pipe Work" u="1"/>
        <s v="fare" u="1"/>
        <s v="Khaadi Hyderbad" u="1"/>
        <s v="Khaadi Islamabad" u="1"/>
        <s v="IT Work Duetche Bank" u="1"/>
        <s v="Philips Morris" u="1"/>
        <s v="Chacha Piro" u="1"/>
        <s v=" JS The Forum" u="1"/>
        <s v="TRG Center Point" u="1"/>
        <s v="Khaadi Gulberg Lahore" u="1"/>
        <s v="Bank Al-falah" u="1"/>
        <s v="BAH ground Floor" u="1"/>
        <s v="Sapphier" u="1"/>
        <s v="Chase up Multan" u="1"/>
        <s v="New Building Jameel baig" u="1"/>
        <s v="Cinema Vos" u="1"/>
        <s v="O/M NUEPLEZ" u="1"/>
        <s v="GETZ Pharma " u="1"/>
        <s v="TOMO" u="1"/>
        <s v="masjid" u="1"/>
        <s v="Chase up S/millat" u="1"/>
        <s v="VISA Variation Work" u="1"/>
        <s v="SMC" u="1"/>
        <s v="BAH 24th Floor" u="1"/>
        <s v="Hyper star (Drainage &amp; Expansion Work)" u="1"/>
        <s v="Imtiaz Store" u="1"/>
        <s v="UEP" u="1"/>
        <s v="JS Bank ZONE B " u="1"/>
        <s v="Pizza Hut" u="1"/>
        <s v="o/m neuplex Cienmas" u="1"/>
        <s v="Centerpoint 10th Floor" u="1"/>
        <s v="Cefeteria JS Bank Shaheenn" u="1"/>
        <s v="UTE Korangi" u="1"/>
        <s v="Syedena Saifuddin" u="1"/>
        <s v="Ashraf office" u="1"/>
        <s v="PSYCHOTRY depart" u="1"/>
        <s v="Ceferteria JS Bank Shaheen" u="1"/>
        <s v="Mckinsey" u="1"/>
        <s v="MHR home" u="1"/>
        <s v="psychiatry" u="1"/>
        <s v="CSSD" u="1"/>
        <s v="Ocean Mall " u="1"/>
        <s v="khaadi Packages Mall" u="1"/>
        <s v="JS Bank FTC 12th Floor" u="1"/>
        <s v="UEP 17th Floor + BAH" u="1"/>
        <s v="Gul Ahmed Atruim Mall" u="1"/>
        <s v="Burger Shake" u="1"/>
        <s v="bah 10-A floor" u="1"/>
        <s v="Gul Ahmed 23rd Floor" u="1"/>
        <s v="food court hydery" u="1"/>
        <s v="Mcdonald's Megaplex" u="1"/>
        <s v="Al-Karam Packages Mall" u="1"/>
        <s v="C-32" u="1"/>
        <s v="Bait ul Sukoon" u="1"/>
        <s v="duetchae bank" u="1"/>
        <s v="Hardees Nueplex" u="1"/>
        <s v="Rehmant shipping" u="1"/>
        <s v="Miqdad Residence" u="1"/>
        <s v="Pool Lights" u="1"/>
        <s v="Vellani" u="1"/>
        <s v="Allied engg" u="1"/>
        <s v="ATCO" u="1"/>
        <s v="mhr" u="1"/>
        <s v="Movenpick" u="1"/>
        <s v="CHASE UP NIPA" u="1"/>
        <s v="Emerald Tower" u="1"/>
        <s v="O/M EBM" u="1"/>
        <s v="The Forum" u="1"/>
        <s v="moiz duct sealent" u="1"/>
        <s v="Khaadi Factory" u="1"/>
        <s v="j outelet" u="1"/>
        <s v="ZEETA Mall" u="1"/>
        <s v="Dhanak Shop" u="1"/>
        <s v="Cinema Extra Work" u="1"/>
        <s v="Centerpoint" u="1"/>
        <s v="CHASE UP Gulshan" u="1"/>
        <s v="Gulshan Project" u="1"/>
        <s v="Phase IV Banglow" u="1"/>
        <s v="Center Point" u="1"/>
        <s v="Khaadi DMC" u="1"/>
        <s v="Generation Store" u="1"/>
        <s v="10 Pearl" u="1"/>
        <s v="UBL Bank" u="1"/>
        <s v="Feroz Panel" u="1"/>
        <s v="water tanker" u="1"/>
        <s v="O/ M VISA office" u="1"/>
        <s v="The Royal Cinema" u="1"/>
        <s v="engro" u="1"/>
        <s v="FTC 8th Floor" u="1"/>
        <s v="Gul Ahmed 16th Floor" u="1"/>
        <s v="Kaybees" u="1"/>
        <s v="new building jameel" u="1"/>
        <s v="trr" u="1"/>
        <s v="JPMC" u="1"/>
        <s v="Kitchen JPMC" u="1"/>
        <s v="Banquet Cinema" u="1"/>
        <s v="               " u="1"/>
        <s v="spar " u="1"/>
        <s v="ot area"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Meezan gulranwla" u="1"/>
        <s v="Khaadi lahore 15-L" u="1"/>
        <s v="Cafeteria JS bank shaheen" u="1"/>
        <s v="Bank AL-Habib + TPL 13th Floor" u="1"/>
        <s v="Moven Pick (Lotus Court)" u="1"/>
        <s v="EBM" u="1"/>
        <s v="J-Fragrance" u="1"/>
        <s v="new building" u="1"/>
        <s v="Jamia Saifiyah" u="1"/>
        <s v="indus hosptal new" u="1"/>
        <s v="KEENU" u="1"/>
        <s v="Eya Ward" u="1"/>
        <s v="VISA office" u="1"/>
        <s v="JB Saeed" u="1"/>
        <s v="Zainab Shabbir" u="1"/>
        <s v="1st Floor Renovation" u="1"/>
        <s v="o/m Nueplex" u="1"/>
        <s v="Tabba Heart" u="1"/>
        <s v="TRG MG Tower" u="1"/>
        <s v="Ethnic" u="1"/>
        <s v="Bank Al-Habib" u="1"/>
        <s v="Zulfiquar Multiplex" u="1"/>
        <s v="chemicon" u="1"/>
        <s v="Indus hospital" u="1"/>
        <s v="Eye Ward" u="1"/>
        <s v="Ashre tech" u="1"/>
        <s v="Various Site" u="1"/>
        <s v="Saifya girls college" u="1"/>
        <s v="Hyper Star" u="1"/>
        <s v="Banquet The Place" u="1"/>
        <s v="TPL 18th Floor" u="1"/>
      </sharedItems>
    </cacheField>
    <cacheField name="Person" numFmtId="0">
      <sharedItems containsBlank="1" count="1203">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kaytess"/>
        <s v="fakhri enterprises"/>
        <s v="Noman ducting"/>
        <s v="SMB enterprises"/>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Majid insulation"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Safe and sounf engineering"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981"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purchased office printer + old printer repaired"/>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To khushnood for site tea + fuel for 2 months (recommend by nadeem bahi)"/>
        <s v="to mukhtiar for fuel"/>
        <s v="purchased 1mm 2 core shielded wire from indus"/>
        <s v="To mama pathan for cutting work at site (by hand irfan)"/>
        <s v="To umair "/>
        <s v="invoices for shahid bike"/>
        <s v="cash collect by Mohsin care of shabbir brothers for copper fittings = 79500"/>
        <s v="Online by adeel to ideas associates "/>
        <s v="Online by adeel to crescent corporation for Gul Ahmed Honey well Cylinders 02 Nos"/>
        <s v="Online by adeel to  scon for Gate valves 5 Nos for Mall of Pindi"/>
        <s v="cash paid to ISRAR"/>
        <s v="paid to inayat driver"/>
        <s v="paid for truck driver"/>
        <s v="purchased water shield 2 bucket from moiz "/>
        <s v="purchased pendent sprinklers 03 nos from Elite &amp; safety + Cutting disc"/>
        <s v="to mukhtiar for fuel (for 3 days)"/>
        <s v="purchaed fttings from fatemi "/>
        <s v="purchased 1 kg copper rod"/>
        <s v="Online by adeel to shabbir brothes for isolation valves (total = 222,300)"/>
        <s v="Online by adeel to shabbir brothes for copper Pipe (total = 222,300)"/>
        <s v="Online by adeel to partners account care off habi insulation"/>
        <s v="purchased rubber pad 12 x 12"/>
        <s v="purchased nut bolt + gasket"/>
        <s v="Purchaed gasket"/>
        <s v="To adnan for  misc site expenses (recommend by BH)"/>
        <s v="Given to Israr bhai for site lunch during meeting"/>
        <s v="To Israr bhai for Fuel (recommend by nadeem bhai)"/>
        <s v="cutting disc + bit (to rohail via saad hand)"/>
        <s v="purchased garden pipe and fittings"/>
        <s v="Online by adeel to Malik brother = 216,741/-"/>
        <s v="Purchased copper rod + Pin valve "/>
        <s v="Tea refreshment + fuel at site (given to Rohail)"/>
        <s v="To rohail for site expenses"/>
        <s v="To mukhtar"/>
        <s v="Online by adeel to kaytes = 500,000"/>
        <s v="Online by adeel to Safdar ali khan care of sasa metal"/>
        <s v="Online by adeel to hasnain diwan care of fakhri enterprises for coper tube"/>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Spar copper pipe deal)"/>
        <s v="MCB chq 200757044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2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 v="purchased safety helmet + goggles and gloves"/>
        <s v="purchased fittngs from abbas (bill # 21228)"/>
        <s v="purchased angle"/>
        <s v="purchased 5 catron black tapes"/>
        <s v="online by adeel to fatemi enterprises for fittings = 72,500"/>
        <s v="Online by Adeel to abdullah enterprises for air devices "/>
        <s v="Paid for masjid renovation in Korangi (by BH)"/>
        <s v="purchased copper rods 1 kg"/>
        <s v="purchased colour material + bit"/>
        <s v="paid for truck fare"/>
        <s v="to mukhtar for fuel"/>
        <s v="paid for fare fro forte to Raftar goods"/>
        <s v="Online by Adeel to ahmed gulzar care of forte for purchased of 25mm thick 15 Roll NBR insulation"/>
        <s v="Online by Adeel to M Mumtaz care off ZAG"/>
        <s v="Online by Adeel to M Ahmad for payment to Site engineer"/>
        <s v="paid for thermometer and guages"/>
        <s v="Easy paisa to Abdul Raheem"/>
        <s v="purchased 2.5 mm 4 core 28 meter wire"/>
        <s v="cash paid for Copper pipe deal"/>
        <s v="Ashraf bhai"/>
        <s v="Mumtaz bhai salary"/>
        <s v="Ahsan salary"/>
        <s v="Kamran salary"/>
        <s v="Umair + asif salary"/>
        <s v="Online by adeel to shabbir brothes for isolation valves"/>
        <s v="Groceries (Jan 25) by BH"/>
        <s v="Fuel at site (Jan 25) by bH"/>
        <s v="Online by adeel to M Daniyal for payment to IJLAL for wire for Spar"/>
        <s v="Online by adeel to rohail sheikh"/>
        <s v="for tea and refrehsment"/>
        <s v="purchaed conduits"/>
        <s v="purchased 2 kg copper rods"/>
        <s v="To moiz for slab cutting, wooden slip, refreshemnt"/>
        <s v="TO moiz"/>
        <s v="Kamran + Mateen"/>
        <s v="purchase glue from fast cool"/>
        <s v="Imtiaz staff salaries"/>
        <s v="to mukhtar for bike maintenance"/>
        <s v="TO shafqat bill (jazz cash to hafiza noreen)"/>
        <s v="Online by adeel to engr Ahsan for salaries"/>
        <s v="Chq paid Allied Bank To Nexus Engineering in BAH 12 floor deal (By BH)"/>
        <s v="Chq paid Bank Al Falah To Sami Ducting (By BH)"/>
        <s v="Purchased tools for site by mukhtar"/>
        <s v="To asif fiber for last month over time (recommend by nadeem)"/>
        <s v="Noman + Imran salary"/>
        <s v="Irfan bhai + Rehan salary"/>
        <s v="Khushnood salary + Shahid"/>
        <s v="purchased 1 fire extinghuiser from paramount"/>
        <s v="sheet hawala to noman by adeel = 700,000"/>
        <s v="Online by adeel to SMB enterprises for purchased of 160 Length insulation purchased"/>
        <s v="Online by adeel to Zafar grills  = 90,000"/>
        <s v="Imran Engr + Irfan AC + Ahmed + Fahad salary"/>
        <s v="Amjad + Waseem Tariq"/>
        <s v="umair + Jawed salary"/>
        <s v="Amir + Gul Sher salary"/>
        <s v="paid for suuzuki fare 5 turn for malba shifting"/>
        <s v="Cash delivered to the shabbir brother (rec by Huzaifa)"/>
        <s v="Paid MCB chq 2007570443"/>
        <s v="O &amp; M bill for Jan 25"/>
        <s v="1% invoice charges for MCB chq # 2007570444 given to Universal traders care off Adeel Steel for SST inpt adjustment in NASTP payment"/>
        <s v="Received balanced retention amount"/>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4">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8"/>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February 2025"/>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65">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2997"/>
    <n v="-272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3"/>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4"/>
    <x v="32"/>
    <m/>
    <n v="155000"/>
    <m/>
    <n v="155000"/>
    <m/>
  </r>
  <r>
    <x v="1308"/>
    <x v="138"/>
    <x v="32"/>
    <m/>
    <n v="40000"/>
    <m/>
    <n v="40000"/>
    <m/>
  </r>
  <r>
    <x v="1308"/>
    <x v="145"/>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6"/>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4"/>
    <x v="34"/>
    <s v="012"/>
    <n v="12500"/>
    <m/>
    <n v="12500"/>
    <m/>
  </r>
  <r>
    <x v="1312"/>
    <x v="147"/>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4"/>
    <x v="32"/>
    <m/>
    <m/>
    <n v="57229"/>
    <n v="-57229"/>
    <m/>
  </r>
  <r>
    <x v="1313"/>
    <x v="145"/>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8"/>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9"/>
    <x v="16"/>
    <s v="15939"/>
    <n v="33100"/>
    <m/>
    <n v="33100"/>
    <m/>
  </r>
  <r>
    <x v="1318"/>
    <x v="131"/>
    <x v="21"/>
    <m/>
    <m/>
    <n v="3003000"/>
    <n v="-3003000"/>
    <s v="Received from IK in Engro Acc Bank HBL chq # 10002096 (Given to S.T Brothers) "/>
  </r>
  <r>
    <x v="1318"/>
    <x v="130"/>
    <x v="4"/>
    <s v="5468"/>
    <n v="14800"/>
    <m/>
    <n v="14800"/>
    <m/>
  </r>
  <r>
    <x v="1318"/>
    <x v="147"/>
    <x v="16"/>
    <s v="15960"/>
    <n v="18000"/>
    <m/>
    <n v="18000"/>
    <m/>
  </r>
  <r>
    <x v="1319"/>
    <x v="147"/>
    <x v="16"/>
    <s v="15975"/>
    <n v="44550"/>
    <m/>
    <n v="44550"/>
    <m/>
  </r>
  <r>
    <x v="1319"/>
    <x v="149"/>
    <x v="16"/>
    <s v="15993"/>
    <n v="4080"/>
    <m/>
    <n v="4080"/>
    <m/>
  </r>
  <r>
    <x v="1319"/>
    <x v="149"/>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8"/>
    <x v="19"/>
    <s v="243"/>
    <n v="380610"/>
    <m/>
    <n v="380610"/>
    <m/>
  </r>
  <r>
    <x v="1320"/>
    <x v="128"/>
    <x v="19"/>
    <s v="244"/>
    <n v="15085"/>
    <m/>
    <n v="15085"/>
    <m/>
  </r>
  <r>
    <x v="1320"/>
    <x v="147"/>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7"/>
    <x v="16"/>
    <s v="16005"/>
    <n v="47550"/>
    <m/>
    <n v="47550"/>
    <m/>
  </r>
  <r>
    <x v="1322"/>
    <x v="148"/>
    <x v="16"/>
    <s v="16009"/>
    <n v="3300"/>
    <m/>
    <n v="3300"/>
    <m/>
  </r>
  <r>
    <x v="1322"/>
    <x v="149"/>
    <x v="16"/>
    <s v="16013"/>
    <n v="7200"/>
    <m/>
    <n v="7200"/>
    <m/>
  </r>
  <r>
    <x v="1322"/>
    <x v="149"/>
    <x v="16"/>
    <s v="16014"/>
    <n v="162000"/>
    <m/>
    <n v="162000"/>
    <m/>
  </r>
  <r>
    <x v="1322"/>
    <x v="130"/>
    <x v="13"/>
    <s v="52"/>
    <n v="179356"/>
    <m/>
    <n v="179356"/>
    <m/>
  </r>
  <r>
    <x v="1323"/>
    <x v="130"/>
    <x v="16"/>
    <s v="16026"/>
    <n v="3347"/>
    <m/>
    <n v="3347"/>
    <m/>
  </r>
  <r>
    <x v="1324"/>
    <x v="149"/>
    <x v="19"/>
    <s v="245"/>
    <n v="1062531"/>
    <m/>
    <n v="1062531"/>
    <m/>
  </r>
  <r>
    <x v="1324"/>
    <x v="102"/>
    <x v="19"/>
    <s v="246"/>
    <n v="168878"/>
    <m/>
    <n v="168878"/>
    <m/>
  </r>
  <r>
    <x v="1324"/>
    <x v="146"/>
    <x v="19"/>
    <s v="247"/>
    <n v="20784"/>
    <m/>
    <n v="20784"/>
    <m/>
  </r>
  <r>
    <x v="1324"/>
    <x v="130"/>
    <x v="13"/>
    <s v="53"/>
    <n v="93110"/>
    <m/>
    <n v="93110"/>
    <m/>
  </r>
  <r>
    <x v="1324"/>
    <x v="130"/>
    <x v="13"/>
    <s v="54"/>
    <n v="5444"/>
    <m/>
    <n v="5444"/>
    <m/>
  </r>
  <r>
    <x v="1325"/>
    <x v="148"/>
    <x v="33"/>
    <m/>
    <m/>
    <n v="37000"/>
    <n v="-37000"/>
    <s v="Material returned"/>
  </r>
  <r>
    <x v="1325"/>
    <x v="148"/>
    <x v="19"/>
    <s v="248"/>
    <n v="278844"/>
    <m/>
    <n v="278844"/>
    <m/>
  </r>
  <r>
    <x v="1325"/>
    <x v="102"/>
    <x v="33"/>
    <s v="1593"/>
    <n v="120080"/>
    <m/>
    <n v="120080"/>
    <m/>
  </r>
  <r>
    <x v="1325"/>
    <x v="148"/>
    <x v="33"/>
    <s v="1594"/>
    <n v="239428"/>
    <m/>
    <n v="239428"/>
    <m/>
  </r>
  <r>
    <x v="1325"/>
    <x v="148"/>
    <x v="4"/>
    <s v="5489"/>
    <n v="132000"/>
    <m/>
    <n v="132000"/>
    <m/>
  </r>
  <r>
    <x v="1325"/>
    <x v="102"/>
    <x v="4"/>
    <s v="5490"/>
    <n v="26087"/>
    <m/>
    <n v="26087"/>
    <m/>
  </r>
  <r>
    <x v="1325"/>
    <x v="102"/>
    <x v="3"/>
    <s v="1968"/>
    <n v="33442"/>
    <m/>
    <n v="33442"/>
    <m/>
  </r>
  <r>
    <x v="1326"/>
    <x v="148"/>
    <x v="21"/>
    <s v="55970"/>
    <n v="41600"/>
    <m/>
    <n v="41600"/>
    <m/>
  </r>
  <r>
    <x v="1326"/>
    <x v="148"/>
    <x v="4"/>
    <s v="5493"/>
    <n v="38000"/>
    <m/>
    <n v="38000"/>
    <m/>
  </r>
  <r>
    <x v="1326"/>
    <x v="128"/>
    <x v="4"/>
    <s v="5494"/>
    <n v="14800"/>
    <m/>
    <n v="14800"/>
    <m/>
  </r>
  <r>
    <x v="1327"/>
    <x v="102"/>
    <x v="16"/>
    <s v="16069"/>
    <n v="700"/>
    <m/>
    <n v="700"/>
    <m/>
  </r>
  <r>
    <x v="1327"/>
    <x v="147"/>
    <x v="16"/>
    <s v="16070"/>
    <n v="44550"/>
    <m/>
    <n v="44550"/>
    <m/>
  </r>
  <r>
    <x v="1327"/>
    <x v="102"/>
    <x v="16"/>
    <s v="16071"/>
    <n v="1440"/>
    <m/>
    <n v="1440"/>
    <m/>
  </r>
  <r>
    <x v="1327"/>
    <x v="129"/>
    <x v="16"/>
    <s v="16072"/>
    <n v="700"/>
    <m/>
    <n v="700"/>
    <m/>
  </r>
  <r>
    <x v="1327"/>
    <x v="149"/>
    <x v="16"/>
    <s v="16081"/>
    <n v="18000"/>
    <m/>
    <n v="18000"/>
    <m/>
  </r>
  <r>
    <x v="1327"/>
    <x v="147"/>
    <x v="16"/>
    <s v="16085"/>
    <n v="30950"/>
    <m/>
    <n v="30950"/>
    <m/>
  </r>
  <r>
    <x v="1327"/>
    <x v="149"/>
    <x v="19"/>
    <s v="249"/>
    <n v="77380"/>
    <m/>
    <n v="77380"/>
    <m/>
  </r>
  <r>
    <x v="1327"/>
    <x v="146"/>
    <x v="3"/>
    <s v="2012"/>
    <n v="2333"/>
    <m/>
    <n v="2333"/>
    <m/>
  </r>
  <r>
    <x v="1327"/>
    <x v="148"/>
    <x v="23"/>
    <s v="77"/>
    <n v="47178"/>
    <m/>
    <n v="47178"/>
    <m/>
  </r>
  <r>
    <x v="1328"/>
    <x v="130"/>
    <x v="13"/>
    <s v="55"/>
    <n v="2246"/>
    <m/>
    <n v="2246"/>
    <m/>
  </r>
  <r>
    <x v="1329"/>
    <x v="102"/>
    <x v="19"/>
    <s v="250"/>
    <n v="245324"/>
    <m/>
    <n v="245324"/>
    <m/>
  </r>
  <r>
    <x v="1329"/>
    <x v="146"/>
    <x v="19"/>
    <s v="251"/>
    <n v="109114"/>
    <m/>
    <n v="109114"/>
    <m/>
  </r>
  <r>
    <x v="1329"/>
    <x v="77"/>
    <x v="19"/>
    <s v="252"/>
    <n v="16339"/>
    <m/>
    <n v="16339"/>
    <m/>
  </r>
  <r>
    <x v="1329"/>
    <x v="131"/>
    <x v="19"/>
    <s v="253"/>
    <n v="8059"/>
    <m/>
    <n v="8059"/>
    <m/>
  </r>
  <r>
    <x v="1329"/>
    <x v="129"/>
    <x v="19"/>
    <s v="254"/>
    <n v="30465"/>
    <m/>
    <n v="30465"/>
    <m/>
  </r>
  <r>
    <x v="1329"/>
    <x v="149"/>
    <x v="19"/>
    <m/>
    <m/>
    <n v="1000000"/>
    <n v="-1000000"/>
    <s v="Sheet to Noman ducting (by adeel)"/>
  </r>
  <r>
    <x v="1329"/>
    <x v="147"/>
    <x v="13"/>
    <m/>
    <m/>
    <n v="500000"/>
    <n v="-500000"/>
    <s v="sheet hawaka to sami by adeel"/>
  </r>
  <r>
    <x v="1329"/>
    <x v="102"/>
    <x v="21"/>
    <s v="55985"/>
    <n v="233220"/>
    <m/>
    <n v="233220"/>
    <m/>
  </r>
  <r>
    <x v="1329"/>
    <x v="77"/>
    <x v="14"/>
    <s v="2151"/>
    <n v="245550"/>
    <m/>
    <n v="245550"/>
    <m/>
  </r>
  <r>
    <x v="1330"/>
    <x v="148"/>
    <x v="16"/>
    <s v="4311"/>
    <n v="35280"/>
    <m/>
    <n v="35280"/>
    <m/>
  </r>
  <r>
    <x v="1330"/>
    <x v="148"/>
    <x v="4"/>
    <s v="5501"/>
    <n v="3468"/>
    <m/>
    <n v="3468"/>
    <m/>
  </r>
  <r>
    <x v="1330"/>
    <x v="148"/>
    <x v="33"/>
    <s v="1602"/>
    <n v="192680"/>
    <m/>
    <n v="192680"/>
    <m/>
  </r>
  <r>
    <x v="1330"/>
    <x v="129"/>
    <x v="33"/>
    <s v="1603"/>
    <n v="27000"/>
    <m/>
    <n v="27000"/>
    <m/>
  </r>
  <r>
    <x v="1330"/>
    <x v="149"/>
    <x v="16"/>
    <m/>
    <m/>
    <n v="35280"/>
    <n v="-35280"/>
    <s v="sales return"/>
  </r>
  <r>
    <x v="1331"/>
    <x v="128"/>
    <x v="33"/>
    <m/>
    <m/>
    <n v="127000"/>
    <n v="-127000"/>
    <s v="Cash collect by sheeraz pioneer steel = 400,000"/>
  </r>
  <r>
    <x v="1331"/>
    <x v="129"/>
    <x v="33"/>
    <m/>
    <m/>
    <n v="265469"/>
    <n v="-265469"/>
    <m/>
  </r>
  <r>
    <x v="1331"/>
    <x v="148"/>
    <x v="33"/>
    <m/>
    <m/>
    <n v="7531"/>
    <n v="-7531"/>
    <m/>
  </r>
  <r>
    <x v="1331"/>
    <x v="148"/>
    <x v="21"/>
    <s v="55992"/>
    <n v="693300"/>
    <m/>
    <n v="693300"/>
    <m/>
  </r>
  <r>
    <x v="1332"/>
    <x v="130"/>
    <x v="23"/>
    <s v="80"/>
    <n v="480810"/>
    <m/>
    <n v="480810"/>
    <m/>
  </r>
  <r>
    <x v="1332"/>
    <x v="130"/>
    <x v="4"/>
    <s v="5507"/>
    <n v="7000"/>
    <m/>
    <n v="7000"/>
    <m/>
  </r>
  <r>
    <x v="1333"/>
    <x v="128"/>
    <x v="19"/>
    <s v="255"/>
    <n v="12540"/>
    <m/>
    <n v="12540"/>
    <m/>
  </r>
  <r>
    <x v="1333"/>
    <x v="147"/>
    <x v="13"/>
    <s v="56"/>
    <n v="29185"/>
    <m/>
    <n v="29185"/>
    <m/>
  </r>
  <r>
    <x v="1333"/>
    <x v="148"/>
    <x v="33"/>
    <s v="1612"/>
    <n v="37840"/>
    <m/>
    <n v="37840"/>
    <m/>
  </r>
  <r>
    <x v="1333"/>
    <x v="148"/>
    <x v="4"/>
    <s v="5512"/>
    <n v="74000"/>
    <m/>
    <n v="74000"/>
    <m/>
  </r>
  <r>
    <x v="1333"/>
    <x v="149"/>
    <x v="16"/>
    <s v="16110"/>
    <n v="17820"/>
    <m/>
    <n v="17820"/>
    <m/>
  </r>
  <r>
    <x v="1333"/>
    <x v="133"/>
    <x v="16"/>
    <s v="16111"/>
    <n v="8640"/>
    <m/>
    <n v="8640"/>
    <m/>
  </r>
  <r>
    <x v="1333"/>
    <x v="148"/>
    <x v="1"/>
    <s v="947"/>
    <n v="224472"/>
    <m/>
    <n v="224472"/>
    <m/>
  </r>
  <r>
    <x v="1334"/>
    <x v="148"/>
    <x v="33"/>
    <s v="1614"/>
    <n v="18920"/>
    <m/>
    <n v="18920"/>
    <m/>
  </r>
  <r>
    <x v="1335"/>
    <x v="102"/>
    <x v="4"/>
    <s v="5515"/>
    <n v="22000"/>
    <m/>
    <n v="22000"/>
    <m/>
  </r>
  <r>
    <x v="1335"/>
    <x v="148"/>
    <x v="23"/>
    <s v="82"/>
    <n v="7200"/>
    <m/>
    <n v="7200"/>
    <m/>
  </r>
  <r>
    <x v="1335"/>
    <x v="148"/>
    <x v="1"/>
    <s v="959"/>
    <n v="59731"/>
    <m/>
    <n v="59731"/>
    <m/>
  </r>
  <r>
    <x v="1336"/>
    <x v="150"/>
    <x v="33"/>
    <s v="1615"/>
    <n v="39000"/>
    <m/>
    <n v="39000"/>
    <m/>
  </r>
  <r>
    <x v="1336"/>
    <x v="140"/>
    <x v="33"/>
    <s v="1616"/>
    <n v="16750"/>
    <m/>
    <n v="16750"/>
    <m/>
  </r>
  <r>
    <x v="1336"/>
    <x v="151"/>
    <x v="19"/>
    <s v="256"/>
    <n v="96771"/>
    <m/>
    <n v="96771"/>
    <m/>
  </r>
  <r>
    <x v="1336"/>
    <x v="148"/>
    <x v="19"/>
    <s v="257"/>
    <n v="154012"/>
    <m/>
    <n v="154012"/>
    <m/>
  </r>
  <r>
    <x v="1336"/>
    <x v="129"/>
    <x v="19"/>
    <s v="258"/>
    <n v="55561"/>
    <m/>
    <n v="55561"/>
    <m/>
  </r>
  <r>
    <x v="1336"/>
    <x v="130"/>
    <x v="13"/>
    <s v="57"/>
    <n v="84774"/>
    <m/>
    <n v="84774"/>
    <m/>
  </r>
  <r>
    <x v="1336"/>
    <x v="145"/>
    <x v="34"/>
    <m/>
    <n v="187222"/>
    <m/>
    <n v="187222"/>
    <m/>
  </r>
  <r>
    <x v="1337"/>
    <x v="149"/>
    <x v="19"/>
    <s v="259"/>
    <n v="43229"/>
    <m/>
    <n v="43229"/>
    <m/>
  </r>
  <r>
    <x v="1337"/>
    <x v="124"/>
    <x v="19"/>
    <s v="260"/>
    <n v="64807"/>
    <m/>
    <n v="64807"/>
    <m/>
  </r>
  <r>
    <x v="1337"/>
    <x v="102"/>
    <x v="16"/>
    <m/>
    <m/>
    <n v="100000"/>
    <n v="-100000"/>
    <s v="Online by adeel to unique enteprises = 500,000"/>
  </r>
  <r>
    <x v="1337"/>
    <x v="129"/>
    <x v="16"/>
    <m/>
    <m/>
    <n v="100000"/>
    <n v="-100000"/>
    <m/>
  </r>
  <r>
    <x v="1337"/>
    <x v="148"/>
    <x v="16"/>
    <m/>
    <m/>
    <n v="100000"/>
    <n v="-100000"/>
    <m/>
  </r>
  <r>
    <x v="1337"/>
    <x v="149"/>
    <x v="16"/>
    <m/>
    <m/>
    <n v="100000"/>
    <n v="-100000"/>
    <m/>
  </r>
  <r>
    <x v="1337"/>
    <x v="147"/>
    <x v="16"/>
    <m/>
    <m/>
    <n v="100000"/>
    <n v="-100000"/>
    <m/>
  </r>
  <r>
    <x v="1337"/>
    <x v="98"/>
    <x v="16"/>
    <s v="16176"/>
    <n v="1950"/>
    <m/>
    <n v="1950"/>
    <m/>
  </r>
  <r>
    <x v="1337"/>
    <x v="102"/>
    <x v="4"/>
    <s v="5521"/>
    <n v="69000"/>
    <m/>
    <n v="69000"/>
    <m/>
  </r>
  <r>
    <x v="1338"/>
    <x v="130"/>
    <x v="23"/>
    <m/>
    <m/>
    <n v="500000"/>
    <n v="-500000"/>
    <s v="Online by al madina to S kamran Aziz care of thumb intl"/>
  </r>
  <r>
    <x v="1338"/>
    <x v="148"/>
    <x v="23"/>
    <m/>
    <n v="11808"/>
    <m/>
    <n v="11808"/>
    <m/>
  </r>
  <r>
    <x v="1338"/>
    <x v="77"/>
    <x v="34"/>
    <s v="15"/>
    <n v="97336"/>
    <m/>
    <n v="97336"/>
    <m/>
  </r>
  <r>
    <x v="1338"/>
    <x v="77"/>
    <x v="34"/>
    <s v="16"/>
    <n v="97336"/>
    <m/>
    <n v="97336"/>
    <m/>
  </r>
  <r>
    <x v="1338"/>
    <x v="148"/>
    <x v="4"/>
    <s v="5526"/>
    <n v="10500"/>
    <m/>
    <n v="10500"/>
    <m/>
  </r>
  <r>
    <x v="1339"/>
    <x v="102"/>
    <x v="19"/>
    <m/>
    <m/>
    <n v="500000"/>
    <n v="-500000"/>
    <s v="Sheet to Noman ducting fromadeel = 1500,000"/>
  </r>
  <r>
    <x v="1339"/>
    <x v="128"/>
    <x v="19"/>
    <m/>
    <m/>
    <n v="500000"/>
    <n v="-500000"/>
    <m/>
  </r>
  <r>
    <x v="1339"/>
    <x v="146"/>
    <x v="19"/>
    <m/>
    <m/>
    <n v="200000"/>
    <n v="-200000"/>
    <m/>
  </r>
  <r>
    <x v="1339"/>
    <x v="148"/>
    <x v="19"/>
    <m/>
    <m/>
    <n v="300000"/>
    <n v="-300000"/>
    <m/>
  </r>
  <r>
    <x v="1339"/>
    <x v="147"/>
    <x v="4"/>
    <s v="5535"/>
    <n v="71117"/>
    <m/>
    <n v="71117"/>
    <m/>
  </r>
  <r>
    <x v="1339"/>
    <x v="130"/>
    <x v="13"/>
    <s v="60"/>
    <n v="12406"/>
    <m/>
    <n v="12406"/>
    <m/>
  </r>
  <r>
    <x v="1340"/>
    <x v="148"/>
    <x v="21"/>
    <s v="56044"/>
    <n v="41600"/>
    <m/>
    <n v="41600"/>
    <m/>
  </r>
  <r>
    <x v="1340"/>
    <x v="98"/>
    <x v="4"/>
    <s v="5537"/>
    <n v="6000"/>
    <m/>
    <n v="6000"/>
    <m/>
  </r>
  <r>
    <x v="1340"/>
    <x v="133"/>
    <x v="4"/>
    <s v="5539"/>
    <n v="4646"/>
    <m/>
    <n v="4646"/>
    <m/>
  </r>
  <r>
    <x v="1340"/>
    <x v="150"/>
    <x v="19"/>
    <s v="261"/>
    <n v="14554"/>
    <m/>
    <n v="14554"/>
    <m/>
  </r>
  <r>
    <x v="1340"/>
    <x v="148"/>
    <x v="1"/>
    <s v="982"/>
    <n v="26132"/>
    <m/>
    <n v="26132"/>
    <m/>
  </r>
  <r>
    <x v="1341"/>
    <x v="151"/>
    <x v="19"/>
    <s v="262"/>
    <n v="38325"/>
    <m/>
    <n v="38325"/>
    <m/>
  </r>
  <r>
    <x v="1341"/>
    <x v="147"/>
    <x v="4"/>
    <s v="5544"/>
    <n v="21846"/>
    <m/>
    <n v="21846"/>
    <m/>
  </r>
  <r>
    <x v="1341"/>
    <x v="147"/>
    <x v="16"/>
    <s v="16218"/>
    <n v="18000"/>
    <m/>
    <n v="18000"/>
    <m/>
  </r>
  <r>
    <x v="1342"/>
    <x v="148"/>
    <x v="4"/>
    <s v="5547"/>
    <n v="75000"/>
    <m/>
    <n v="75000"/>
    <m/>
  </r>
  <r>
    <x v="1343"/>
    <x v="148"/>
    <x v="4"/>
    <s v="5553"/>
    <n v="132000"/>
    <m/>
    <n v="132000"/>
    <m/>
  </r>
  <r>
    <x v="1343"/>
    <x v="130"/>
    <x v="25"/>
    <s v="991"/>
    <n v="17475"/>
    <m/>
    <n v="17475"/>
    <m/>
  </r>
  <r>
    <x v="1343"/>
    <x v="149"/>
    <x v="34"/>
    <s v="17"/>
    <n v="470388"/>
    <m/>
    <n v="470388"/>
    <m/>
  </r>
  <r>
    <x v="1343"/>
    <x v="148"/>
    <x v="21"/>
    <s v="56067"/>
    <n v="41600"/>
    <m/>
    <n v="41600"/>
    <m/>
  </r>
  <r>
    <x v="1343"/>
    <x v="147"/>
    <x v="13"/>
    <s v="58"/>
    <n v="59034"/>
    <m/>
    <n v="59034"/>
    <m/>
  </r>
  <r>
    <x v="1344"/>
    <x v="148"/>
    <x v="19"/>
    <s v="263"/>
    <n v="129019"/>
    <m/>
    <n v="129019"/>
    <m/>
  </r>
  <r>
    <x v="1344"/>
    <x v="148"/>
    <x v="0"/>
    <s v="611"/>
    <n v="18789"/>
    <m/>
    <n v="18789"/>
    <m/>
  </r>
  <r>
    <x v="1345"/>
    <x v="149"/>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5"/>
    <x v="34"/>
    <m/>
    <m/>
    <n v="187222"/>
    <n v="-187222"/>
    <m/>
  </r>
  <r>
    <x v="1346"/>
    <x v="144"/>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8"/>
    <x v="33"/>
    <m/>
    <m/>
    <n v="50947"/>
    <n v="-50947"/>
    <m/>
  </r>
  <r>
    <x v="1346"/>
    <x v="148"/>
    <x v="33"/>
    <m/>
    <m/>
    <n v="27000"/>
    <n v="-27000"/>
    <m/>
  </r>
  <r>
    <x v="1346"/>
    <x v="140"/>
    <x v="33"/>
    <m/>
    <m/>
    <n v="16750"/>
    <n v="-16750"/>
    <m/>
  </r>
  <r>
    <x v="1346"/>
    <x v="148"/>
    <x v="33"/>
    <m/>
    <m/>
    <n v="278615"/>
    <n v="-278615"/>
    <m/>
  </r>
  <r>
    <x v="1346"/>
    <x v="150"/>
    <x v="33"/>
    <m/>
    <m/>
    <n v="39000"/>
    <n v="-39000"/>
    <m/>
  </r>
  <r>
    <x v="1346"/>
    <x v="149"/>
    <x v="4"/>
    <s v="5559"/>
    <n v="15827"/>
    <m/>
    <n v="15827"/>
    <m/>
  </r>
  <r>
    <x v="1346"/>
    <x v="130"/>
    <x v="4"/>
    <s v="5558"/>
    <n v="7000"/>
    <m/>
    <n v="7000"/>
    <m/>
  </r>
  <r>
    <x v="1346"/>
    <x v="128"/>
    <x v="33"/>
    <s v="1634"/>
    <n v="3750"/>
    <m/>
    <n v="3750"/>
    <m/>
  </r>
  <r>
    <x v="1346"/>
    <x v="141"/>
    <x v="23"/>
    <s v="101"/>
    <n v="192875"/>
    <m/>
    <n v="192875"/>
    <m/>
  </r>
  <r>
    <x v="1346"/>
    <x v="147"/>
    <x v="1"/>
    <s v="1049"/>
    <n v="124094"/>
    <m/>
    <n v="124094"/>
    <m/>
  </r>
  <r>
    <x v="1347"/>
    <x v="140"/>
    <x v="34"/>
    <s v="19"/>
    <n v="204938"/>
    <m/>
    <n v="204938"/>
    <m/>
  </r>
  <r>
    <x v="1347"/>
    <x v="149"/>
    <x v="16"/>
    <s v="16278"/>
    <n v="15750"/>
    <m/>
    <n v="15750"/>
    <m/>
  </r>
  <r>
    <x v="1347"/>
    <x v="102"/>
    <x v="21"/>
    <s v="56086"/>
    <n v="466440"/>
    <m/>
    <n v="466440"/>
    <m/>
  </r>
  <r>
    <x v="1347"/>
    <x v="102"/>
    <x v="1"/>
    <s v="1050"/>
    <n v="76000"/>
    <m/>
    <n v="76000"/>
    <m/>
  </r>
  <r>
    <x v="1348"/>
    <x v="147"/>
    <x v="13"/>
    <s v="59"/>
    <n v="357549"/>
    <m/>
    <n v="357549"/>
    <m/>
  </r>
  <r>
    <x v="1348"/>
    <x v="152"/>
    <x v="25"/>
    <m/>
    <m/>
    <n v="500000"/>
    <n v="-500000"/>
    <s v="Online by adeel to secure vision"/>
  </r>
  <r>
    <x v="1348"/>
    <x v="152"/>
    <x v="25"/>
    <m/>
    <m/>
    <n v="500000"/>
    <n v="-500000"/>
    <s v="Online by adeel to secure vision"/>
  </r>
  <r>
    <x v="1349"/>
    <x v="133"/>
    <x v="4"/>
    <s v="5569"/>
    <n v="25736"/>
    <m/>
    <n v="25736"/>
    <m/>
  </r>
  <r>
    <x v="1349"/>
    <x v="147"/>
    <x v="34"/>
    <s v="20"/>
    <n v="470390"/>
    <m/>
    <n v="470390"/>
    <m/>
  </r>
  <r>
    <x v="1349"/>
    <x v="148"/>
    <x v="1"/>
    <s v="1068"/>
    <n v="37485"/>
    <m/>
    <n v="37485"/>
    <m/>
  </r>
  <r>
    <x v="1350"/>
    <x v="133"/>
    <x v="21"/>
    <s v="56095"/>
    <n v="127500"/>
    <m/>
    <n v="127500"/>
    <m/>
  </r>
  <r>
    <x v="1350"/>
    <x v="133"/>
    <x v="21"/>
    <s v="56096"/>
    <n v="36600"/>
    <m/>
    <n v="36600"/>
    <m/>
  </r>
  <r>
    <x v="1350"/>
    <x v="149"/>
    <x v="19"/>
    <s v="264"/>
    <n v="17682"/>
    <m/>
    <n v="17682"/>
    <m/>
  </r>
  <r>
    <x v="1350"/>
    <x v="133"/>
    <x v="19"/>
    <s v="265"/>
    <n v="8259"/>
    <m/>
    <n v="8259"/>
    <m/>
  </r>
  <r>
    <x v="1350"/>
    <x v="151"/>
    <x v="19"/>
    <s v="266"/>
    <n v="47043"/>
    <m/>
    <n v="47043"/>
    <m/>
  </r>
  <r>
    <x v="1350"/>
    <x v="102"/>
    <x v="19"/>
    <s v="267"/>
    <n v="158952"/>
    <m/>
    <n v="158952"/>
    <m/>
  </r>
  <r>
    <x v="1351"/>
    <x v="127"/>
    <x v="4"/>
    <s v="5575"/>
    <n v="4902"/>
    <m/>
    <n v="4902"/>
    <m/>
  </r>
  <r>
    <x v="1351"/>
    <x v="149"/>
    <x v="4"/>
    <s v="5574"/>
    <n v="4190"/>
    <m/>
    <n v="4190"/>
    <m/>
  </r>
  <r>
    <x v="1352"/>
    <x v="149"/>
    <x v="16"/>
    <s v="16348"/>
    <n v="15750"/>
    <m/>
    <n v="15750"/>
    <m/>
  </r>
  <r>
    <x v="1353"/>
    <x v="102"/>
    <x v="9"/>
    <m/>
    <m/>
    <n v="26664"/>
    <n v="-26664"/>
    <s v="Online by Adeel To zafar ahmed khan care of zafar grills = 100,000"/>
  </r>
  <r>
    <x v="1353"/>
    <x v="126"/>
    <x v="9"/>
    <m/>
    <m/>
    <n v="67300"/>
    <n v="-67300"/>
    <m/>
  </r>
  <r>
    <x v="1353"/>
    <x v="122"/>
    <x v="9"/>
    <m/>
    <m/>
    <n v="6036"/>
    <n v="-6036"/>
    <m/>
  </r>
  <r>
    <x v="1353"/>
    <x v="148"/>
    <x v="4"/>
    <m/>
    <n v="26400"/>
    <m/>
    <n v="26400"/>
    <m/>
  </r>
  <r>
    <x v="1353"/>
    <x v="130"/>
    <x v="13"/>
    <s v="61"/>
    <n v="138414"/>
    <m/>
    <n v="138414"/>
    <m/>
  </r>
  <r>
    <x v="1354"/>
    <x v="127"/>
    <x v="19"/>
    <s v="268"/>
    <n v="43656"/>
    <m/>
    <n v="43656"/>
    <m/>
  </r>
  <r>
    <x v="1355"/>
    <x v="147"/>
    <x v="34"/>
    <s v="22"/>
    <n v="470390"/>
    <m/>
    <n v="470390"/>
    <m/>
  </r>
  <r>
    <x v="1355"/>
    <x v="149"/>
    <x v="34"/>
    <s v="23"/>
    <n v="14400"/>
    <m/>
    <n v="14400"/>
    <m/>
  </r>
  <r>
    <x v="1356"/>
    <x v="147"/>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7"/>
    <x v="34"/>
    <s v="26"/>
    <n v="60686"/>
    <m/>
    <n v="60686"/>
    <m/>
  </r>
  <r>
    <x v="1358"/>
    <x v="141"/>
    <x v="13"/>
    <s v="62"/>
    <n v="114040"/>
    <m/>
    <n v="114040"/>
    <m/>
  </r>
  <r>
    <x v="1359"/>
    <x v="153"/>
    <x v="16"/>
    <s v="16464"/>
    <n v="31813"/>
    <m/>
    <n v="31813"/>
    <m/>
  </r>
  <r>
    <x v="1359"/>
    <x v="151"/>
    <x v="19"/>
    <s v="269"/>
    <n v="53995"/>
    <m/>
    <n v="53995"/>
    <m/>
  </r>
  <r>
    <x v="1360"/>
    <x v="148"/>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8"/>
    <x v="4"/>
    <s v="5610"/>
    <n v="41200"/>
    <m/>
    <n v="41200"/>
    <m/>
  </r>
  <r>
    <x v="1361"/>
    <x v="153"/>
    <x v="16"/>
    <s v="16493"/>
    <n v="3400"/>
    <m/>
    <n v="3400"/>
    <m/>
  </r>
  <r>
    <x v="1361"/>
    <x v="141"/>
    <x v="13"/>
    <s v="63"/>
    <n v="48195"/>
    <m/>
    <n v="48195"/>
    <m/>
  </r>
  <r>
    <x v="1362"/>
    <x v="148"/>
    <x v="19"/>
    <m/>
    <m/>
    <n v="500000"/>
    <n v="-500000"/>
    <s v="sheet hawaka by adeel"/>
  </r>
  <r>
    <x v="1362"/>
    <x v="153"/>
    <x v="19"/>
    <s v="271"/>
    <n v="16720"/>
    <m/>
    <n v="16720"/>
    <m/>
  </r>
  <r>
    <x v="1362"/>
    <x v="153"/>
    <x v="19"/>
    <s v="272"/>
    <n v="42374"/>
    <m/>
    <n v="42374"/>
    <m/>
  </r>
  <r>
    <x v="1362"/>
    <x v="149"/>
    <x v="19"/>
    <m/>
    <m/>
    <n v="200000"/>
    <n v="-200000"/>
    <s v="Sheet hawala to noman by al madina steel Total = 500,000"/>
  </r>
  <r>
    <x v="1362"/>
    <x v="148"/>
    <x v="19"/>
    <m/>
    <m/>
    <n v="200000"/>
    <n v="-200000"/>
    <m/>
  </r>
  <r>
    <x v="1362"/>
    <x v="102"/>
    <x v="19"/>
    <m/>
    <m/>
    <n v="100000"/>
    <n v="-100000"/>
    <m/>
  </r>
  <r>
    <x v="1362"/>
    <x v="153"/>
    <x v="16"/>
    <s v="16509"/>
    <n v="2500"/>
    <m/>
    <n v="2500"/>
    <m/>
  </r>
  <r>
    <x v="1363"/>
    <x v="153"/>
    <x v="16"/>
    <s v="16535"/>
    <n v="12640"/>
    <m/>
    <n v="12640"/>
    <m/>
  </r>
  <r>
    <x v="1363"/>
    <x v="147"/>
    <x v="1"/>
    <s v="1278"/>
    <n v="388742"/>
    <m/>
    <n v="388742"/>
    <m/>
  </r>
  <r>
    <x v="1364"/>
    <x v="102"/>
    <x v="1"/>
    <m/>
    <m/>
    <n v="150000"/>
    <n v="-150000"/>
    <s v="Received from Ik in acc of Manto DML (Meezan bank chq # A-08775251 (Given to Kaytes) amt = 350,000"/>
  </r>
  <r>
    <x v="1364"/>
    <x v="148"/>
    <x v="1"/>
    <m/>
    <m/>
    <n v="200000"/>
    <n v="-200000"/>
    <m/>
  </r>
  <r>
    <x v="1364"/>
    <x v="153"/>
    <x v="0"/>
    <s v="618"/>
    <n v="1422570"/>
    <m/>
    <n v="1422570"/>
    <m/>
  </r>
  <r>
    <x v="1364"/>
    <x v="153"/>
    <x v="0"/>
    <s v="619"/>
    <n v="91770"/>
    <m/>
    <n v="91770"/>
    <m/>
  </r>
  <r>
    <x v="1365"/>
    <x v="130"/>
    <x v="16"/>
    <m/>
    <m/>
    <n v="50000"/>
    <n v="-50000"/>
    <s v="Online by al madina to M asim rafiq care of unique_x000a_RS 180,000_x000a_RS 320,000 total 5 LAC"/>
  </r>
  <r>
    <x v="1365"/>
    <x v="135"/>
    <x v="16"/>
    <m/>
    <m/>
    <n v="60000"/>
    <n v="-60000"/>
    <m/>
  </r>
  <r>
    <x v="1365"/>
    <x v="148"/>
    <x v="16"/>
    <m/>
    <m/>
    <n v="60000"/>
    <n v="-60000"/>
    <m/>
  </r>
  <r>
    <x v="1365"/>
    <x v="149"/>
    <x v="16"/>
    <m/>
    <m/>
    <n v="150000"/>
    <n v="-150000"/>
    <m/>
  </r>
  <r>
    <x v="1365"/>
    <x v="147"/>
    <x v="16"/>
    <m/>
    <m/>
    <n v="100000"/>
    <n v="-100000"/>
    <m/>
  </r>
  <r>
    <x v="1365"/>
    <x v="153"/>
    <x v="16"/>
    <m/>
    <m/>
    <n v="50000"/>
    <n v="-50000"/>
    <m/>
  </r>
  <r>
    <x v="1365"/>
    <x v="102"/>
    <x v="16"/>
    <m/>
    <m/>
    <n v="30000"/>
    <n v="-30000"/>
    <m/>
  </r>
  <r>
    <x v="1365"/>
    <x v="107"/>
    <x v="23"/>
    <m/>
    <m/>
    <n v="50000"/>
    <n v="-50000"/>
    <s v="Online by al madina to syed kamran aziz care of thumb - total = 400000"/>
  </r>
  <r>
    <x v="1365"/>
    <x v="130"/>
    <x v="23"/>
    <m/>
    <m/>
    <n v="100000"/>
    <n v="-100000"/>
    <m/>
  </r>
  <r>
    <x v="1365"/>
    <x v="148"/>
    <x v="23"/>
    <m/>
    <m/>
    <n v="60000"/>
    <n v="-60000"/>
    <m/>
  </r>
  <r>
    <x v="1365"/>
    <x v="141"/>
    <x v="23"/>
    <m/>
    <m/>
    <n v="190000"/>
    <n v="-190000"/>
    <m/>
  </r>
  <r>
    <x v="1366"/>
    <x v="102"/>
    <x v="4"/>
    <m/>
    <m/>
    <n v="117087"/>
    <n v="-117087"/>
    <s v="Received from Ik in acc of Generation Amt = 1300,000"/>
  </r>
  <r>
    <x v="1366"/>
    <x v="98"/>
    <x v="4"/>
    <m/>
    <m/>
    <n v="6000"/>
    <n v="-6000"/>
    <m/>
  </r>
  <r>
    <x v="1366"/>
    <x v="130"/>
    <x v="4"/>
    <m/>
    <m/>
    <n v="104064"/>
    <n v="-104064"/>
    <m/>
  </r>
  <r>
    <x v="1366"/>
    <x v="128"/>
    <x v="4"/>
    <m/>
    <m/>
    <n v="87831"/>
    <n v="-87831"/>
    <m/>
  </r>
  <r>
    <x v="1366"/>
    <x v="133"/>
    <x v="4"/>
    <m/>
    <m/>
    <n v="47250"/>
    <n v="-47250"/>
    <m/>
  </r>
  <r>
    <x v="1366"/>
    <x v="135"/>
    <x v="4"/>
    <m/>
    <m/>
    <n v="30500"/>
    <n v="-30500"/>
    <m/>
  </r>
  <r>
    <x v="1366"/>
    <x v="134"/>
    <x v="4"/>
    <m/>
    <m/>
    <n v="96058"/>
    <n v="-96058"/>
    <m/>
  </r>
  <r>
    <x v="1366"/>
    <x v="127"/>
    <x v="4"/>
    <m/>
    <m/>
    <n v="4902"/>
    <n v="-4902"/>
    <m/>
  </r>
  <r>
    <x v="1366"/>
    <x v="148"/>
    <x v="4"/>
    <m/>
    <m/>
    <n v="532568"/>
    <n v="-532568"/>
    <m/>
  </r>
  <r>
    <x v="1366"/>
    <x v="149"/>
    <x v="4"/>
    <m/>
    <m/>
    <n v="42789"/>
    <n v="-42789"/>
    <m/>
  </r>
  <r>
    <x v="1366"/>
    <x v="147"/>
    <x v="4"/>
    <m/>
    <m/>
    <n v="109721"/>
    <n v="-109721"/>
    <m/>
  </r>
  <r>
    <x v="1366"/>
    <x v="143"/>
    <x v="4"/>
    <m/>
    <m/>
    <n v="5871"/>
    <n v="-5871"/>
    <m/>
  </r>
  <r>
    <x v="1366"/>
    <x v="149"/>
    <x v="4"/>
    <m/>
    <m/>
    <n v="115359"/>
    <n v="-115359"/>
    <m/>
  </r>
  <r>
    <x v="1366"/>
    <x v="77"/>
    <x v="34"/>
    <m/>
    <m/>
    <n v="194672"/>
    <n v="-194672"/>
    <s v="Received from Ik in acc of Sana safinaz = Amt = 1800,000/-"/>
  </r>
  <r>
    <x v="1366"/>
    <x v="102"/>
    <x v="34"/>
    <m/>
    <m/>
    <n v="327067"/>
    <n v="-327067"/>
    <m/>
  </r>
  <r>
    <x v="1366"/>
    <x v="126"/>
    <x v="34"/>
    <m/>
    <m/>
    <n v="274418"/>
    <n v="-274418"/>
    <m/>
  </r>
  <r>
    <x v="1366"/>
    <x v="140"/>
    <x v="34"/>
    <m/>
    <m/>
    <n v="519055"/>
    <n v="-519055"/>
    <m/>
  </r>
  <r>
    <x v="1366"/>
    <x v="149"/>
    <x v="34"/>
    <m/>
    <m/>
    <n v="484788"/>
    <n v="-484788"/>
    <m/>
  </r>
  <r>
    <x v="1366"/>
    <x v="147"/>
    <x v="13"/>
    <s v="64"/>
    <n v="29564"/>
    <m/>
    <n v="29564"/>
    <m/>
  </r>
  <r>
    <x v="1366"/>
    <x v="148"/>
    <x v="21"/>
    <s v="56223"/>
    <n v="12200"/>
    <m/>
    <n v="12200"/>
    <m/>
  </r>
  <r>
    <x v="1366"/>
    <x v="153"/>
    <x v="16"/>
    <s v="16581"/>
    <n v="2620"/>
    <m/>
    <n v="2620"/>
    <m/>
  </r>
  <r>
    <x v="1366"/>
    <x v="77"/>
    <x v="34"/>
    <s v="782"/>
    <n v="14400"/>
    <m/>
    <n v="14400"/>
    <m/>
  </r>
  <r>
    <x v="1367"/>
    <x v="153"/>
    <x v="21"/>
    <s v="56234"/>
    <n v="74000"/>
    <m/>
    <n v="74000"/>
    <m/>
  </r>
  <r>
    <x v="1367"/>
    <x v="148"/>
    <x v="4"/>
    <s v="5636"/>
    <n v="26400"/>
    <m/>
    <n v="26400"/>
    <m/>
  </r>
  <r>
    <x v="1368"/>
    <x v="153"/>
    <x v="33"/>
    <s v="1674"/>
    <n v="36970"/>
    <m/>
    <n v="36970"/>
    <m/>
  </r>
  <r>
    <x v="1368"/>
    <x v="148"/>
    <x v="19"/>
    <s v="273"/>
    <n v="80867"/>
    <m/>
    <n v="80867"/>
    <m/>
  </r>
  <r>
    <x v="1369"/>
    <x v="152"/>
    <x v="33"/>
    <s v="1676"/>
    <n v="88450"/>
    <m/>
    <n v="88450"/>
    <m/>
  </r>
  <r>
    <x v="1369"/>
    <x v="77"/>
    <x v="34"/>
    <s v="784"/>
    <n v="92400"/>
    <m/>
    <n v="92400"/>
    <m/>
  </r>
  <r>
    <x v="1370"/>
    <x v="130"/>
    <x v="13"/>
    <m/>
    <m/>
    <n v="400000"/>
    <n v="-400000"/>
    <s v="sheet from Adeel"/>
  </r>
  <r>
    <x v="1370"/>
    <x v="147"/>
    <x v="13"/>
    <m/>
    <m/>
    <n v="400000"/>
    <n v="-400000"/>
    <m/>
  </r>
  <r>
    <x v="1370"/>
    <x v="141"/>
    <x v="13"/>
    <s v="65"/>
    <n v="66387"/>
    <m/>
    <n v="66387"/>
    <m/>
  </r>
  <r>
    <x v="1370"/>
    <x v="102"/>
    <x v="19"/>
    <s v="274"/>
    <n v="115792"/>
    <m/>
    <n v="115792"/>
    <m/>
  </r>
  <r>
    <x v="1370"/>
    <x v="149"/>
    <x v="19"/>
    <s v="275"/>
    <n v="95243"/>
    <m/>
    <n v="95243"/>
    <m/>
  </r>
  <r>
    <x v="1370"/>
    <x v="149"/>
    <x v="4"/>
    <s v="5649"/>
    <n v="16800"/>
    <m/>
    <n v="16800"/>
    <m/>
  </r>
  <r>
    <x v="1370"/>
    <x v="148"/>
    <x v="16"/>
    <s v="16605"/>
    <n v="4850"/>
    <m/>
    <n v="4850"/>
    <m/>
  </r>
  <r>
    <x v="1371"/>
    <x v="147"/>
    <x v="21"/>
    <s v="56251"/>
    <n v="31559"/>
    <m/>
    <n v="31559"/>
    <m/>
  </r>
  <r>
    <x v="1371"/>
    <x v="133"/>
    <x v="21"/>
    <s v="56257"/>
    <n v="279000"/>
    <m/>
    <n v="279000"/>
    <m/>
  </r>
  <r>
    <x v="1372"/>
    <x v="154"/>
    <x v="4"/>
    <s v="5655"/>
    <n v="114000"/>
    <m/>
    <n v="114000"/>
    <m/>
  </r>
  <r>
    <x v="1373"/>
    <x v="128"/>
    <x v="21"/>
    <m/>
    <m/>
    <n v="1000000"/>
    <n v="-1000000"/>
    <s v="Cash cheque received from Aisah Interior against 1st R/ Bill (Given to fakhri brothers)"/>
  </r>
  <r>
    <x v="1373"/>
    <x v="155"/>
    <x v="34"/>
    <s v="789"/>
    <n v="130372"/>
    <m/>
    <n v="130372"/>
    <m/>
  </r>
  <r>
    <x v="1373"/>
    <x v="147"/>
    <x v="34"/>
    <s v="790"/>
    <n v="225259"/>
    <m/>
    <n v="225259"/>
    <m/>
  </r>
  <r>
    <x v="1373"/>
    <x v="147"/>
    <x v="34"/>
    <s v="796"/>
    <n v="182059"/>
    <m/>
    <n v="182059"/>
    <m/>
  </r>
  <r>
    <x v="1373"/>
    <x v="156"/>
    <x v="19"/>
    <s v="276"/>
    <n v="619227"/>
    <m/>
    <n v="619227"/>
    <m/>
  </r>
  <r>
    <x v="1373"/>
    <x v="155"/>
    <x v="16"/>
    <s v="16660"/>
    <n v="18000"/>
    <m/>
    <n v="18000"/>
    <m/>
  </r>
  <r>
    <x v="1374"/>
    <x v="149"/>
    <x v="4"/>
    <s v="21846"/>
    <n v="233030"/>
    <m/>
    <n v="233030"/>
    <m/>
  </r>
  <r>
    <x v="1374"/>
    <x v="133"/>
    <x v="4"/>
    <s v="5663"/>
    <n v="17556"/>
    <m/>
    <n v="17556"/>
    <m/>
  </r>
  <r>
    <x v="1374"/>
    <x v="155"/>
    <x v="34"/>
    <s v="797"/>
    <n v="67886"/>
    <m/>
    <n v="67886"/>
    <m/>
  </r>
  <r>
    <x v="1374"/>
    <x v="77"/>
    <x v="34"/>
    <s v="798"/>
    <n v="120196"/>
    <m/>
    <n v="120196"/>
    <m/>
  </r>
  <r>
    <x v="1375"/>
    <x v="155"/>
    <x v="16"/>
    <s v="16677"/>
    <n v="8700"/>
    <m/>
    <n v="8700"/>
    <m/>
  </r>
  <r>
    <x v="1376"/>
    <x v="133"/>
    <x v="21"/>
    <s v="56289"/>
    <n v="285019"/>
    <m/>
    <n v="285019"/>
    <m/>
  </r>
  <r>
    <x v="1376"/>
    <x v="149"/>
    <x v="21"/>
    <s v="56290"/>
    <n v="2634989"/>
    <m/>
    <n v="2634989"/>
    <m/>
  </r>
  <r>
    <x v="1376"/>
    <x v="149"/>
    <x v="4"/>
    <s v="5668"/>
    <n v="38000"/>
    <m/>
    <n v="38000"/>
    <m/>
  </r>
  <r>
    <x v="1376"/>
    <x v="133"/>
    <x v="4"/>
    <s v="5669"/>
    <n v="694"/>
    <m/>
    <n v="694"/>
    <m/>
  </r>
  <r>
    <x v="1377"/>
    <x v="154"/>
    <x v="4"/>
    <s v="5672"/>
    <n v="142500"/>
    <m/>
    <n v="142500"/>
    <m/>
  </r>
  <r>
    <x v="1377"/>
    <x v="147"/>
    <x v="21"/>
    <s v="56299"/>
    <n v="29450"/>
    <m/>
    <n v="29450"/>
    <m/>
  </r>
  <r>
    <x v="1377"/>
    <x v="133"/>
    <x v="21"/>
    <s v="56302"/>
    <n v="65322"/>
    <m/>
    <n v="65322"/>
    <m/>
  </r>
  <r>
    <x v="1377"/>
    <x v="149"/>
    <x v="21"/>
    <s v="56305"/>
    <n v="37421"/>
    <m/>
    <n v="37421"/>
    <m/>
  </r>
  <r>
    <x v="1377"/>
    <x v="135"/>
    <x v="21"/>
    <m/>
    <m/>
    <n v="952500"/>
    <n v="-952500"/>
    <s v="Received from Ik in acc of Citi bank (Meezan bank chq # A-05627041 Given to ST brothers care of fakhri brothers) = 1,501,500"/>
  </r>
  <r>
    <x v="1377"/>
    <x v="133"/>
    <x v="21"/>
    <m/>
    <m/>
    <n v="164100"/>
    <n v="-164100"/>
    <m/>
  </r>
  <r>
    <x v="1377"/>
    <x v="153"/>
    <x v="21"/>
    <m/>
    <m/>
    <n v="74000"/>
    <n v="-74000"/>
    <m/>
  </r>
  <r>
    <x v="1377"/>
    <x v="128"/>
    <x v="21"/>
    <m/>
    <m/>
    <n v="296217"/>
    <n v="-296217"/>
    <m/>
  </r>
  <r>
    <x v="1377"/>
    <x v="102"/>
    <x v="21"/>
    <m/>
    <m/>
    <n v="14683"/>
    <n v="-14683"/>
    <m/>
  </r>
  <r>
    <x v="1378"/>
    <x v="152"/>
    <x v="25"/>
    <s v="1059"/>
    <n v="1825026"/>
    <m/>
    <n v="1825026"/>
    <m/>
  </r>
  <r>
    <x v="1379"/>
    <x v="155"/>
    <x v="16"/>
    <s v="16740"/>
    <n v="7650"/>
    <m/>
    <n v="7650"/>
    <m/>
  </r>
  <r>
    <x v="1380"/>
    <x v="102"/>
    <x v="19"/>
    <s v="277"/>
    <n v="152222"/>
    <m/>
    <n v="152222"/>
    <m/>
  </r>
  <r>
    <x v="1380"/>
    <x v="149"/>
    <x v="19"/>
    <s v="278"/>
    <n v="168263"/>
    <m/>
    <n v="168263"/>
    <m/>
  </r>
  <r>
    <x v="1381"/>
    <x v="154"/>
    <x v="13"/>
    <s v="66"/>
    <n v="1344573"/>
    <m/>
    <n v="1344573"/>
    <m/>
  </r>
  <r>
    <x v="1381"/>
    <x v="151"/>
    <x v="19"/>
    <m/>
    <m/>
    <n v="200000"/>
    <n v="-200000"/>
    <s v="Sheet hawal from al madina = Total = 1000,000"/>
  </r>
  <r>
    <x v="1381"/>
    <x v="156"/>
    <x v="19"/>
    <m/>
    <m/>
    <n v="600000"/>
    <n v="-600000"/>
    <m/>
  </r>
  <r>
    <x v="1381"/>
    <x v="128"/>
    <x v="19"/>
    <m/>
    <m/>
    <n v="200000"/>
    <n v="-200000"/>
    <m/>
  </r>
  <r>
    <x v="1382"/>
    <x v="154"/>
    <x v="13"/>
    <m/>
    <m/>
    <n v="1000000"/>
    <n v="-1000000"/>
    <s v="sheet from Adeel"/>
  </r>
  <r>
    <x v="1382"/>
    <x v="151"/>
    <x v="19"/>
    <s v="279"/>
    <n v="5852"/>
    <m/>
    <n v="5852"/>
    <m/>
  </r>
  <r>
    <x v="1382"/>
    <x v="149"/>
    <x v="19"/>
    <s v="280"/>
    <n v="99048"/>
    <m/>
    <n v="99048"/>
    <m/>
  </r>
  <r>
    <x v="1382"/>
    <x v="133"/>
    <x v="19"/>
    <s v="281"/>
    <n v="51913"/>
    <m/>
    <n v="51913"/>
    <m/>
  </r>
  <r>
    <x v="1382"/>
    <x v="149"/>
    <x v="16"/>
    <s v="16779"/>
    <n v="11700"/>
    <m/>
    <n v="11700"/>
    <m/>
  </r>
  <r>
    <x v="1382"/>
    <x v="154"/>
    <x v="4"/>
    <s v="5688"/>
    <n v="98800"/>
    <m/>
    <n v="98800"/>
    <m/>
  </r>
  <r>
    <x v="1383"/>
    <x v="154"/>
    <x v="4"/>
    <s v="5691"/>
    <n v="142500"/>
    <m/>
    <n v="142500"/>
    <m/>
  </r>
  <r>
    <x v="1383"/>
    <x v="102"/>
    <x v="21"/>
    <s v="56329"/>
    <n v="24000"/>
    <m/>
    <n v="24000"/>
    <m/>
  </r>
  <r>
    <x v="1383"/>
    <x v="147"/>
    <x v="13"/>
    <s v="25"/>
    <n v="69330"/>
    <m/>
    <n v="69330"/>
    <m/>
  </r>
  <r>
    <x v="1384"/>
    <x v="149"/>
    <x v="16"/>
    <s v="16792"/>
    <n v="12500"/>
    <m/>
    <n v="12500"/>
    <m/>
  </r>
  <r>
    <x v="1385"/>
    <x v="128"/>
    <x v="33"/>
    <m/>
    <m/>
    <n v="3750"/>
    <n v="-3750"/>
    <s v="cash collect by sheeraz pioneer steel (from al madina) = 245000"/>
  </r>
  <r>
    <x v="1385"/>
    <x v="131"/>
    <x v="33"/>
    <m/>
    <m/>
    <n v="85478"/>
    <n v="-85478"/>
    <m/>
  </r>
  <r>
    <x v="1385"/>
    <x v="153"/>
    <x v="33"/>
    <m/>
    <m/>
    <n v="36970"/>
    <n v="-36970"/>
    <m/>
  </r>
  <r>
    <x v="1385"/>
    <x v="152"/>
    <x v="33"/>
    <m/>
    <m/>
    <n v="88450"/>
    <n v="-88450"/>
    <m/>
  </r>
  <r>
    <x v="1385"/>
    <x v="148"/>
    <x v="33"/>
    <m/>
    <m/>
    <n v="30352"/>
    <n v="-30352"/>
    <m/>
  </r>
  <r>
    <x v="1385"/>
    <x v="149"/>
    <x v="16"/>
    <s v="16807"/>
    <n v="7800"/>
    <m/>
    <n v="7800"/>
    <m/>
  </r>
  <r>
    <x v="1385"/>
    <x v="155"/>
    <x v="16"/>
    <s v="16814"/>
    <n v="1120"/>
    <m/>
    <n v="1120"/>
    <m/>
  </r>
  <r>
    <x v="1386"/>
    <x v="157"/>
    <x v="21"/>
    <s v="56344"/>
    <n v="23270"/>
    <m/>
    <n v="23270"/>
    <m/>
  </r>
  <r>
    <x v="1387"/>
    <x v="149"/>
    <x v="19"/>
    <s v="282"/>
    <n v="5348"/>
    <m/>
    <n v="5348"/>
    <m/>
  </r>
  <r>
    <x v="1387"/>
    <x v="102"/>
    <x v="16"/>
    <s v="16845"/>
    <n v="36900"/>
    <m/>
    <n v="36900"/>
    <m/>
  </r>
  <r>
    <x v="1387"/>
    <x v="147"/>
    <x v="16"/>
    <s v="16847"/>
    <n v="14850"/>
    <m/>
    <n v="14850"/>
    <m/>
  </r>
  <r>
    <x v="1387"/>
    <x v="154"/>
    <x v="13"/>
    <s v="24"/>
    <n v="1146636"/>
    <m/>
    <n v="1146636"/>
    <m/>
  </r>
  <r>
    <x v="1387"/>
    <x v="156"/>
    <x v="19"/>
    <s v="283"/>
    <n v="410374"/>
    <m/>
    <n v="410374"/>
    <m/>
  </r>
  <r>
    <x v="1388"/>
    <x v="157"/>
    <x v="19"/>
    <s v="284"/>
    <n v="403900"/>
    <m/>
    <n v="403900"/>
    <m/>
  </r>
  <r>
    <x v="1388"/>
    <x v="148"/>
    <x v="19"/>
    <s v="285"/>
    <n v="1851"/>
    <m/>
    <n v="1851"/>
    <m/>
  </r>
  <r>
    <x v="1388"/>
    <x v="149"/>
    <x v="4"/>
    <s v="21910"/>
    <n v="217813"/>
    <m/>
    <n v="217813"/>
    <m/>
  </r>
  <r>
    <x v="1389"/>
    <x v="77"/>
    <x v="34"/>
    <s v="24"/>
    <n v="48800"/>
    <m/>
    <n v="48800"/>
    <m/>
  </r>
  <r>
    <x v="1389"/>
    <x v="102"/>
    <x v="34"/>
    <s v="25"/>
    <n v="123955"/>
    <m/>
    <n v="123955"/>
    <m/>
  </r>
  <r>
    <x v="1390"/>
    <x v="147"/>
    <x v="1"/>
    <s v="1487"/>
    <n v="27305"/>
    <m/>
    <n v="27305"/>
    <m/>
  </r>
  <r>
    <x v="1390"/>
    <x v="151"/>
    <x v="19"/>
    <s v="286"/>
    <n v="21385"/>
    <m/>
    <n v="21385"/>
    <m/>
  </r>
  <r>
    <x v="1391"/>
    <x v="128"/>
    <x v="19"/>
    <s v="287"/>
    <n v="2873"/>
    <m/>
    <n v="2873"/>
    <m/>
  </r>
  <r>
    <x v="1391"/>
    <x v="147"/>
    <x v="34"/>
    <m/>
    <m/>
    <n v="1000000"/>
    <n v="-1000000"/>
    <s v="Online by adeel to partners account care off habi insulation"/>
  </r>
  <r>
    <x v="1391"/>
    <x v="149"/>
    <x v="34"/>
    <m/>
    <n v="14400"/>
    <m/>
    <n v="14400"/>
    <m/>
  </r>
  <r>
    <x v="1392"/>
    <x v="147"/>
    <x v="1"/>
    <s v="1531"/>
    <n v="355856"/>
    <m/>
    <n v="355856"/>
    <m/>
  </r>
  <r>
    <x v="1392"/>
    <x v="102"/>
    <x v="1"/>
    <m/>
    <m/>
    <n v="29697"/>
    <n v="-29697"/>
    <s v="Online by adeel to kaytes = 500,000"/>
  </r>
  <r>
    <x v="1392"/>
    <x v="128"/>
    <x v="1"/>
    <m/>
    <m/>
    <n v="81000"/>
    <n v="-81000"/>
    <m/>
  </r>
  <r>
    <x v="1392"/>
    <x v="148"/>
    <x v="1"/>
    <m/>
    <m/>
    <n v="147820"/>
    <n v="-147820"/>
    <m/>
  </r>
  <r>
    <x v="1392"/>
    <x v="147"/>
    <x v="1"/>
    <m/>
    <m/>
    <n v="241483"/>
    <n v="-241483"/>
    <m/>
  </r>
  <r>
    <x v="1393"/>
    <x v="154"/>
    <x v="13"/>
    <m/>
    <m/>
    <n v="500000"/>
    <n v="-500000"/>
    <s v="Chq paid Bank Al Falah To Sami Ducting (By BH)"/>
  </r>
  <r>
    <x v="1394"/>
    <x v="156"/>
    <x v="19"/>
    <m/>
    <m/>
    <n v="350000"/>
    <n v="-350000"/>
    <s v="sheet hawala to noman by adeel = 700,000"/>
  </r>
  <r>
    <x v="1394"/>
    <x v="157"/>
    <x v="19"/>
    <m/>
    <m/>
    <n v="350000"/>
    <n v="-350000"/>
    <m/>
  </r>
  <r>
    <x v="1394"/>
    <x v="119"/>
    <x v="9"/>
    <m/>
    <m/>
    <n v="82756"/>
    <n v="-82756"/>
    <s v="Online by adeel to Zafar grills  = 90,000"/>
  </r>
  <r>
    <x v="1394"/>
    <x v="122"/>
    <x v="9"/>
    <m/>
    <m/>
    <n v="7244"/>
    <n v="-7244"/>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084">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7"/>
    <x v="389"/>
    <x v="10286"/>
    <n v="200000"/>
    <m/>
    <n v="-200000"/>
    <x v="116"/>
  </r>
  <r>
    <x v="2270"/>
    <x v="118"/>
    <x v="389"/>
    <x v="10286"/>
    <n v="100000"/>
    <m/>
    <n v="-100000"/>
    <x v="116"/>
  </r>
  <r>
    <x v="2270"/>
    <x v="119"/>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0"/>
    <x v="97"/>
    <x v="10298"/>
    <m/>
    <n v="1421846"/>
    <n v="1421846"/>
    <x v="116"/>
  </r>
  <r>
    <x v="2269"/>
    <x v="120"/>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1"/>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0"/>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2"/>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3"/>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7"/>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2"/>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2"/>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2"/>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7"/>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2"/>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2"/>
    <x v="474"/>
    <x v="8211"/>
    <n v="500"/>
    <m/>
    <n v="-500"/>
    <x v="98"/>
  </r>
  <r>
    <x v="2291"/>
    <x v="118"/>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2"/>
    <x v="474"/>
    <x v="10433"/>
    <n v="1000"/>
    <m/>
    <n v="-1000"/>
    <x v="98"/>
  </r>
  <r>
    <x v="2292"/>
    <x v="99"/>
    <x v="2"/>
    <x v="8173"/>
    <n v="1300"/>
    <m/>
    <n v="-1300"/>
    <x v="98"/>
  </r>
  <r>
    <x v="2292"/>
    <x v="73"/>
    <x v="278"/>
    <x v="10434"/>
    <n v="6000"/>
    <m/>
    <n v="-6000"/>
    <x v="98"/>
  </r>
  <r>
    <x v="2292"/>
    <x v="122"/>
    <x v="278"/>
    <x v="9496"/>
    <n v="1000"/>
    <m/>
    <n v="-1000"/>
    <x v="98"/>
  </r>
  <r>
    <x v="2292"/>
    <x v="108"/>
    <x v="866"/>
    <x v="10435"/>
    <n v="20000"/>
    <m/>
    <n v="-20000"/>
    <x v="98"/>
  </r>
  <r>
    <x v="2292"/>
    <x v="122"/>
    <x v="278"/>
    <x v="9642"/>
    <n v="2755"/>
    <m/>
    <n v="-2755"/>
    <x v="98"/>
  </r>
  <r>
    <x v="2292"/>
    <x v="4"/>
    <x v="285"/>
    <x v="10436"/>
    <n v="1000"/>
    <m/>
    <n v="-1000"/>
    <x v="98"/>
  </r>
  <r>
    <x v="2292"/>
    <x v="73"/>
    <x v="474"/>
    <x v="898"/>
    <n v="2900"/>
    <m/>
    <n v="-2900"/>
    <x v="98"/>
  </r>
  <r>
    <x v="2292"/>
    <x v="122"/>
    <x v="474"/>
    <x v="898"/>
    <n v="500"/>
    <m/>
    <n v="-500"/>
    <x v="98"/>
  </r>
  <r>
    <x v="2292"/>
    <x v="7"/>
    <x v="27"/>
    <x v="5198"/>
    <n v="123946"/>
    <m/>
    <n v="-123946"/>
    <x v="98"/>
  </r>
  <r>
    <x v="2292"/>
    <x v="4"/>
    <x v="27"/>
    <x v="5198"/>
    <n v="77157"/>
    <m/>
    <n v="-77157"/>
    <x v="98"/>
  </r>
  <r>
    <x v="2292"/>
    <x v="115"/>
    <x v="285"/>
    <x v="10437"/>
    <n v="1340"/>
    <m/>
    <n v="-1340"/>
    <x v="98"/>
  </r>
  <r>
    <x v="2292"/>
    <x v="122"/>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2"/>
    <x v="697"/>
    <x v="10443"/>
    <n v="375000"/>
    <m/>
    <n v="-375000"/>
    <x v="98"/>
  </r>
  <r>
    <x v="2293"/>
    <x v="115"/>
    <x v="850"/>
    <x v="10444"/>
    <n v="4598964"/>
    <m/>
    <n v="-4598964"/>
    <x v="98"/>
  </r>
  <r>
    <x v="2294"/>
    <x v="4"/>
    <x v="4"/>
    <x v="7512"/>
    <n v="5000"/>
    <m/>
    <n v="-5000"/>
    <x v="98"/>
  </r>
  <r>
    <x v="2294"/>
    <x v="122"/>
    <x v="474"/>
    <x v="233"/>
    <n v="1800"/>
    <m/>
    <n v="-1800"/>
    <x v="98"/>
  </r>
  <r>
    <x v="2294"/>
    <x v="1"/>
    <x v="2"/>
    <x v="10445"/>
    <n v="2000"/>
    <m/>
    <n v="-2000"/>
    <x v="98"/>
  </r>
  <r>
    <x v="2294"/>
    <x v="114"/>
    <x v="314"/>
    <x v="10446"/>
    <n v="30000"/>
    <m/>
    <n v="-30000"/>
    <x v="98"/>
  </r>
  <r>
    <x v="2294"/>
    <x v="112"/>
    <x v="660"/>
    <x v="10447"/>
    <n v="400000"/>
    <m/>
    <n v="-400000"/>
    <x v="98"/>
  </r>
  <r>
    <x v="2294"/>
    <x v="122"/>
    <x v="278"/>
    <x v="10448"/>
    <n v="1750"/>
    <m/>
    <n v="-1750"/>
    <x v="98"/>
  </r>
  <r>
    <x v="2294"/>
    <x v="112"/>
    <x v="867"/>
    <x v="10449"/>
    <n v="220000"/>
    <m/>
    <n v="-220000"/>
    <x v="98"/>
  </r>
  <r>
    <x v="2294"/>
    <x v="122"/>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2"/>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2"/>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2"/>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2"/>
    <x v="697"/>
    <x v="10443"/>
    <n v="100000"/>
    <m/>
    <n v="-100000"/>
    <x v="98"/>
  </r>
  <r>
    <x v="2297"/>
    <x v="113"/>
    <x v="868"/>
    <x v="10469"/>
    <n v="207000"/>
    <m/>
    <n v="-207000"/>
    <x v="98"/>
  </r>
  <r>
    <x v="2297"/>
    <x v="113"/>
    <x v="647"/>
    <x v="10470"/>
    <n v="45000"/>
    <m/>
    <n v="-45000"/>
    <x v="98"/>
  </r>
  <r>
    <x v="2297"/>
    <x v="90"/>
    <x v="278"/>
    <x v="10471"/>
    <n v="8800"/>
    <m/>
    <n v="-8800"/>
    <x v="98"/>
  </r>
  <r>
    <x v="2297"/>
    <x v="122"/>
    <x v="278"/>
    <x v="10472"/>
    <n v="142000"/>
    <m/>
    <n v="-142000"/>
    <x v="98"/>
  </r>
  <r>
    <x v="2297"/>
    <x v="115"/>
    <x v="278"/>
    <x v="10473"/>
    <n v="20000"/>
    <m/>
    <n v="-20000"/>
    <x v="98"/>
  </r>
  <r>
    <x v="2297"/>
    <x v="122"/>
    <x v="856"/>
    <x v="10474"/>
    <n v="100000"/>
    <m/>
    <n v="-100000"/>
    <x v="98"/>
  </r>
  <r>
    <x v="2298"/>
    <x v="112"/>
    <x v="278"/>
    <x v="10475"/>
    <n v="1740"/>
    <m/>
    <n v="-1740"/>
    <x v="98"/>
  </r>
  <r>
    <x v="2298"/>
    <x v="4"/>
    <x v="516"/>
    <x v="10476"/>
    <n v="2000"/>
    <m/>
    <n v="-2000"/>
    <x v="98"/>
  </r>
  <r>
    <x v="2298"/>
    <x v="122"/>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4"/>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2"/>
    <x v="278"/>
    <x v="10497"/>
    <n v="1740"/>
    <m/>
    <n v="-1740"/>
    <x v="117"/>
  </r>
  <r>
    <x v="2299"/>
    <x v="90"/>
    <x v="278"/>
    <x v="10498"/>
    <n v="2250"/>
    <m/>
    <n v="-2250"/>
    <x v="117"/>
  </r>
  <r>
    <x v="2299"/>
    <x v="112"/>
    <x v="278"/>
    <x v="10499"/>
    <n v="1500"/>
    <m/>
    <n v="-1500"/>
    <x v="117"/>
  </r>
  <r>
    <x v="2299"/>
    <x v="115"/>
    <x v="285"/>
    <x v="10500"/>
    <n v="1100"/>
    <m/>
    <n v="-1100"/>
    <x v="117"/>
  </r>
  <r>
    <x v="2299"/>
    <x v="122"/>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2"/>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2"/>
    <x v="805"/>
    <x v="898"/>
    <n v="31000"/>
    <m/>
    <n v="-31000"/>
    <x v="117"/>
  </r>
  <r>
    <x v="2300"/>
    <x v="4"/>
    <x v="4"/>
    <x v="7512"/>
    <n v="5000"/>
    <m/>
    <n v="-5000"/>
    <x v="117"/>
  </r>
  <r>
    <x v="2300"/>
    <x v="122"/>
    <x v="278"/>
    <x v="10509"/>
    <n v="5280"/>
    <m/>
    <n v="-5280"/>
    <x v="117"/>
  </r>
  <r>
    <x v="2300"/>
    <x v="115"/>
    <x v="278"/>
    <x v="10510"/>
    <n v="51850"/>
    <m/>
    <n v="-51850"/>
    <x v="117"/>
  </r>
  <r>
    <x v="2300"/>
    <x v="122"/>
    <x v="278"/>
    <x v="10511"/>
    <n v="1500"/>
    <m/>
    <n v="-1500"/>
    <x v="117"/>
  </r>
  <r>
    <x v="2300"/>
    <x v="122"/>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7"/>
    <x v="278"/>
    <x v="10442"/>
    <n v="50000"/>
    <m/>
    <n v="-50000"/>
    <x v="117"/>
  </r>
  <r>
    <x v="2300"/>
    <x v="84"/>
    <x v="2"/>
    <x v="10515"/>
    <n v="250000"/>
    <m/>
    <n v="-250000"/>
    <x v="117"/>
  </r>
  <r>
    <x v="2300"/>
    <x v="84"/>
    <x v="2"/>
    <x v="10515"/>
    <n v="100000"/>
    <m/>
    <n v="-100000"/>
    <x v="117"/>
  </r>
  <r>
    <x v="2301"/>
    <x v="122"/>
    <x v="856"/>
    <x v="898"/>
    <n v="100000"/>
    <m/>
    <n v="-100000"/>
    <x v="117"/>
  </r>
  <r>
    <x v="2301"/>
    <x v="108"/>
    <x v="864"/>
    <x v="898"/>
    <n v="40000"/>
    <m/>
    <n v="-40000"/>
    <x v="117"/>
  </r>
  <r>
    <x v="2301"/>
    <x v="108"/>
    <x v="278"/>
    <x v="10516"/>
    <n v="34770"/>
    <m/>
    <n v="-34770"/>
    <x v="117"/>
  </r>
  <r>
    <x v="2301"/>
    <x v="4"/>
    <x v="2"/>
    <x v="10517"/>
    <n v="1000"/>
    <m/>
    <n v="-1000"/>
    <x v="117"/>
  </r>
  <r>
    <x v="2301"/>
    <x v="122"/>
    <x v="474"/>
    <x v="233"/>
    <n v="3500"/>
    <m/>
    <n v="-3500"/>
    <x v="117"/>
  </r>
  <r>
    <x v="2301"/>
    <x v="112"/>
    <x v="474"/>
    <x v="233"/>
    <n v="1000"/>
    <m/>
    <n v="-1000"/>
    <x v="117"/>
  </r>
  <r>
    <x v="2301"/>
    <x v="122"/>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2"/>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2"/>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2"/>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2"/>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5"/>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2"/>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2"/>
    <x v="474"/>
    <x v="233"/>
    <n v="3500"/>
    <m/>
    <n v="-3500"/>
    <x v="117"/>
  </r>
  <r>
    <x v="2304"/>
    <x v="115"/>
    <x v="295"/>
    <x v="10550"/>
    <n v="123300"/>
    <m/>
    <n v="-123300"/>
    <x v="117"/>
  </r>
  <r>
    <x v="2304"/>
    <x v="112"/>
    <x v="58"/>
    <x v="10551"/>
    <n v="40800"/>
    <m/>
    <n v="-40800"/>
    <x v="117"/>
  </r>
  <r>
    <x v="2304"/>
    <x v="97"/>
    <x v="2"/>
    <x v="10552"/>
    <n v="74000"/>
    <m/>
    <n v="-74000"/>
    <x v="117"/>
  </r>
  <r>
    <x v="2304"/>
    <x v="118"/>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2"/>
    <x v="278"/>
    <x v="10566"/>
    <n v="3300"/>
    <m/>
    <n v="-3300"/>
    <x v="117"/>
  </r>
  <r>
    <x v="2305"/>
    <x v="122"/>
    <x v="278"/>
    <x v="9766"/>
    <n v="300"/>
    <m/>
    <n v="-300"/>
    <x v="117"/>
  </r>
  <r>
    <x v="2305"/>
    <x v="73"/>
    <x v="278"/>
    <x v="10567"/>
    <n v="900"/>
    <m/>
    <n v="-900"/>
    <x v="117"/>
  </r>
  <r>
    <x v="2305"/>
    <x v="112"/>
    <x v="474"/>
    <x v="233"/>
    <n v="2000"/>
    <m/>
    <n v="-2000"/>
    <x v="117"/>
  </r>
  <r>
    <x v="2305"/>
    <x v="119"/>
    <x v="465"/>
    <x v="10346"/>
    <n v="5000"/>
    <m/>
    <n v="-5000"/>
    <x v="117"/>
  </r>
  <r>
    <x v="2305"/>
    <x v="23"/>
    <x v="2"/>
    <x v="10568"/>
    <n v="7000"/>
    <m/>
    <n v="-7000"/>
    <x v="117"/>
  </r>
  <r>
    <x v="2305"/>
    <x v="122"/>
    <x v="474"/>
    <x v="233"/>
    <n v="900"/>
    <m/>
    <n v="-900"/>
    <x v="117"/>
  </r>
  <r>
    <x v="2305"/>
    <x v="97"/>
    <x v="873"/>
    <x v="10569"/>
    <n v="32000"/>
    <m/>
    <n v="-32000"/>
    <x v="117"/>
  </r>
  <r>
    <x v="2305"/>
    <x v="115"/>
    <x v="278"/>
    <x v="10570"/>
    <n v="34000"/>
    <m/>
    <n v="-34000"/>
    <x v="117"/>
  </r>
  <r>
    <x v="2305"/>
    <x v="115"/>
    <x v="278"/>
    <x v="10571"/>
    <n v="49870"/>
    <m/>
    <n v="-49870"/>
    <x v="117"/>
  </r>
  <r>
    <x v="2305"/>
    <x v="117"/>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2"/>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5"/>
    <x v="278"/>
    <x v="10578"/>
    <n v="2250"/>
    <m/>
    <n v="-2250"/>
    <x v="117"/>
  </r>
  <r>
    <x v="2306"/>
    <x v="112"/>
    <x v="474"/>
    <x v="233"/>
    <n v="2000"/>
    <m/>
    <n v="-2000"/>
    <x v="117"/>
  </r>
  <r>
    <x v="2306"/>
    <x v="4"/>
    <x v="4"/>
    <x v="7512"/>
    <n v="4000"/>
    <m/>
    <n v="-4000"/>
    <x v="117"/>
  </r>
  <r>
    <x v="2306"/>
    <x v="122"/>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7"/>
    <x v="43"/>
    <x v="10585"/>
    <n v="58065"/>
    <m/>
    <n v="-58065"/>
    <x v="117"/>
  </r>
  <r>
    <x v="2307"/>
    <x v="23"/>
    <x v="43"/>
    <x v="4902"/>
    <n v="28000"/>
    <m/>
    <n v="-28000"/>
    <x v="117"/>
  </r>
  <r>
    <x v="2307"/>
    <x v="115"/>
    <x v="285"/>
    <x v="7872"/>
    <n v="1000"/>
    <m/>
    <n v="-1000"/>
    <x v="117"/>
  </r>
  <r>
    <x v="2307"/>
    <x v="122"/>
    <x v="474"/>
    <x v="233"/>
    <n v="1700"/>
    <m/>
    <n v="-1700"/>
    <x v="117"/>
  </r>
  <r>
    <x v="2307"/>
    <x v="125"/>
    <x v="474"/>
    <x v="233"/>
    <n v="800"/>
    <m/>
    <n v="-800"/>
    <x v="117"/>
  </r>
  <r>
    <x v="2307"/>
    <x v="97"/>
    <x v="474"/>
    <x v="233"/>
    <n v="500"/>
    <m/>
    <n v="-500"/>
    <x v="117"/>
  </r>
  <r>
    <x v="2307"/>
    <x v="108"/>
    <x v="864"/>
    <x v="10586"/>
    <n v="30000"/>
    <m/>
    <n v="-30000"/>
    <x v="117"/>
  </r>
  <r>
    <x v="2307"/>
    <x v="122"/>
    <x v="874"/>
    <x v="10586"/>
    <n v="10000"/>
    <m/>
    <n v="-10000"/>
    <x v="117"/>
  </r>
  <r>
    <x v="2307"/>
    <x v="112"/>
    <x v="474"/>
    <x v="10451"/>
    <n v="800"/>
    <m/>
    <n v="-800"/>
    <x v="117"/>
  </r>
  <r>
    <x v="2307"/>
    <x v="122"/>
    <x v="2"/>
    <x v="10587"/>
    <n v="200"/>
    <m/>
    <n v="-200"/>
    <x v="117"/>
  </r>
  <r>
    <x v="2307"/>
    <x v="114"/>
    <x v="278"/>
    <x v="10588"/>
    <n v="20000"/>
    <m/>
    <n v="-20000"/>
    <x v="117"/>
  </r>
  <r>
    <x v="2307"/>
    <x v="97"/>
    <x v="314"/>
    <x v="10589"/>
    <n v="30000"/>
    <m/>
    <n v="-30000"/>
    <x v="117"/>
  </r>
  <r>
    <x v="2307"/>
    <x v="117"/>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2"/>
    <x v="856"/>
    <x v="8439"/>
    <n v="100000"/>
    <m/>
    <n v="-100000"/>
    <x v="117"/>
  </r>
  <r>
    <x v="2308"/>
    <x v="117"/>
    <x v="278"/>
    <x v="10594"/>
    <n v="50000"/>
    <m/>
    <n v="-50000"/>
    <x v="117"/>
  </r>
  <r>
    <x v="2308"/>
    <x v="119"/>
    <x v="278"/>
    <x v="10595"/>
    <n v="61675"/>
    <m/>
    <n v="-61675"/>
    <x v="117"/>
  </r>
  <r>
    <x v="2309"/>
    <x v="4"/>
    <x v="4"/>
    <x v="7512"/>
    <n v="5000"/>
    <m/>
    <n v="-5000"/>
    <x v="117"/>
  </r>
  <r>
    <x v="2309"/>
    <x v="114"/>
    <x v="278"/>
    <x v="10596"/>
    <n v="9000"/>
    <m/>
    <n v="-9000"/>
    <x v="117"/>
  </r>
  <r>
    <x v="2309"/>
    <x v="122"/>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2"/>
    <x v="805"/>
    <x v="10602"/>
    <n v="25000"/>
    <m/>
    <n v="-25000"/>
    <x v="117"/>
  </r>
  <r>
    <x v="2310"/>
    <x v="122"/>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7"/>
    <x v="278"/>
    <x v="10614"/>
    <n v="43500"/>
    <m/>
    <n v="-43500"/>
    <x v="117"/>
  </r>
  <r>
    <x v="2312"/>
    <x v="114"/>
    <x v="278"/>
    <x v="10615"/>
    <n v="31500"/>
    <m/>
    <n v="-31500"/>
    <x v="117"/>
  </r>
  <r>
    <x v="2312"/>
    <x v="125"/>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7"/>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5"/>
    <x v="278"/>
    <x v="10626"/>
    <n v="47850"/>
    <m/>
    <n v="-47850"/>
    <x v="117"/>
  </r>
  <r>
    <x v="2314"/>
    <x v="73"/>
    <x v="278"/>
    <x v="10627"/>
    <n v="76000"/>
    <m/>
    <n v="-76000"/>
    <x v="117"/>
  </r>
  <r>
    <x v="2314"/>
    <x v="115"/>
    <x v="278"/>
    <x v="10627"/>
    <n v="78715"/>
    <m/>
    <n v="-78715"/>
    <x v="117"/>
  </r>
  <r>
    <x v="2314"/>
    <x v="125"/>
    <x v="278"/>
    <x v="10627"/>
    <n v="10000"/>
    <m/>
    <n v="-10000"/>
    <x v="117"/>
  </r>
  <r>
    <x v="2314"/>
    <x v="77"/>
    <x v="732"/>
    <x v="10628"/>
    <n v="121520"/>
    <m/>
    <n v="-121520"/>
    <x v="117"/>
  </r>
  <r>
    <x v="2314"/>
    <x v="122"/>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2"/>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0"/>
    <x v="278"/>
    <x v="10644"/>
    <n v="500000"/>
    <m/>
    <n v="-500000"/>
    <x v="117"/>
  </r>
  <r>
    <x v="2317"/>
    <x v="118"/>
    <x v="278"/>
    <x v="10644"/>
    <n v="64808"/>
    <m/>
    <n v="-64808"/>
    <x v="117"/>
  </r>
  <r>
    <x v="2317"/>
    <x v="118"/>
    <x v="278"/>
    <x v="10645"/>
    <n v="25000"/>
    <m/>
    <n v="-25000"/>
    <x v="117"/>
  </r>
  <r>
    <x v="2317"/>
    <x v="120"/>
    <x v="278"/>
    <x v="10646"/>
    <n v="44000"/>
    <m/>
    <n v="-44000"/>
    <x v="117"/>
  </r>
  <r>
    <x v="2317"/>
    <x v="122"/>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2"/>
    <x v="856"/>
    <x v="10657"/>
    <n v="100000"/>
    <m/>
    <n v="-100000"/>
    <x v="117"/>
  </r>
  <r>
    <x v="2318"/>
    <x v="126"/>
    <x v="2"/>
    <x v="10658"/>
    <n v="49900"/>
    <m/>
    <n v="-49900"/>
    <x v="117"/>
  </r>
  <r>
    <x v="2319"/>
    <x v="90"/>
    <x v="819"/>
    <x v="10659"/>
    <n v="400000"/>
    <m/>
    <n v="-400000"/>
    <x v="117"/>
  </r>
  <r>
    <x v="2318"/>
    <x v="115"/>
    <x v="474"/>
    <x v="233"/>
    <n v="2000"/>
    <m/>
    <n v="-2000"/>
    <x v="117"/>
  </r>
  <r>
    <x v="2319"/>
    <x v="122"/>
    <x v="874"/>
    <x v="898"/>
    <n v="10000"/>
    <m/>
    <n v="-10000"/>
    <x v="117"/>
  </r>
  <r>
    <x v="2319"/>
    <x v="122"/>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6"/>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2"/>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2"/>
    <x v="286"/>
    <x v="10672"/>
    <n v="30800"/>
    <m/>
    <n v="-30800"/>
    <x v="117"/>
  </r>
  <r>
    <x v="2320"/>
    <x v="115"/>
    <x v="145"/>
    <x v="10673"/>
    <n v="200000"/>
    <m/>
    <n v="-200000"/>
    <x v="117"/>
  </r>
  <r>
    <x v="2320"/>
    <x v="113"/>
    <x v="145"/>
    <x v="10673"/>
    <n v="200000"/>
    <m/>
    <n v="-200000"/>
    <x v="117"/>
  </r>
  <r>
    <x v="2320"/>
    <x v="117"/>
    <x v="145"/>
    <x v="10673"/>
    <n v="100000"/>
    <m/>
    <n v="-100000"/>
    <x v="117"/>
  </r>
  <r>
    <x v="2320"/>
    <x v="120"/>
    <x v="278"/>
    <x v="10674"/>
    <n v="84765"/>
    <m/>
    <n v="-84765"/>
    <x v="117"/>
  </r>
  <r>
    <x v="2320"/>
    <x v="117"/>
    <x v="278"/>
    <x v="10674"/>
    <n v="84765"/>
    <m/>
    <n v="-84765"/>
    <x v="117"/>
  </r>
  <r>
    <x v="2320"/>
    <x v="77"/>
    <x v="732"/>
    <x v="10675"/>
    <n v="32000"/>
    <m/>
    <n v="-32000"/>
    <x v="117"/>
  </r>
  <r>
    <x v="2320"/>
    <x v="99"/>
    <x v="875"/>
    <x v="10676"/>
    <n v="60000"/>
    <m/>
    <n v="-60000"/>
    <x v="117"/>
  </r>
  <r>
    <x v="2320"/>
    <x v="125"/>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2"/>
    <x v="278"/>
    <x v="10681"/>
    <n v="17000"/>
    <m/>
    <n v="-17000"/>
    <x v="117"/>
  </r>
  <r>
    <x v="2321"/>
    <x v="115"/>
    <x v="278"/>
    <x v="10682"/>
    <n v="17311"/>
    <m/>
    <n v="-17311"/>
    <x v="117"/>
  </r>
  <r>
    <x v="2321"/>
    <x v="112"/>
    <x v="278"/>
    <x v="10682"/>
    <n v="17311"/>
    <m/>
    <n v="-17311"/>
    <x v="117"/>
  </r>
  <r>
    <x v="2321"/>
    <x v="99"/>
    <x v="278"/>
    <x v="10682"/>
    <n v="17311"/>
    <m/>
    <n v="-17311"/>
    <x v="117"/>
  </r>
  <r>
    <x v="2321"/>
    <x v="125"/>
    <x v="278"/>
    <x v="10682"/>
    <n v="17312"/>
    <m/>
    <n v="-17312"/>
    <x v="117"/>
  </r>
  <r>
    <x v="2321"/>
    <x v="112"/>
    <x v="278"/>
    <x v="10677"/>
    <n v="900"/>
    <m/>
    <n v="-900"/>
    <x v="117"/>
  </r>
  <r>
    <x v="2321"/>
    <x v="4"/>
    <x v="4"/>
    <x v="10623"/>
    <n v="2000"/>
    <m/>
    <n v="-2000"/>
    <x v="117"/>
  </r>
  <r>
    <x v="2321"/>
    <x v="73"/>
    <x v="474"/>
    <x v="233"/>
    <n v="3000"/>
    <m/>
    <n v="-3000"/>
    <x v="117"/>
  </r>
  <r>
    <x v="2321"/>
    <x v="122"/>
    <x v="278"/>
    <x v="10683"/>
    <n v="900"/>
    <m/>
    <n v="-900"/>
    <x v="117"/>
  </r>
  <r>
    <x v="2321"/>
    <x v="98"/>
    <x v="278"/>
    <x v="10684"/>
    <n v="3000"/>
    <m/>
    <n v="-3000"/>
    <x v="117"/>
  </r>
  <r>
    <x v="2321"/>
    <x v="97"/>
    <x v="442"/>
    <x v="10685"/>
    <n v="5000"/>
    <m/>
    <n v="-5000"/>
    <x v="117"/>
  </r>
  <r>
    <x v="2321"/>
    <x v="97"/>
    <x v="2"/>
    <x v="10686"/>
    <n v="1000"/>
    <m/>
    <n v="-1000"/>
    <x v="117"/>
  </r>
  <r>
    <x v="2321"/>
    <x v="124"/>
    <x v="353"/>
    <x v="10687"/>
    <n v="15000"/>
    <m/>
    <n v="-15000"/>
    <x v="117"/>
  </r>
  <r>
    <x v="2322"/>
    <x v="4"/>
    <x v="4"/>
    <x v="7512"/>
    <n v="4000"/>
    <m/>
    <n v="-4000"/>
    <x v="117"/>
  </r>
  <r>
    <x v="2322"/>
    <x v="4"/>
    <x v="4"/>
    <x v="10688"/>
    <n v="1600"/>
    <m/>
    <n v="-1600"/>
    <x v="117"/>
  </r>
  <r>
    <x v="2322"/>
    <x v="117"/>
    <x v="278"/>
    <x v="10689"/>
    <n v="50000"/>
    <m/>
    <n v="-50000"/>
    <x v="117"/>
  </r>
  <r>
    <x v="2322"/>
    <x v="79"/>
    <x v="638"/>
    <x v="10690"/>
    <n v="400000"/>
    <m/>
    <n v="-400000"/>
    <x v="117"/>
  </r>
  <r>
    <x v="2322"/>
    <x v="117"/>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7"/>
    <x v="338"/>
    <x v="10692"/>
    <n v="400000"/>
    <m/>
    <n v="-400000"/>
    <x v="117"/>
  </r>
  <r>
    <x v="2323"/>
    <x v="117"/>
    <x v="278"/>
    <x v="10693"/>
    <n v="42000"/>
    <m/>
    <n v="-42000"/>
    <x v="117"/>
  </r>
  <r>
    <x v="2323"/>
    <x v="120"/>
    <x v="278"/>
    <x v="10694"/>
    <n v="24000"/>
    <m/>
    <n v="-24000"/>
    <x v="117"/>
  </r>
  <r>
    <x v="2323"/>
    <x v="120"/>
    <x v="415"/>
    <x v="10695"/>
    <n v="150000"/>
    <m/>
    <n v="-150000"/>
    <x v="117"/>
  </r>
  <r>
    <x v="2323"/>
    <x v="115"/>
    <x v="278"/>
    <x v="10696"/>
    <n v="8100"/>
    <m/>
    <n v="-8100"/>
    <x v="117"/>
  </r>
  <r>
    <x v="2323"/>
    <x v="112"/>
    <x v="278"/>
    <x v="10697"/>
    <n v="4200"/>
    <m/>
    <n v="-4200"/>
    <x v="117"/>
  </r>
  <r>
    <x v="2323"/>
    <x v="73"/>
    <x v="278"/>
    <x v="10698"/>
    <n v="3600"/>
    <m/>
    <n v="-3600"/>
    <x v="117"/>
  </r>
  <r>
    <x v="2323"/>
    <x v="117"/>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2"/>
    <x v="474"/>
    <x v="233"/>
    <n v="700"/>
    <m/>
    <n v="-700"/>
    <x v="117"/>
  </r>
  <r>
    <x v="2325"/>
    <x v="73"/>
    <x v="278"/>
    <x v="10708"/>
    <n v="18500"/>
    <m/>
    <n v="-18500"/>
    <x v="117"/>
  </r>
  <r>
    <x v="2325"/>
    <x v="122"/>
    <x v="474"/>
    <x v="233"/>
    <n v="600"/>
    <m/>
    <n v="-600"/>
    <x v="117"/>
  </r>
  <r>
    <x v="2325"/>
    <x v="115"/>
    <x v="474"/>
    <x v="233"/>
    <n v="2000"/>
    <m/>
    <n v="-2000"/>
    <x v="117"/>
  </r>
  <r>
    <x v="2325"/>
    <x v="108"/>
    <x v="864"/>
    <x v="10709"/>
    <n v="50000"/>
    <m/>
    <n v="-50000"/>
    <x v="117"/>
  </r>
  <r>
    <x v="2325"/>
    <x v="115"/>
    <x v="687"/>
    <x v="10710"/>
    <n v="117907"/>
    <m/>
    <n v="-117907"/>
    <x v="117"/>
  </r>
  <r>
    <x v="2325"/>
    <x v="122"/>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0"/>
    <x v="2"/>
    <x v="10713"/>
    <n v="50000"/>
    <m/>
    <n v="-50000"/>
    <x v="117"/>
  </r>
  <r>
    <x v="2326"/>
    <x v="23"/>
    <x v="583"/>
    <x v="10714"/>
    <n v="100000"/>
    <m/>
    <n v="-100000"/>
    <x v="117"/>
  </r>
  <r>
    <x v="2326"/>
    <x v="120"/>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2"/>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5"/>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2"/>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0"/>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2"/>
    <x v="97"/>
    <x v="10754"/>
    <m/>
    <n v="2000000"/>
    <n v="2000000"/>
    <x v="117"/>
  </r>
  <r>
    <x v="2312"/>
    <x v="122"/>
    <x v="97"/>
    <x v="10755"/>
    <m/>
    <n v="597014"/>
    <n v="597014"/>
    <x v="117"/>
  </r>
  <r>
    <x v="2312"/>
    <x v="122"/>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7"/>
    <x v="661"/>
    <x v="10774"/>
    <n v="282000"/>
    <m/>
    <n v="-282000"/>
    <x v="118"/>
  </r>
  <r>
    <x v="2328"/>
    <x v="115"/>
    <x v="813"/>
    <x v="10775"/>
    <n v="150000"/>
    <m/>
    <n v="-150000"/>
    <x v="118"/>
  </r>
  <r>
    <x v="2328"/>
    <x v="122"/>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2"/>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2"/>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2"/>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19"/>
    <x v="2"/>
    <x v="10713"/>
    <n v="50000"/>
    <m/>
    <n v="-50000"/>
    <x v="118"/>
  </r>
  <r>
    <x v="2331"/>
    <x v="115"/>
    <x v="880"/>
    <x v="10808"/>
    <n v="120000"/>
    <m/>
    <n v="-120000"/>
    <x v="118"/>
  </r>
  <r>
    <x v="2331"/>
    <x v="120"/>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8"/>
    <x v="278"/>
    <x v="10821"/>
    <n v="37100"/>
    <m/>
    <n v="-37100"/>
    <x v="118"/>
  </r>
  <r>
    <x v="2332"/>
    <x v="115"/>
    <x v="757"/>
    <x v="10822"/>
    <n v="100000"/>
    <m/>
    <n v="-100000"/>
    <x v="118"/>
  </r>
  <r>
    <x v="2332"/>
    <x v="122"/>
    <x v="856"/>
    <x v="10823"/>
    <n v="150000"/>
    <m/>
    <n v="-150000"/>
    <x v="118"/>
  </r>
  <r>
    <x v="2332"/>
    <x v="122"/>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7"/>
    <x v="881"/>
    <x v="10828"/>
    <n v="50000"/>
    <m/>
    <n v="-50000"/>
    <x v="118"/>
  </r>
  <r>
    <x v="2333"/>
    <x v="117"/>
    <x v="43"/>
    <x v="10829"/>
    <n v="166000"/>
    <m/>
    <n v="-166000"/>
    <x v="118"/>
  </r>
  <r>
    <x v="2333"/>
    <x v="120"/>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7"/>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2"/>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7"/>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2"/>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0"/>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5"/>
    <x v="278"/>
    <x v="10877"/>
    <n v="480"/>
    <m/>
    <n v="-480"/>
    <x v="118"/>
  </r>
  <r>
    <x v="2338"/>
    <x v="115"/>
    <x v="474"/>
    <x v="233"/>
    <n v="2500"/>
    <m/>
    <n v="-2500"/>
    <x v="118"/>
  </r>
  <r>
    <x v="2338"/>
    <x v="117"/>
    <x v="389"/>
    <x v="10878"/>
    <n v="163887"/>
    <m/>
    <n v="-163887"/>
    <x v="118"/>
  </r>
  <r>
    <x v="2338"/>
    <x v="122"/>
    <x v="886"/>
    <x v="10879"/>
    <n v="100000"/>
    <m/>
    <n v="-100000"/>
    <x v="118"/>
  </r>
  <r>
    <x v="2338"/>
    <x v="122"/>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7"/>
    <x v="887"/>
    <x v="10885"/>
    <n v="20000"/>
    <m/>
    <n v="-20000"/>
    <x v="118"/>
  </r>
  <r>
    <x v="2340"/>
    <x v="115"/>
    <x v="465"/>
    <x v="10886"/>
    <n v="5000"/>
    <m/>
    <n v="-5000"/>
    <x v="118"/>
  </r>
  <r>
    <x v="2340"/>
    <x v="4"/>
    <x v="27"/>
    <x v="5204"/>
    <n v="3140"/>
    <m/>
    <n v="-3140"/>
    <x v="118"/>
  </r>
  <r>
    <x v="2340"/>
    <x v="7"/>
    <x v="27"/>
    <x v="5204"/>
    <n v="10590"/>
    <m/>
    <n v="-10590"/>
    <x v="118"/>
  </r>
  <r>
    <x v="2340"/>
    <x v="125"/>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7"/>
    <x v="2"/>
    <x v="10889"/>
    <n v="5500"/>
    <m/>
    <n v="-5500"/>
    <x v="118"/>
  </r>
  <r>
    <x v="2340"/>
    <x v="117"/>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8"/>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2"/>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7"/>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2"/>
    <x v="890"/>
    <x v="10918"/>
    <n v="60000"/>
    <m/>
    <n v="-60000"/>
    <x v="118"/>
  </r>
  <r>
    <x v="2343"/>
    <x v="122"/>
    <x v="890"/>
    <x v="10919"/>
    <n v="40000"/>
    <m/>
    <n v="-40000"/>
    <x v="118"/>
  </r>
  <r>
    <x v="2343"/>
    <x v="129"/>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0"/>
    <x v="278"/>
    <x v="10923"/>
    <n v="163190"/>
    <m/>
    <n v="-163190"/>
    <x v="118"/>
  </r>
  <r>
    <x v="2344"/>
    <x v="130"/>
    <x v="278"/>
    <x v="10924"/>
    <n v="4500"/>
    <m/>
    <n v="-4500"/>
    <x v="118"/>
  </r>
  <r>
    <x v="2344"/>
    <x v="130"/>
    <x v="278"/>
    <x v="10925"/>
    <n v="19100"/>
    <m/>
    <n v="-19100"/>
    <x v="118"/>
  </r>
  <r>
    <x v="2344"/>
    <x v="130"/>
    <x v="278"/>
    <x v="1241"/>
    <n v="550"/>
    <m/>
    <n v="-550"/>
    <x v="118"/>
  </r>
  <r>
    <x v="2344"/>
    <x v="108"/>
    <x v="278"/>
    <x v="10926"/>
    <n v="850"/>
    <m/>
    <n v="-850"/>
    <x v="118"/>
  </r>
  <r>
    <x v="2344"/>
    <x v="130"/>
    <x v="278"/>
    <x v="9579"/>
    <n v="550"/>
    <m/>
    <n v="-550"/>
    <x v="118"/>
  </r>
  <r>
    <x v="2344"/>
    <x v="130"/>
    <x v="474"/>
    <x v="233"/>
    <n v="1000"/>
    <m/>
    <n v="-1000"/>
    <x v="118"/>
  </r>
  <r>
    <x v="2344"/>
    <x v="131"/>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2"/>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5"/>
    <x v="474"/>
    <x v="233"/>
    <n v="3000"/>
    <m/>
    <n v="-3000"/>
    <x v="118"/>
  </r>
  <r>
    <x v="2345"/>
    <x v="4"/>
    <x v="4"/>
    <x v="8114"/>
    <n v="4000"/>
    <m/>
    <n v="-4000"/>
    <x v="118"/>
  </r>
  <r>
    <x v="2345"/>
    <x v="125"/>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1"/>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2"/>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2"/>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0"/>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2"/>
    <x v="278"/>
    <x v="10957"/>
    <n v="4400"/>
    <m/>
    <n v="-4400"/>
    <x v="118"/>
  </r>
  <r>
    <x v="2348"/>
    <x v="4"/>
    <x v="330"/>
    <x v="10958"/>
    <n v="12000"/>
    <m/>
    <n v="-12000"/>
    <x v="118"/>
  </r>
  <r>
    <x v="2348"/>
    <x v="122"/>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2"/>
    <x v="756"/>
    <x v="10963"/>
    <n v="37950"/>
    <m/>
    <n v="-37950"/>
    <x v="118"/>
  </r>
  <r>
    <x v="2348"/>
    <x v="125"/>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0"/>
    <x v="278"/>
    <x v="10966"/>
    <n v="1000"/>
    <m/>
    <n v="-1000"/>
    <x v="118"/>
  </r>
  <r>
    <x v="2349"/>
    <x v="4"/>
    <x v="4"/>
    <x v="8114"/>
    <n v="4000"/>
    <m/>
    <n v="-4000"/>
    <x v="118"/>
  </r>
  <r>
    <x v="2349"/>
    <x v="122"/>
    <x v="278"/>
    <x v="10967"/>
    <n v="2250"/>
    <m/>
    <n v="-2250"/>
    <x v="118"/>
  </r>
  <r>
    <x v="2349"/>
    <x v="122"/>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0"/>
    <x v="474"/>
    <x v="10970"/>
    <n v="1500"/>
    <m/>
    <n v="-1500"/>
    <x v="118"/>
  </r>
  <r>
    <x v="2349"/>
    <x v="122"/>
    <x v="871"/>
    <x v="10971"/>
    <n v="100000"/>
    <m/>
    <n v="-100000"/>
    <x v="118"/>
  </r>
  <r>
    <x v="2349"/>
    <x v="114"/>
    <x v="417"/>
    <x v="10972"/>
    <n v="128000"/>
    <m/>
    <n v="-128000"/>
    <x v="118"/>
  </r>
  <r>
    <x v="2349"/>
    <x v="115"/>
    <x v="417"/>
    <x v="10972"/>
    <n v="46000"/>
    <m/>
    <n v="-46000"/>
    <x v="118"/>
  </r>
  <r>
    <x v="2349"/>
    <x v="104"/>
    <x v="417"/>
    <x v="10972"/>
    <n v="50000"/>
    <m/>
    <n v="-50000"/>
    <x v="118"/>
  </r>
  <r>
    <x v="2349"/>
    <x v="122"/>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2"/>
    <x v="841"/>
    <x v="10979"/>
    <n v="222120"/>
    <m/>
    <n v="-222120"/>
    <x v="118"/>
  </r>
  <r>
    <x v="2350"/>
    <x v="103"/>
    <x v="841"/>
    <x v="10979"/>
    <n v="24660"/>
    <m/>
    <n v="-24660"/>
    <x v="118"/>
  </r>
  <r>
    <x v="2350"/>
    <x v="104"/>
    <x v="841"/>
    <x v="10979"/>
    <n v="22500"/>
    <m/>
    <n v="-22500"/>
    <x v="118"/>
  </r>
  <r>
    <x v="2350"/>
    <x v="122"/>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2"/>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5"/>
    <x v="869"/>
    <x v="10990"/>
    <n v="60000"/>
    <m/>
    <n v="-60000"/>
    <x v="118"/>
  </r>
  <r>
    <x v="2342"/>
    <x v="99"/>
    <x v="869"/>
    <x v="10990"/>
    <n v="22670"/>
    <m/>
    <n v="-22670"/>
    <x v="118"/>
  </r>
  <r>
    <x v="2342"/>
    <x v="126"/>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7"/>
    <x v="843"/>
    <x v="10995"/>
    <n v="55000"/>
    <m/>
    <n v="-55000"/>
    <x v="118"/>
  </r>
  <r>
    <x v="2328"/>
    <x v="122"/>
    <x v="97"/>
    <x v="10988"/>
    <m/>
    <n v="2500000"/>
    <n v="2500000"/>
    <x v="118"/>
  </r>
  <r>
    <x v="2328"/>
    <x v="117"/>
    <x v="97"/>
    <x v="10996"/>
    <m/>
    <n v="1560000"/>
    <n v="1560000"/>
    <x v="118"/>
  </r>
  <r>
    <x v="2328"/>
    <x v="117"/>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8"/>
    <x v="97"/>
    <x v="8408"/>
    <m/>
    <n v="508849"/>
    <n v="508849"/>
    <x v="118"/>
  </r>
  <r>
    <x v="2344"/>
    <x v="119"/>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0"/>
    <x v="278"/>
    <x v="11009"/>
    <n v="24110"/>
    <m/>
    <n v="-24110"/>
    <x v="119"/>
  </r>
  <r>
    <x v="2352"/>
    <x v="4"/>
    <x v="856"/>
    <x v="11010"/>
    <n v="2500"/>
    <m/>
    <n v="-2500"/>
    <x v="119"/>
  </r>
  <r>
    <x v="2352"/>
    <x v="115"/>
    <x v="2"/>
    <x v="11011"/>
    <n v="600"/>
    <m/>
    <n v="-600"/>
    <x v="119"/>
  </r>
  <r>
    <x v="2352"/>
    <x v="132"/>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3"/>
    <x v="474"/>
    <x v="11016"/>
    <n v="1500"/>
    <m/>
    <n v="-1500"/>
    <x v="119"/>
  </r>
  <r>
    <x v="2352"/>
    <x v="115"/>
    <x v="278"/>
    <x v="11017"/>
    <n v="1950"/>
    <m/>
    <n v="-1950"/>
    <x v="119"/>
  </r>
  <r>
    <x v="2352"/>
    <x v="113"/>
    <x v="753"/>
    <x v="11018"/>
    <n v="50000"/>
    <m/>
    <n v="-50000"/>
    <x v="119"/>
  </r>
  <r>
    <x v="2352"/>
    <x v="113"/>
    <x v="887"/>
    <x v="11019"/>
    <n v="50000"/>
    <m/>
    <n v="-50000"/>
    <x v="119"/>
  </r>
  <r>
    <x v="2352"/>
    <x v="118"/>
    <x v="278"/>
    <x v="11020"/>
    <n v="31705"/>
    <m/>
    <n v="-31705"/>
    <x v="119"/>
  </r>
  <r>
    <x v="2352"/>
    <x v="118"/>
    <x v="278"/>
    <x v="11021"/>
    <n v="39285"/>
    <m/>
    <n v="-39285"/>
    <x v="119"/>
  </r>
  <r>
    <x v="2352"/>
    <x v="119"/>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29"/>
    <x v="474"/>
    <x v="10407"/>
    <n v="1500"/>
    <m/>
    <n v="-1500"/>
    <x v="119"/>
  </r>
  <r>
    <x v="2353"/>
    <x v="103"/>
    <x v="900"/>
    <x v="11028"/>
    <n v="41450"/>
    <m/>
    <n v="-41450"/>
    <x v="119"/>
  </r>
  <r>
    <x v="2353"/>
    <x v="4"/>
    <x v="4"/>
    <x v="8114"/>
    <n v="4000"/>
    <m/>
    <n v="-4000"/>
    <x v="119"/>
  </r>
  <r>
    <x v="2353"/>
    <x v="113"/>
    <x v="278"/>
    <x v="11029"/>
    <n v="500"/>
    <m/>
    <n v="-500"/>
    <x v="119"/>
  </r>
  <r>
    <x v="2353"/>
    <x v="132"/>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1"/>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5"/>
    <x v="278"/>
    <x v="11037"/>
    <n v="48400"/>
    <m/>
    <n v="-48400"/>
    <x v="119"/>
  </r>
  <r>
    <x v="2354"/>
    <x v="133"/>
    <x v="278"/>
    <x v="11038"/>
    <n v="1500"/>
    <m/>
    <n v="-1500"/>
    <x v="119"/>
  </r>
  <r>
    <x v="2354"/>
    <x v="133"/>
    <x v="278"/>
    <x v="11039"/>
    <n v="12400"/>
    <m/>
    <n v="-12400"/>
    <x v="119"/>
  </r>
  <r>
    <x v="2354"/>
    <x v="133"/>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2"/>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1"/>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3"/>
    <x v="278"/>
    <x v="11056"/>
    <n v="11000"/>
    <m/>
    <n v="-11000"/>
    <x v="119"/>
  </r>
  <r>
    <x v="2356"/>
    <x v="132"/>
    <x v="465"/>
    <x v="10346"/>
    <n v="10000"/>
    <m/>
    <n v="-10000"/>
    <x v="119"/>
  </r>
  <r>
    <x v="2356"/>
    <x v="104"/>
    <x v="474"/>
    <x v="10407"/>
    <n v="2000"/>
    <m/>
    <n v="-2000"/>
    <x v="119"/>
  </r>
  <r>
    <x v="2356"/>
    <x v="122"/>
    <x v="474"/>
    <x v="11055"/>
    <n v="2500"/>
    <m/>
    <n v="-2500"/>
    <x v="119"/>
  </r>
  <r>
    <x v="2356"/>
    <x v="122"/>
    <x v="278"/>
    <x v="11057"/>
    <n v="3200"/>
    <m/>
    <n v="-3200"/>
    <x v="119"/>
  </r>
  <r>
    <x v="2356"/>
    <x v="122"/>
    <x v="278"/>
    <x v="11058"/>
    <n v="10000"/>
    <m/>
    <n v="-10000"/>
    <x v="119"/>
  </r>
  <r>
    <x v="2356"/>
    <x v="122"/>
    <x v="57"/>
    <x v="11059"/>
    <n v="10000"/>
    <m/>
    <n v="-10000"/>
    <x v="119"/>
  </r>
  <r>
    <x v="2356"/>
    <x v="4"/>
    <x v="330"/>
    <x v="11060"/>
    <n v="17500"/>
    <m/>
    <n v="-17500"/>
    <x v="119"/>
  </r>
  <r>
    <x v="2356"/>
    <x v="115"/>
    <x v="278"/>
    <x v="11061"/>
    <n v="100000"/>
    <m/>
    <n v="-100000"/>
    <x v="119"/>
  </r>
  <r>
    <x v="2356"/>
    <x v="122"/>
    <x v="856"/>
    <x v="11062"/>
    <n v="200000"/>
    <m/>
    <n v="-200000"/>
    <x v="119"/>
  </r>
  <r>
    <x v="2357"/>
    <x v="122"/>
    <x v="57"/>
    <x v="898"/>
    <n v="8000"/>
    <m/>
    <n v="-8000"/>
    <x v="119"/>
  </r>
  <r>
    <x v="2357"/>
    <x v="122"/>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3"/>
    <x v="285"/>
    <x v="11048"/>
    <n v="1000"/>
    <m/>
    <n v="-1000"/>
    <x v="119"/>
  </r>
  <r>
    <x v="2358"/>
    <x v="4"/>
    <x v="2"/>
    <x v="8114"/>
    <n v="5000"/>
    <m/>
    <n v="-5000"/>
    <x v="119"/>
  </r>
  <r>
    <x v="2358"/>
    <x v="7"/>
    <x v="2"/>
    <x v="11067"/>
    <n v="2700"/>
    <m/>
    <n v="-2700"/>
    <x v="119"/>
  </r>
  <r>
    <x v="2358"/>
    <x v="130"/>
    <x v="474"/>
    <x v="10970"/>
    <n v="2000"/>
    <m/>
    <n v="-2000"/>
    <x v="119"/>
  </r>
  <r>
    <x v="2358"/>
    <x v="103"/>
    <x v="474"/>
    <x v="10970"/>
    <n v="2000"/>
    <m/>
    <n v="-2000"/>
    <x v="119"/>
  </r>
  <r>
    <x v="2358"/>
    <x v="129"/>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3"/>
    <n v="10000"/>
    <m/>
    <n v="-10000"/>
    <x v="119"/>
  </r>
  <r>
    <x v="2358"/>
    <x v="98"/>
    <x v="43"/>
    <x v="11069"/>
    <n v="152440"/>
    <m/>
    <n v="-152440"/>
    <x v="119"/>
  </r>
  <r>
    <x v="2358"/>
    <x v="129"/>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8"/>
    <x v="644"/>
    <x v="11072"/>
    <n v="40000"/>
    <m/>
    <n v="-40000"/>
    <x v="119"/>
  </r>
  <r>
    <x v="2358"/>
    <x v="125"/>
    <x v="644"/>
    <x v="11072"/>
    <n v="44559"/>
    <m/>
    <n v="-44559"/>
    <x v="119"/>
  </r>
  <r>
    <x v="2358"/>
    <x v="103"/>
    <x v="644"/>
    <x v="11072"/>
    <n v="39181"/>
    <m/>
    <n v="-39181"/>
    <x v="119"/>
  </r>
  <r>
    <x v="2358"/>
    <x v="126"/>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8"/>
    <x v="208"/>
    <x v="11073"/>
    <n v="40000"/>
    <m/>
    <n v="-40000"/>
    <x v="119"/>
  </r>
  <r>
    <x v="2358"/>
    <x v="103"/>
    <x v="208"/>
    <x v="11073"/>
    <n v="40000"/>
    <m/>
    <n v="-40000"/>
    <x v="119"/>
  </r>
  <r>
    <x v="2358"/>
    <x v="120"/>
    <x v="208"/>
    <x v="11073"/>
    <n v="57229"/>
    <m/>
    <n v="-57229"/>
    <x v="119"/>
  </r>
  <r>
    <x v="2358"/>
    <x v="119"/>
    <x v="208"/>
    <x v="11073"/>
    <n v="7000"/>
    <m/>
    <n v="-7000"/>
    <x v="119"/>
  </r>
  <r>
    <x v="2358"/>
    <x v="122"/>
    <x v="899"/>
    <x v="11074"/>
    <n v="100000"/>
    <m/>
    <n v="-100000"/>
    <x v="119"/>
  </r>
  <r>
    <x v="2358"/>
    <x v="122"/>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4"/>
    <x v="474"/>
    <x v="11078"/>
    <n v="500"/>
    <m/>
    <n v="-500"/>
    <x v="119"/>
  </r>
  <r>
    <x v="2359"/>
    <x v="99"/>
    <x v="278"/>
    <x v="11079"/>
    <n v="350"/>
    <m/>
    <n v="-350"/>
    <x v="119"/>
  </r>
  <r>
    <x v="2359"/>
    <x v="99"/>
    <x v="878"/>
    <x v="11080"/>
    <n v="25000"/>
    <m/>
    <n v="-25000"/>
    <x v="119"/>
  </r>
  <r>
    <x v="2359"/>
    <x v="114"/>
    <x v="278"/>
    <x v="11081"/>
    <n v="3000"/>
    <m/>
    <n v="-3000"/>
    <x v="119"/>
  </r>
  <r>
    <x v="2359"/>
    <x v="134"/>
    <x v="474"/>
    <x v="10970"/>
    <n v="1900"/>
    <m/>
    <n v="-1900"/>
    <x v="119"/>
  </r>
  <r>
    <x v="2359"/>
    <x v="122"/>
    <x v="43"/>
    <x v="9127"/>
    <n v="80750"/>
    <m/>
    <n v="-80750"/>
    <x v="119"/>
  </r>
  <r>
    <x v="2359"/>
    <x v="73"/>
    <x v="43"/>
    <x v="11082"/>
    <n v="35000"/>
    <m/>
    <n v="-35000"/>
    <x v="119"/>
  </r>
  <r>
    <x v="2359"/>
    <x v="104"/>
    <x v="474"/>
    <x v="233"/>
    <n v="400"/>
    <m/>
    <n v="-400"/>
    <x v="119"/>
  </r>
  <r>
    <x v="2359"/>
    <x v="113"/>
    <x v="901"/>
    <x v="11083"/>
    <n v="19000"/>
    <m/>
    <n v="-19000"/>
    <x v="119"/>
  </r>
  <r>
    <x v="2359"/>
    <x v="120"/>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4"/>
    <x v="278"/>
    <x v="11090"/>
    <n v="6400"/>
    <m/>
    <n v="-6400"/>
    <x v="119"/>
  </r>
  <r>
    <x v="2360"/>
    <x v="104"/>
    <x v="2"/>
    <x v="11091"/>
    <n v="600"/>
    <m/>
    <n v="-600"/>
    <x v="119"/>
  </r>
  <r>
    <x v="2360"/>
    <x v="115"/>
    <x v="285"/>
    <x v="11048"/>
    <n v="3000"/>
    <m/>
    <n v="-3000"/>
    <x v="119"/>
  </r>
  <r>
    <x v="2360"/>
    <x v="113"/>
    <x v="661"/>
    <x v="11092"/>
    <n v="47800"/>
    <m/>
    <n v="-47800"/>
    <x v="119"/>
  </r>
  <r>
    <x v="2361"/>
    <x v="129"/>
    <x v="474"/>
    <x v="11093"/>
    <n v="500"/>
    <m/>
    <n v="-500"/>
    <x v="119"/>
  </r>
  <r>
    <x v="2361"/>
    <x v="129"/>
    <x v="474"/>
    <x v="11094"/>
    <n v="500"/>
    <m/>
    <n v="-500"/>
    <x v="119"/>
  </r>
  <r>
    <x v="2361"/>
    <x v="4"/>
    <x v="4"/>
    <x v="8114"/>
    <n v="3500"/>
    <m/>
    <n v="-3500"/>
    <x v="119"/>
  </r>
  <r>
    <x v="2361"/>
    <x v="129"/>
    <x v="278"/>
    <x v="11095"/>
    <n v="1200"/>
    <m/>
    <n v="-1200"/>
    <x v="119"/>
  </r>
  <r>
    <x v="2361"/>
    <x v="129"/>
    <x v="474"/>
    <x v="233"/>
    <n v="500"/>
    <m/>
    <n v="-500"/>
    <x v="119"/>
  </r>
  <r>
    <x v="2361"/>
    <x v="134"/>
    <x v="278"/>
    <x v="10072"/>
    <n v="8200"/>
    <m/>
    <n v="-8200"/>
    <x v="119"/>
  </r>
  <r>
    <x v="2361"/>
    <x v="134"/>
    <x v="474"/>
    <x v="233"/>
    <n v="2500"/>
    <m/>
    <n v="-2500"/>
    <x v="119"/>
  </r>
  <r>
    <x v="2361"/>
    <x v="90"/>
    <x v="882"/>
    <x v="11096"/>
    <n v="10000"/>
    <m/>
    <n v="-10000"/>
    <x v="119"/>
  </r>
  <r>
    <x v="2361"/>
    <x v="104"/>
    <x v="742"/>
    <x v="898"/>
    <n v="50000"/>
    <m/>
    <n v="-50000"/>
    <x v="119"/>
  </r>
  <r>
    <x v="2361"/>
    <x v="134"/>
    <x v="902"/>
    <x v="11097"/>
    <n v="19000"/>
    <m/>
    <n v="-19000"/>
    <x v="119"/>
  </r>
  <r>
    <x v="2361"/>
    <x v="89"/>
    <x v="477"/>
    <x v="11098"/>
    <n v="100000"/>
    <m/>
    <n v="-100000"/>
    <x v="119"/>
  </r>
  <r>
    <x v="2361"/>
    <x v="117"/>
    <x v="278"/>
    <x v="11099"/>
    <n v="44760"/>
    <m/>
    <n v="-44760"/>
    <x v="119"/>
  </r>
  <r>
    <x v="2361"/>
    <x v="120"/>
    <x v="278"/>
    <x v="11100"/>
    <n v="67240"/>
    <m/>
    <n v="-67240"/>
    <x v="119"/>
  </r>
  <r>
    <x v="2361"/>
    <x v="113"/>
    <x v="903"/>
    <x v="11101"/>
    <n v="688627"/>
    <m/>
    <n v="-688627"/>
    <x v="119"/>
  </r>
  <r>
    <x v="2361"/>
    <x v="104"/>
    <x v="903"/>
    <x v="11101"/>
    <n v="511709"/>
    <m/>
    <n v="-511709"/>
    <x v="119"/>
  </r>
  <r>
    <x v="2361"/>
    <x v="73"/>
    <x v="903"/>
    <x v="11101"/>
    <n v="204206"/>
    <m/>
    <n v="-204206"/>
    <x v="119"/>
  </r>
  <r>
    <x v="2361"/>
    <x v="125"/>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2"/>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2"/>
    <x v="474"/>
    <x v="10970"/>
    <n v="500"/>
    <m/>
    <n v="-500"/>
    <x v="119"/>
  </r>
  <r>
    <x v="2363"/>
    <x v="104"/>
    <x v="474"/>
    <x v="10970"/>
    <n v="500"/>
    <m/>
    <n v="-500"/>
    <x v="119"/>
  </r>
  <r>
    <x v="2363"/>
    <x v="113"/>
    <x v="43"/>
    <x v="11111"/>
    <n v="110000"/>
    <m/>
    <n v="-110000"/>
    <x v="119"/>
  </r>
  <r>
    <x v="2363"/>
    <x v="73"/>
    <x v="2"/>
    <x v="11112"/>
    <n v="21000"/>
    <m/>
    <n v="-21000"/>
    <x v="119"/>
  </r>
  <r>
    <x v="2364"/>
    <x v="133"/>
    <x v="314"/>
    <x v="898"/>
    <n v="10000"/>
    <m/>
    <n v="-10000"/>
    <x v="119"/>
  </r>
  <r>
    <x v="2364"/>
    <x v="114"/>
    <x v="285"/>
    <x v="11048"/>
    <n v="1500"/>
    <m/>
    <n v="-1500"/>
    <x v="119"/>
  </r>
  <r>
    <x v="2364"/>
    <x v="134"/>
    <x v="465"/>
    <x v="11113"/>
    <n v="10000"/>
    <m/>
    <n v="-10000"/>
    <x v="119"/>
  </r>
  <r>
    <x v="2364"/>
    <x v="135"/>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4"/>
    <x v="474"/>
    <x v="10970"/>
    <n v="1300"/>
    <m/>
    <n v="-1300"/>
    <x v="119"/>
  </r>
  <r>
    <x v="2364"/>
    <x v="115"/>
    <x v="474"/>
    <x v="11115"/>
    <n v="2000"/>
    <m/>
    <n v="-2000"/>
    <x v="119"/>
  </r>
  <r>
    <x v="2364"/>
    <x v="134"/>
    <x v="417"/>
    <x v="11116"/>
    <n v="500000"/>
    <m/>
    <n v="-500000"/>
    <x v="119"/>
  </r>
  <r>
    <x v="2364"/>
    <x v="99"/>
    <x v="278"/>
    <x v="11117"/>
    <n v="9000"/>
    <m/>
    <n v="-9000"/>
    <x v="119"/>
  </r>
  <r>
    <x v="2364"/>
    <x v="134"/>
    <x v="904"/>
    <x v="11118"/>
    <n v="200000"/>
    <m/>
    <n v="-200000"/>
    <x v="119"/>
  </r>
  <r>
    <x v="2364"/>
    <x v="90"/>
    <x v="2"/>
    <x v="11119"/>
    <n v="400000"/>
    <m/>
    <n v="-400000"/>
    <x v="119"/>
  </r>
  <r>
    <x v="2364"/>
    <x v="117"/>
    <x v="278"/>
    <x v="11120"/>
    <n v="12500"/>
    <m/>
    <n v="-12500"/>
    <x v="119"/>
  </r>
  <r>
    <x v="2365"/>
    <x v="129"/>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99"/>
    <x v="548"/>
    <x v="11124"/>
    <n v="500000"/>
    <m/>
    <n v="-500000"/>
    <x v="119"/>
  </r>
  <r>
    <x v="2365"/>
    <x v="103"/>
    <x v="841"/>
    <x v="11125"/>
    <n v="25120"/>
    <m/>
    <n v="-25120"/>
    <x v="119"/>
  </r>
  <r>
    <x v="2365"/>
    <x v="130"/>
    <x v="841"/>
    <x v="11125"/>
    <n v="20000"/>
    <m/>
    <n v="-20000"/>
    <x v="119"/>
  </r>
  <r>
    <x v="2365"/>
    <x v="73"/>
    <x v="642"/>
    <x v="11126"/>
    <n v="95000"/>
    <m/>
    <n v="-95000"/>
    <x v="119"/>
  </r>
  <r>
    <x v="2365"/>
    <x v="118"/>
    <x v="311"/>
    <x v="11127"/>
    <n v="19500"/>
    <m/>
    <n v="-19500"/>
    <x v="119"/>
  </r>
  <r>
    <x v="2366"/>
    <x v="131"/>
    <x v="2"/>
    <x v="11128"/>
    <n v="10000"/>
    <m/>
    <n v="-10000"/>
    <x v="119"/>
  </r>
  <r>
    <x v="2366"/>
    <x v="4"/>
    <x v="4"/>
    <x v="8114"/>
    <n v="4500"/>
    <m/>
    <n v="-4500"/>
    <x v="119"/>
  </r>
  <r>
    <x v="2366"/>
    <x v="129"/>
    <x v="474"/>
    <x v="10970"/>
    <n v="1500"/>
    <m/>
    <n v="-1500"/>
    <x v="119"/>
  </r>
  <r>
    <x v="2366"/>
    <x v="115"/>
    <x v="474"/>
    <x v="233"/>
    <n v="1500"/>
    <m/>
    <n v="-1500"/>
    <x v="119"/>
  </r>
  <r>
    <x v="2366"/>
    <x v="114"/>
    <x v="278"/>
    <x v="11129"/>
    <n v="1000"/>
    <m/>
    <n v="-1000"/>
    <x v="119"/>
  </r>
  <r>
    <x v="2366"/>
    <x v="4"/>
    <x v="2"/>
    <x v="11130"/>
    <n v="570"/>
    <m/>
    <n v="-570"/>
    <x v="119"/>
  </r>
  <r>
    <x v="2366"/>
    <x v="134"/>
    <x v="2"/>
    <x v="11131"/>
    <n v="1100"/>
    <m/>
    <n v="-1100"/>
    <x v="119"/>
  </r>
  <r>
    <x v="2366"/>
    <x v="97"/>
    <x v="314"/>
    <x v="11132"/>
    <n v="100000"/>
    <m/>
    <n v="-100000"/>
    <x v="119"/>
  </r>
  <r>
    <x v="2366"/>
    <x v="97"/>
    <x v="661"/>
    <x v="11133"/>
    <n v="8100"/>
    <m/>
    <n v="-8100"/>
    <x v="119"/>
  </r>
  <r>
    <x v="2366"/>
    <x v="130"/>
    <x v="278"/>
    <x v="11134"/>
    <n v="20480"/>
    <m/>
    <n v="-20480"/>
    <x v="119"/>
  </r>
  <r>
    <x v="2367"/>
    <x v="99"/>
    <x v="859"/>
    <x v="10975"/>
    <n v="50000"/>
    <m/>
    <n v="-50000"/>
    <x v="119"/>
  </r>
  <r>
    <x v="2367"/>
    <x v="99"/>
    <x v="278"/>
    <x v="11135"/>
    <n v="9950"/>
    <m/>
    <n v="-9950"/>
    <x v="119"/>
  </r>
  <r>
    <x v="2367"/>
    <x v="73"/>
    <x v="278"/>
    <x v="11136"/>
    <n v="18430"/>
    <m/>
    <n v="-18430"/>
    <x v="119"/>
  </r>
  <r>
    <x v="2367"/>
    <x v="132"/>
    <x v="278"/>
    <x v="11137"/>
    <n v="1200"/>
    <m/>
    <n v="-1200"/>
    <x v="119"/>
  </r>
  <r>
    <x v="2367"/>
    <x v="99"/>
    <x v="285"/>
    <x v="10513"/>
    <n v="1000"/>
    <m/>
    <n v="-1000"/>
    <x v="119"/>
  </r>
  <r>
    <x v="2367"/>
    <x v="132"/>
    <x v="474"/>
    <x v="233"/>
    <n v="2000"/>
    <m/>
    <n v="-2000"/>
    <x v="119"/>
  </r>
  <r>
    <x v="2367"/>
    <x v="99"/>
    <x v="285"/>
    <x v="6538"/>
    <n v="500"/>
    <m/>
    <n v="-500"/>
    <x v="119"/>
  </r>
  <r>
    <x v="2367"/>
    <x v="73"/>
    <x v="474"/>
    <x v="233"/>
    <n v="4000"/>
    <m/>
    <n v="-4000"/>
    <x v="119"/>
  </r>
  <r>
    <x v="2367"/>
    <x v="90"/>
    <x v="212"/>
    <x v="11138"/>
    <n v="200000"/>
    <m/>
    <n v="-200000"/>
    <x v="119"/>
  </r>
  <r>
    <x v="2367"/>
    <x v="119"/>
    <x v="661"/>
    <x v="11139"/>
    <n v="63500"/>
    <m/>
    <n v="-63500"/>
    <x v="119"/>
  </r>
  <r>
    <x v="2367"/>
    <x v="122"/>
    <x v="856"/>
    <x v="11062"/>
    <n v="200000"/>
    <m/>
    <n v="-200000"/>
    <x v="119"/>
  </r>
  <r>
    <x v="2367"/>
    <x v="90"/>
    <x v="2"/>
    <x v="11140"/>
    <n v="400000"/>
    <m/>
    <n v="-400000"/>
    <x v="119"/>
  </r>
  <r>
    <x v="2368"/>
    <x v="117"/>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4"/>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4"/>
    <x v="278"/>
    <x v="11148"/>
    <n v="4400"/>
    <m/>
    <n v="-4400"/>
    <x v="119"/>
  </r>
  <r>
    <x v="2369"/>
    <x v="132"/>
    <x v="278"/>
    <x v="11149"/>
    <n v="250"/>
    <m/>
    <n v="-250"/>
    <x v="119"/>
  </r>
  <r>
    <x v="2369"/>
    <x v="104"/>
    <x v="474"/>
    <x v="233"/>
    <n v="3000"/>
    <m/>
    <n v="-3000"/>
    <x v="119"/>
  </r>
  <r>
    <x v="2369"/>
    <x v="104"/>
    <x v="277"/>
    <x v="11150"/>
    <n v="5000"/>
    <m/>
    <n v="-5000"/>
    <x v="119"/>
  </r>
  <r>
    <x v="2369"/>
    <x v="115"/>
    <x v="277"/>
    <x v="11150"/>
    <n v="5000"/>
    <m/>
    <n v="-5000"/>
    <x v="119"/>
  </r>
  <r>
    <x v="2369"/>
    <x v="129"/>
    <x v="277"/>
    <x v="11150"/>
    <n v="5000"/>
    <m/>
    <n v="-5000"/>
    <x v="119"/>
  </r>
  <r>
    <x v="2369"/>
    <x v="99"/>
    <x v="277"/>
    <x v="11150"/>
    <n v="5000"/>
    <m/>
    <n v="-5000"/>
    <x v="119"/>
  </r>
  <r>
    <x v="2369"/>
    <x v="132"/>
    <x v="277"/>
    <x v="11150"/>
    <n v="5000"/>
    <m/>
    <n v="-5000"/>
    <x v="119"/>
  </r>
  <r>
    <x v="2369"/>
    <x v="135"/>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29"/>
    <x v="906"/>
    <x v="11153"/>
    <n v="50000"/>
    <m/>
    <n v="-50000"/>
    <x v="119"/>
  </r>
  <r>
    <x v="2369"/>
    <x v="121"/>
    <x v="851"/>
    <x v="11154"/>
    <n v="285000"/>
    <m/>
    <n v="-285000"/>
    <x v="119"/>
  </r>
  <r>
    <x v="2369"/>
    <x v="117"/>
    <x v="278"/>
    <x v="11155"/>
    <n v="56210"/>
    <m/>
    <n v="-56210"/>
    <x v="119"/>
  </r>
  <r>
    <x v="2369"/>
    <x v="134"/>
    <x v="805"/>
    <x v="11156"/>
    <n v="70000"/>
    <m/>
    <n v="-70000"/>
    <x v="119"/>
  </r>
  <r>
    <x v="2370"/>
    <x v="122"/>
    <x v="278"/>
    <x v="11157"/>
    <n v="18000"/>
    <m/>
    <n v="-18000"/>
    <x v="119"/>
  </r>
  <r>
    <x v="2370"/>
    <x v="134"/>
    <x v="278"/>
    <x v="11158"/>
    <n v="1300"/>
    <m/>
    <n v="-1300"/>
    <x v="119"/>
  </r>
  <r>
    <x v="2370"/>
    <x v="134"/>
    <x v="278"/>
    <x v="11159"/>
    <n v="9380"/>
    <m/>
    <n v="-9380"/>
    <x v="119"/>
  </r>
  <r>
    <x v="2370"/>
    <x v="134"/>
    <x v="278"/>
    <x v="11160"/>
    <n v="5000"/>
    <m/>
    <n v="-5000"/>
    <x v="119"/>
  </r>
  <r>
    <x v="2370"/>
    <x v="134"/>
    <x v="474"/>
    <x v="233"/>
    <n v="1000"/>
    <m/>
    <n v="-1000"/>
    <x v="119"/>
  </r>
  <r>
    <x v="2370"/>
    <x v="111"/>
    <x v="518"/>
    <x v="898"/>
    <n v="10000"/>
    <m/>
    <n v="-10000"/>
    <x v="119"/>
  </r>
  <r>
    <x v="2370"/>
    <x v="4"/>
    <x v="4"/>
    <x v="8114"/>
    <n v="2000"/>
    <m/>
    <n v="-2000"/>
    <x v="119"/>
  </r>
  <r>
    <x v="2370"/>
    <x v="134"/>
    <x v="646"/>
    <x v="11161"/>
    <n v="30000"/>
    <m/>
    <n v="-30000"/>
    <x v="119"/>
  </r>
  <r>
    <x v="2370"/>
    <x v="134"/>
    <x v="474"/>
    <x v="11162"/>
    <n v="420"/>
    <m/>
    <n v="-420"/>
    <x v="119"/>
  </r>
  <r>
    <x v="2370"/>
    <x v="73"/>
    <x v="474"/>
    <x v="11163"/>
    <n v="3000"/>
    <m/>
    <n v="-3000"/>
    <x v="119"/>
  </r>
  <r>
    <x v="2370"/>
    <x v="113"/>
    <x v="338"/>
    <x v="11164"/>
    <n v="250000"/>
    <m/>
    <n v="-250000"/>
    <x v="119"/>
  </r>
  <r>
    <x v="2370"/>
    <x v="118"/>
    <x v="338"/>
    <x v="11164"/>
    <n v="250000"/>
    <m/>
    <n v="-250000"/>
    <x v="119"/>
  </r>
  <r>
    <x v="2370"/>
    <x v="115"/>
    <x v="278"/>
    <x v="7352"/>
    <n v="6860"/>
    <m/>
    <n v="-6860"/>
    <x v="119"/>
  </r>
  <r>
    <x v="2370"/>
    <x v="130"/>
    <x v="278"/>
    <x v="9749"/>
    <n v="7200"/>
    <m/>
    <n v="-7200"/>
    <x v="119"/>
  </r>
  <r>
    <x v="2370"/>
    <x v="118"/>
    <x v="278"/>
    <x v="11165"/>
    <n v="5000"/>
    <m/>
    <n v="-5000"/>
    <x v="119"/>
  </r>
  <r>
    <x v="2371"/>
    <x v="4"/>
    <x v="4"/>
    <x v="8114"/>
    <n v="3500"/>
    <m/>
    <n v="-3500"/>
    <x v="119"/>
  </r>
  <r>
    <x v="2371"/>
    <x v="134"/>
    <x v="474"/>
    <x v="11166"/>
    <n v="950"/>
    <m/>
    <n v="-950"/>
    <x v="119"/>
  </r>
  <r>
    <x v="2371"/>
    <x v="73"/>
    <x v="474"/>
    <x v="10826"/>
    <n v="4000"/>
    <m/>
    <n v="-4000"/>
    <x v="119"/>
  </r>
  <r>
    <x v="2371"/>
    <x v="134"/>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7"/>
    <x v="278"/>
    <x v="11170"/>
    <n v="25430"/>
    <m/>
    <n v="-25430"/>
    <x v="119"/>
  </r>
  <r>
    <x v="2371"/>
    <x v="115"/>
    <x v="810"/>
    <x v="11171"/>
    <n v="50000"/>
    <m/>
    <n v="-50000"/>
    <x v="119"/>
  </r>
  <r>
    <x v="2371"/>
    <x v="104"/>
    <x v="338"/>
    <x v="11164"/>
    <n v="300000"/>
    <m/>
    <n v="-300000"/>
    <x v="119"/>
  </r>
  <r>
    <x v="2371"/>
    <x v="117"/>
    <x v="338"/>
    <x v="11164"/>
    <n v="344330"/>
    <m/>
    <n v="-344330"/>
    <x v="119"/>
  </r>
  <r>
    <x v="2371"/>
    <x v="119"/>
    <x v="868"/>
    <x v="11172"/>
    <n v="50000"/>
    <m/>
    <n v="-50000"/>
    <x v="119"/>
  </r>
  <r>
    <x v="2371"/>
    <x v="118"/>
    <x v="868"/>
    <x v="11172"/>
    <n v="75000"/>
    <m/>
    <n v="-75000"/>
    <x v="119"/>
  </r>
  <r>
    <x v="2371"/>
    <x v="117"/>
    <x v="868"/>
    <x v="11172"/>
    <n v="75000"/>
    <m/>
    <n v="-75000"/>
    <x v="119"/>
  </r>
  <r>
    <x v="2372"/>
    <x v="134"/>
    <x v="474"/>
    <x v="11166"/>
    <n v="800"/>
    <m/>
    <n v="-800"/>
    <x v="119"/>
  </r>
  <r>
    <x v="2372"/>
    <x v="135"/>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1"/>
    <x v="895"/>
    <x v="11176"/>
    <n v="50000"/>
    <m/>
    <n v="-50000"/>
    <x v="119"/>
  </r>
  <r>
    <x v="2372"/>
    <x v="131"/>
    <x v="278"/>
    <x v="11177"/>
    <n v="100000"/>
    <m/>
    <n v="-100000"/>
    <x v="119"/>
  </r>
  <r>
    <x v="2373"/>
    <x v="115"/>
    <x v="278"/>
    <x v="11178"/>
    <n v="13900"/>
    <m/>
    <n v="-13900"/>
    <x v="119"/>
  </r>
  <r>
    <x v="2373"/>
    <x v="4"/>
    <x v="4"/>
    <x v="8114"/>
    <n v="4500"/>
    <m/>
    <n v="-4500"/>
    <x v="119"/>
  </r>
  <r>
    <x v="2373"/>
    <x v="4"/>
    <x v="4"/>
    <x v="11179"/>
    <n v="1000"/>
    <m/>
    <n v="-1000"/>
    <x v="119"/>
  </r>
  <r>
    <x v="2373"/>
    <x v="129"/>
    <x v="278"/>
    <x v="11180"/>
    <n v="4800"/>
    <m/>
    <n v="-4800"/>
    <x v="119"/>
  </r>
  <r>
    <x v="2373"/>
    <x v="135"/>
    <x v="278"/>
    <x v="11181"/>
    <n v="10000"/>
    <m/>
    <n v="-10000"/>
    <x v="119"/>
  </r>
  <r>
    <x v="2373"/>
    <x v="99"/>
    <x v="278"/>
    <x v="11182"/>
    <n v="2060"/>
    <m/>
    <n v="-2060"/>
    <x v="119"/>
  </r>
  <r>
    <x v="2373"/>
    <x v="136"/>
    <x v="474"/>
    <x v="8211"/>
    <n v="500"/>
    <m/>
    <n v="-500"/>
    <x v="119"/>
  </r>
  <r>
    <x v="2373"/>
    <x v="136"/>
    <x v="2"/>
    <x v="11152"/>
    <n v="1000"/>
    <m/>
    <n v="-1000"/>
    <x v="119"/>
  </r>
  <r>
    <x v="2373"/>
    <x v="73"/>
    <x v="285"/>
    <x v="11048"/>
    <n v="2000"/>
    <m/>
    <n v="-2000"/>
    <x v="119"/>
  </r>
  <r>
    <x v="2373"/>
    <x v="129"/>
    <x v="474"/>
    <x v="233"/>
    <n v="1600"/>
    <m/>
    <n v="-1600"/>
    <x v="119"/>
  </r>
  <r>
    <x v="2373"/>
    <x v="115"/>
    <x v="474"/>
    <x v="233"/>
    <n v="1600"/>
    <m/>
    <n v="-1600"/>
    <x v="119"/>
  </r>
  <r>
    <x v="2373"/>
    <x v="135"/>
    <x v="278"/>
    <x v="11183"/>
    <n v="24000"/>
    <m/>
    <n v="-24000"/>
    <x v="119"/>
  </r>
  <r>
    <x v="2373"/>
    <x v="104"/>
    <x v="613"/>
    <x v="11184"/>
    <n v="95000"/>
    <m/>
    <n v="-95000"/>
    <x v="119"/>
  </r>
  <r>
    <x v="2373"/>
    <x v="119"/>
    <x v="278"/>
    <x v="11185"/>
    <n v="120000"/>
    <m/>
    <n v="-120000"/>
    <x v="119"/>
  </r>
  <r>
    <x v="2373"/>
    <x v="118"/>
    <x v="278"/>
    <x v="11185"/>
    <n v="120000"/>
    <m/>
    <n v="-120000"/>
    <x v="119"/>
  </r>
  <r>
    <x v="2373"/>
    <x v="120"/>
    <x v="278"/>
    <x v="11185"/>
    <n v="120000"/>
    <m/>
    <n v="-120000"/>
    <x v="119"/>
  </r>
  <r>
    <x v="2373"/>
    <x v="135"/>
    <x v="757"/>
    <x v="11186"/>
    <n v="100000"/>
    <m/>
    <n v="-100000"/>
    <x v="119"/>
  </r>
  <r>
    <x v="2373"/>
    <x v="112"/>
    <x v="278"/>
    <x v="3557"/>
    <n v="14100"/>
    <m/>
    <n v="-14100"/>
    <x v="119"/>
  </r>
  <r>
    <x v="2373"/>
    <x v="132"/>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4"/>
    <x v="474"/>
    <x v="10826"/>
    <n v="3800"/>
    <m/>
    <n v="-3800"/>
    <x v="119"/>
  </r>
  <r>
    <x v="2374"/>
    <x v="129"/>
    <x v="278"/>
    <x v="9642"/>
    <n v="4350"/>
    <m/>
    <n v="-4350"/>
    <x v="119"/>
  </r>
  <r>
    <x v="2374"/>
    <x v="73"/>
    <x v="761"/>
    <x v="11192"/>
    <n v="8740"/>
    <m/>
    <n v="-8740"/>
    <x v="119"/>
  </r>
  <r>
    <x v="2374"/>
    <x v="135"/>
    <x v="646"/>
    <x v="11193"/>
    <n v="25000"/>
    <m/>
    <n v="-25000"/>
    <x v="119"/>
  </r>
  <r>
    <x v="2374"/>
    <x v="134"/>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4"/>
    <x v="474"/>
    <x v="8211"/>
    <n v="360"/>
    <m/>
    <n v="-360"/>
    <x v="119"/>
  </r>
  <r>
    <x v="2375"/>
    <x v="115"/>
    <x v="474"/>
    <x v="11200"/>
    <n v="800"/>
    <m/>
    <n v="-800"/>
    <x v="119"/>
  </r>
  <r>
    <x v="2375"/>
    <x v="104"/>
    <x v="767"/>
    <x v="11201"/>
    <n v="85000"/>
    <m/>
    <n v="-85000"/>
    <x v="119"/>
  </r>
  <r>
    <x v="2375"/>
    <x v="115"/>
    <x v="880"/>
    <x v="11202"/>
    <n v="22000"/>
    <m/>
    <n v="-22000"/>
    <x v="119"/>
  </r>
  <r>
    <x v="2375"/>
    <x v="134"/>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2"/>
    <x v="278"/>
    <x v="11206"/>
    <n v="43000"/>
    <m/>
    <n v="-43000"/>
    <x v="119"/>
  </r>
  <r>
    <x v="2376"/>
    <x v="73"/>
    <x v="474"/>
    <x v="10826"/>
    <n v="1500"/>
    <m/>
    <n v="-1500"/>
    <x v="119"/>
  </r>
  <r>
    <x v="2376"/>
    <x v="117"/>
    <x v="474"/>
    <x v="11207"/>
    <n v="14930"/>
    <m/>
    <n v="-14930"/>
    <x v="119"/>
  </r>
  <r>
    <x v="2376"/>
    <x v="132"/>
    <x v="474"/>
    <x v="233"/>
    <n v="1500"/>
    <m/>
    <n v="-1500"/>
    <x v="119"/>
  </r>
  <r>
    <x v="2376"/>
    <x v="134"/>
    <x v="474"/>
    <x v="233"/>
    <n v="1500"/>
    <m/>
    <n v="-1500"/>
    <x v="119"/>
  </r>
  <r>
    <x v="2376"/>
    <x v="103"/>
    <x v="474"/>
    <x v="233"/>
    <n v="1000"/>
    <m/>
    <n v="-1000"/>
    <x v="119"/>
  </r>
  <r>
    <x v="2376"/>
    <x v="136"/>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1"/>
    <x v="895"/>
    <x v="11213"/>
    <n v="50000"/>
    <m/>
    <n v="-50000"/>
    <x v="119"/>
  </r>
  <r>
    <x v="2376"/>
    <x v="104"/>
    <x v="677"/>
    <x v="11214"/>
    <n v="562000"/>
    <m/>
    <n v="-562000"/>
    <x v="119"/>
  </r>
  <r>
    <x v="2376"/>
    <x v="113"/>
    <x v="278"/>
    <x v="11215"/>
    <n v="250000"/>
    <m/>
    <n v="-250000"/>
    <x v="119"/>
  </r>
  <r>
    <x v="2376"/>
    <x v="129"/>
    <x v="548"/>
    <x v="11216"/>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29"/>
    <x v="906"/>
    <x v="11219"/>
    <n v="50000"/>
    <m/>
    <n v="-50000"/>
    <x v="119"/>
  </r>
  <r>
    <x v="2378"/>
    <x v="115"/>
    <x v="285"/>
    <x v="11220"/>
    <n v="1000"/>
    <m/>
    <n v="-1000"/>
    <x v="119"/>
  </r>
  <r>
    <x v="2378"/>
    <x v="115"/>
    <x v="474"/>
    <x v="233"/>
    <n v="700"/>
    <m/>
    <n v="-700"/>
    <x v="119"/>
  </r>
  <r>
    <x v="2378"/>
    <x v="134"/>
    <x v="704"/>
    <x v="233"/>
    <n v="400"/>
    <m/>
    <n v="-400"/>
    <x v="119"/>
  </r>
  <r>
    <x v="2378"/>
    <x v="115"/>
    <x v="278"/>
    <x v="11221"/>
    <n v="7200"/>
    <m/>
    <n v="-7200"/>
    <x v="119"/>
  </r>
  <r>
    <x v="2378"/>
    <x v="134"/>
    <x v="278"/>
    <x v="1790"/>
    <n v="21600"/>
    <m/>
    <n v="-21600"/>
    <x v="119"/>
  </r>
  <r>
    <x v="2378"/>
    <x v="134"/>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2"/>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29"/>
    <x v="286"/>
    <x v="11225"/>
    <n v="185000"/>
    <m/>
    <n v="-185000"/>
    <x v="119"/>
  </r>
  <r>
    <x v="2378"/>
    <x v="115"/>
    <x v="286"/>
    <x v="11225"/>
    <n v="36100"/>
    <m/>
    <n v="-36100"/>
    <x v="119"/>
  </r>
  <r>
    <x v="2352"/>
    <x v="136"/>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36"/>
    <x v="248"/>
    <x v="11229"/>
    <n v="127755"/>
    <m/>
    <n v="-127755"/>
    <x v="119"/>
  </r>
  <r>
    <x v="2353"/>
    <x v="115"/>
    <x v="248"/>
    <x v="11229"/>
    <n v="51167"/>
    <m/>
    <n v="-51167"/>
    <x v="119"/>
  </r>
  <r>
    <x v="2353"/>
    <x v="122"/>
    <x v="248"/>
    <x v="11229"/>
    <n v="148964"/>
    <m/>
    <n v="-148964"/>
    <x v="119"/>
  </r>
  <r>
    <x v="2353"/>
    <x v="117"/>
    <x v="248"/>
    <x v="11229"/>
    <n v="152500"/>
    <m/>
    <n v="-152500"/>
    <x v="119"/>
  </r>
  <r>
    <x v="2357"/>
    <x v="90"/>
    <x v="2"/>
    <x v="11230"/>
    <n v="5000"/>
    <m/>
    <n v="-5000"/>
    <x v="119"/>
  </r>
  <r>
    <x v="2359"/>
    <x v="103"/>
    <x v="518"/>
    <x v="11231"/>
    <n v="200000"/>
    <m/>
    <n v="-200000"/>
    <x v="119"/>
  </r>
  <r>
    <x v="2360"/>
    <x v="134"/>
    <x v="389"/>
    <x v="11232"/>
    <n v="872837"/>
    <m/>
    <n v="-872837"/>
    <x v="119"/>
  </r>
  <r>
    <x v="2360"/>
    <x v="117"/>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4"/>
    <x v="908"/>
    <x v="11240"/>
    <n v="91000"/>
    <m/>
    <n v="-91000"/>
    <x v="119"/>
  </r>
  <r>
    <x v="2353"/>
    <x v="91"/>
    <x v="97"/>
    <x v="11241"/>
    <m/>
    <n v="2000000"/>
    <n v="2000000"/>
    <x v="119"/>
  </r>
  <r>
    <x v="2353"/>
    <x v="91"/>
    <x v="97"/>
    <x v="11242"/>
    <m/>
    <n v="500000"/>
    <n v="500000"/>
    <x v="119"/>
  </r>
  <r>
    <x v="2354"/>
    <x v="130"/>
    <x v="97"/>
    <x v="11243"/>
    <m/>
    <n v="500000"/>
    <n v="500000"/>
    <x v="119"/>
  </r>
  <r>
    <x v="2354"/>
    <x v="127"/>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1"/>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5"/>
    <x v="97"/>
    <x v="11252"/>
    <m/>
    <n v="5370002"/>
    <n v="5370002"/>
    <x v="119"/>
  </r>
  <r>
    <x v="2367"/>
    <x v="90"/>
    <x v="97"/>
    <x v="11253"/>
    <m/>
    <n v="1947260"/>
    <n v="1947260"/>
    <x v="119"/>
  </r>
  <r>
    <x v="2367"/>
    <x v="131"/>
    <x v="97"/>
    <x v="11254"/>
    <m/>
    <n v="4009600"/>
    <n v="4009600"/>
    <x v="119"/>
  </r>
  <r>
    <x v="2370"/>
    <x v="1"/>
    <x v="97"/>
    <x v="11255"/>
    <m/>
    <n v="280434"/>
    <n v="280434"/>
    <x v="119"/>
  </r>
  <r>
    <x v="2370"/>
    <x v="120"/>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29"/>
    <x v="474"/>
    <x v="11162"/>
    <n v="1500"/>
    <m/>
    <n v="-1500"/>
    <x v="120"/>
  </r>
  <r>
    <x v="2379"/>
    <x v="134"/>
    <x v="474"/>
    <x v="10826"/>
    <n v="4000"/>
    <m/>
    <n v="-4000"/>
    <x v="120"/>
  </r>
  <r>
    <x v="2379"/>
    <x v="134"/>
    <x v="278"/>
    <x v="11262"/>
    <n v="18000"/>
    <m/>
    <n v="-18000"/>
    <x v="120"/>
  </r>
  <r>
    <x v="2379"/>
    <x v="134"/>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7"/>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7"/>
    <x v="278"/>
    <x v="11271"/>
    <n v="240000"/>
    <m/>
    <n v="-240000"/>
    <x v="120"/>
  </r>
  <r>
    <x v="2379"/>
    <x v="117"/>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36"/>
    <x v="474"/>
    <x v="11275"/>
    <n v="3000"/>
    <m/>
    <n v="-3000"/>
    <x v="120"/>
  </r>
  <r>
    <x v="2380"/>
    <x v="4"/>
    <x v="43"/>
    <x v="11276"/>
    <n v="21000"/>
    <m/>
    <n v="-21000"/>
    <x v="120"/>
  </r>
  <r>
    <x v="2380"/>
    <x v="4"/>
    <x v="43"/>
    <x v="10301"/>
    <n v="6000"/>
    <m/>
    <n v="-6000"/>
    <x v="120"/>
  </r>
  <r>
    <x v="2380"/>
    <x v="4"/>
    <x v="2"/>
    <x v="11277"/>
    <n v="2500"/>
    <m/>
    <n v="-2500"/>
    <x v="120"/>
  </r>
  <r>
    <x v="2380"/>
    <x v="117"/>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29"/>
    <x v="278"/>
    <x v="11285"/>
    <n v="5800"/>
    <m/>
    <n v="-5800"/>
    <x v="120"/>
  </r>
  <r>
    <x v="2381"/>
    <x v="115"/>
    <x v="474"/>
    <x v="11286"/>
    <n v="3000"/>
    <m/>
    <n v="-3000"/>
    <x v="120"/>
  </r>
  <r>
    <x v="2381"/>
    <x v="134"/>
    <x v="474"/>
    <x v="233"/>
    <n v="800"/>
    <m/>
    <n v="-800"/>
    <x v="120"/>
  </r>
  <r>
    <x v="2381"/>
    <x v="98"/>
    <x v="910"/>
    <x v="11287"/>
    <n v="25000"/>
    <m/>
    <n v="-25000"/>
    <x v="120"/>
  </r>
  <r>
    <x v="2381"/>
    <x v="65"/>
    <x v="474"/>
    <x v="233"/>
    <n v="3500"/>
    <m/>
    <n v="-3500"/>
    <x v="120"/>
  </r>
  <r>
    <x v="2381"/>
    <x v="134"/>
    <x v="474"/>
    <x v="233"/>
    <n v="2800"/>
    <m/>
    <n v="-2800"/>
    <x v="120"/>
  </r>
  <r>
    <x v="2381"/>
    <x v="4"/>
    <x v="2"/>
    <x v="11288"/>
    <n v="3360"/>
    <m/>
    <n v="-3360"/>
    <x v="120"/>
  </r>
  <r>
    <x v="2381"/>
    <x v="117"/>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2"/>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2"/>
    <x v="38"/>
    <x v="11299"/>
    <n v="12500"/>
    <m/>
    <n v="-12500"/>
    <x v="120"/>
  </r>
  <r>
    <x v="2383"/>
    <x v="115"/>
    <x v="285"/>
    <x v="10623"/>
    <n v="1000"/>
    <m/>
    <n v="-1000"/>
    <x v="120"/>
  </r>
  <r>
    <x v="2382"/>
    <x v="115"/>
    <x v="278"/>
    <x v="11300"/>
    <n v="5150"/>
    <m/>
    <n v="-5150"/>
    <x v="120"/>
  </r>
  <r>
    <x v="2382"/>
    <x v="132"/>
    <x v="278"/>
    <x v="11301"/>
    <n v="3550"/>
    <m/>
    <n v="-3550"/>
    <x v="120"/>
  </r>
  <r>
    <x v="2382"/>
    <x v="73"/>
    <x v="278"/>
    <x v="11302"/>
    <n v="1500"/>
    <m/>
    <n v="-1500"/>
    <x v="120"/>
  </r>
  <r>
    <x v="2382"/>
    <x v="117"/>
    <x v="474"/>
    <x v="11303"/>
    <n v="470"/>
    <m/>
    <n v="-470"/>
    <x v="120"/>
  </r>
  <r>
    <x v="2382"/>
    <x v="128"/>
    <x v="474"/>
    <x v="233"/>
    <n v="1050"/>
    <m/>
    <n v="-1050"/>
    <x v="120"/>
  </r>
  <r>
    <x v="2383"/>
    <x v="97"/>
    <x v="278"/>
    <x v="11304"/>
    <n v="3000"/>
    <m/>
    <n v="-3000"/>
    <x v="120"/>
  </r>
  <r>
    <x v="2383"/>
    <x v="97"/>
    <x v="43"/>
    <x v="11305"/>
    <n v="93960"/>
    <m/>
    <n v="-93960"/>
    <x v="120"/>
  </r>
  <r>
    <x v="2383"/>
    <x v="97"/>
    <x v="285"/>
    <x v="11306"/>
    <n v="1200"/>
    <m/>
    <n v="-1200"/>
    <x v="120"/>
  </r>
  <r>
    <x v="2383"/>
    <x v="135"/>
    <x v="278"/>
    <x v="11307"/>
    <n v="25000"/>
    <m/>
    <n v="-25000"/>
    <x v="120"/>
  </r>
  <r>
    <x v="2383"/>
    <x v="73"/>
    <x v="474"/>
    <x v="233"/>
    <n v="1900"/>
    <m/>
    <n v="-1900"/>
    <x v="120"/>
  </r>
  <r>
    <x v="2383"/>
    <x v="134"/>
    <x v="278"/>
    <x v="10072"/>
    <n v="15500"/>
    <m/>
    <n v="-15500"/>
    <x v="120"/>
  </r>
  <r>
    <x v="2383"/>
    <x v="136"/>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4"/>
    <x v="145"/>
    <x v="11313"/>
    <n v="100000"/>
    <m/>
    <n v="-100000"/>
    <x v="120"/>
  </r>
  <r>
    <x v="2383"/>
    <x v="132"/>
    <x v="145"/>
    <x v="11313"/>
    <n v="100000"/>
    <m/>
    <n v="-100000"/>
    <x v="120"/>
  </r>
  <r>
    <x v="2383"/>
    <x v="129"/>
    <x v="145"/>
    <x v="11313"/>
    <n v="100000"/>
    <m/>
    <n v="-100000"/>
    <x v="120"/>
  </r>
  <r>
    <x v="2383"/>
    <x v="7"/>
    <x v="560"/>
    <x v="11314"/>
    <n v="170000"/>
    <m/>
    <n v="-170000"/>
    <x v="120"/>
  </r>
  <r>
    <x v="2383"/>
    <x v="115"/>
    <x v="285"/>
    <x v="11315"/>
    <n v="20000"/>
    <m/>
    <n v="-20000"/>
    <x v="120"/>
  </r>
  <r>
    <x v="2383"/>
    <x v="136"/>
    <x v="285"/>
    <x v="11315"/>
    <n v="20000"/>
    <m/>
    <n v="-20000"/>
    <x v="120"/>
  </r>
  <r>
    <x v="2383"/>
    <x v="112"/>
    <x v="285"/>
    <x v="11315"/>
    <n v="20000"/>
    <m/>
    <n v="-20000"/>
    <x v="120"/>
  </r>
  <r>
    <x v="2383"/>
    <x v="133"/>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6"/>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4"/>
    <x v="278"/>
    <x v="11318"/>
    <n v="8700"/>
    <m/>
    <n v="-8700"/>
    <x v="120"/>
  </r>
  <r>
    <x v="2384"/>
    <x v="136"/>
    <x v="278"/>
    <x v="11319"/>
    <n v="1300"/>
    <m/>
    <n v="-1300"/>
    <x v="120"/>
  </r>
  <r>
    <x v="2384"/>
    <x v="134"/>
    <x v="474"/>
    <x v="8211"/>
    <n v="250"/>
    <m/>
    <n v="-250"/>
    <x v="120"/>
  </r>
  <r>
    <x v="2384"/>
    <x v="115"/>
    <x v="278"/>
    <x v="11320"/>
    <n v="24000"/>
    <m/>
    <n v="-24000"/>
    <x v="120"/>
  </r>
  <r>
    <x v="2384"/>
    <x v="115"/>
    <x v="43"/>
    <x v="11321"/>
    <n v="162930"/>
    <m/>
    <n v="-162930"/>
    <x v="120"/>
  </r>
  <r>
    <x v="2384"/>
    <x v="134"/>
    <x v="278"/>
    <x v="11322"/>
    <n v="600"/>
    <m/>
    <n v="-600"/>
    <x v="120"/>
  </r>
  <r>
    <x v="2384"/>
    <x v="136"/>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36"/>
    <x v="638"/>
    <x v="11326"/>
    <n v="500000"/>
    <m/>
    <n v="-500000"/>
    <x v="120"/>
  </r>
  <r>
    <x v="2384"/>
    <x v="73"/>
    <x v="644"/>
    <x v="11327"/>
    <n v="500000"/>
    <m/>
    <n v="-500000"/>
    <x v="120"/>
  </r>
  <r>
    <x v="2384"/>
    <x v="104"/>
    <x v="644"/>
    <x v="11327"/>
    <n v="500000"/>
    <m/>
    <n v="-500000"/>
    <x v="120"/>
  </r>
  <r>
    <x v="2384"/>
    <x v="133"/>
    <x v="644"/>
    <x v="11327"/>
    <n v="200000"/>
    <m/>
    <n v="-200000"/>
    <x v="120"/>
  </r>
  <r>
    <x v="2384"/>
    <x v="134"/>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1"/>
    <x v="43"/>
    <x v="11339"/>
    <n v="20500"/>
    <m/>
    <n v="-20500"/>
    <x v="120"/>
  </r>
  <r>
    <x v="2385"/>
    <x v="115"/>
    <x v="619"/>
    <x v="11340"/>
    <n v="850000"/>
    <m/>
    <n v="-850000"/>
    <x v="120"/>
  </r>
  <r>
    <x v="2385"/>
    <x v="136"/>
    <x v="417"/>
    <x v="10820"/>
    <n v="200000"/>
    <m/>
    <n v="-200000"/>
    <x v="120"/>
  </r>
  <r>
    <x v="2385"/>
    <x v="132"/>
    <x v="912"/>
    <x v="11341"/>
    <n v="150000"/>
    <m/>
    <n v="-150000"/>
    <x v="120"/>
  </r>
  <r>
    <x v="2385"/>
    <x v="129"/>
    <x v="912"/>
    <x v="11341"/>
    <n v="150000"/>
    <m/>
    <n v="-150000"/>
    <x v="120"/>
  </r>
  <r>
    <x v="2385"/>
    <x v="5"/>
    <x v="278"/>
    <x v="11342"/>
    <n v="8600"/>
    <m/>
    <n v="-8600"/>
    <x v="120"/>
  </r>
  <r>
    <x v="2385"/>
    <x v="3"/>
    <x v="278"/>
    <x v="11343"/>
    <n v="1100"/>
    <m/>
    <n v="-1100"/>
    <x v="120"/>
  </r>
  <r>
    <x v="2385"/>
    <x v="129"/>
    <x v="278"/>
    <x v="11344"/>
    <n v="63140"/>
    <m/>
    <n v="-63140"/>
    <x v="120"/>
  </r>
  <r>
    <x v="2385"/>
    <x v="129"/>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4"/>
    <x v="474"/>
    <x v="233"/>
    <n v="3000"/>
    <m/>
    <n v="-3000"/>
    <x v="120"/>
  </r>
  <r>
    <x v="2387"/>
    <x v="73"/>
    <x v="474"/>
    <x v="233"/>
    <n v="3000"/>
    <m/>
    <n v="-3000"/>
    <x v="120"/>
  </r>
  <r>
    <x v="2387"/>
    <x v="134"/>
    <x v="278"/>
    <x v="11347"/>
    <n v="6000"/>
    <m/>
    <n v="-6000"/>
    <x v="120"/>
  </r>
  <r>
    <x v="2387"/>
    <x v="134"/>
    <x v="285"/>
    <x v="10623"/>
    <n v="2000"/>
    <m/>
    <n v="-2000"/>
    <x v="120"/>
  </r>
  <r>
    <x v="2387"/>
    <x v="136"/>
    <x v="642"/>
    <x v="11348"/>
    <n v="5000"/>
    <m/>
    <n v="-5000"/>
    <x v="120"/>
  </r>
  <r>
    <x v="2387"/>
    <x v="4"/>
    <x v="2"/>
    <x v="8114"/>
    <n v="3000"/>
    <m/>
    <n v="-3000"/>
    <x v="120"/>
  </r>
  <r>
    <x v="2387"/>
    <x v="114"/>
    <x v="278"/>
    <x v="11349"/>
    <n v="3050"/>
    <m/>
    <n v="-3050"/>
    <x v="120"/>
  </r>
  <r>
    <x v="2387"/>
    <x v="117"/>
    <x v="474"/>
    <x v="11350"/>
    <n v="3000"/>
    <m/>
    <n v="-3000"/>
    <x v="120"/>
  </r>
  <r>
    <x v="2387"/>
    <x v="131"/>
    <x v="43"/>
    <x v="11351"/>
    <n v="70000"/>
    <m/>
    <n v="-70000"/>
    <x v="120"/>
  </r>
  <r>
    <x v="2387"/>
    <x v="114"/>
    <x v="879"/>
    <x v="11352"/>
    <n v="140000"/>
    <m/>
    <n v="-140000"/>
    <x v="120"/>
  </r>
  <r>
    <x v="2387"/>
    <x v="117"/>
    <x v="853"/>
    <x v="11353"/>
    <n v="160000"/>
    <m/>
    <n v="-160000"/>
    <x v="120"/>
  </r>
  <r>
    <x v="2387"/>
    <x v="134"/>
    <x v="853"/>
    <x v="11354"/>
    <n v="84000"/>
    <m/>
    <n v="-84000"/>
    <x v="120"/>
  </r>
  <r>
    <x v="2387"/>
    <x v="1"/>
    <x v="278"/>
    <x v="11355"/>
    <n v="10000"/>
    <m/>
    <n v="-10000"/>
    <x v="120"/>
  </r>
  <r>
    <x v="2387"/>
    <x v="73"/>
    <x v="278"/>
    <x v="11356"/>
    <n v="7500"/>
    <m/>
    <n v="-7500"/>
    <x v="120"/>
  </r>
  <r>
    <x v="2387"/>
    <x v="129"/>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7"/>
    <x v="278"/>
    <x v="11363"/>
    <n v="30000"/>
    <m/>
    <n v="-30000"/>
    <x v="120"/>
  </r>
  <r>
    <x v="2388"/>
    <x v="136"/>
    <x v="278"/>
    <x v="11364"/>
    <n v="50000"/>
    <m/>
    <n v="-50000"/>
    <x v="120"/>
  </r>
  <r>
    <x v="2388"/>
    <x v="115"/>
    <x v="619"/>
    <x v="11340"/>
    <n v="1150000"/>
    <m/>
    <n v="-1150000"/>
    <x v="120"/>
  </r>
  <r>
    <x v="2388"/>
    <x v="134"/>
    <x v="904"/>
    <x v="11365"/>
    <n v="300000"/>
    <m/>
    <n v="-300000"/>
    <x v="120"/>
  </r>
  <r>
    <x v="2388"/>
    <x v="73"/>
    <x v="756"/>
    <x v="11366"/>
    <n v="196800"/>
    <m/>
    <n v="-196800"/>
    <x v="120"/>
  </r>
  <r>
    <x v="2389"/>
    <x v="115"/>
    <x v="285"/>
    <x v="11367"/>
    <n v="500"/>
    <m/>
    <n v="-500"/>
    <x v="120"/>
  </r>
  <r>
    <x v="2389"/>
    <x v="136"/>
    <x v="285"/>
    <x v="10513"/>
    <n v="1500"/>
    <m/>
    <n v="-1500"/>
    <x v="120"/>
  </r>
  <r>
    <x v="2389"/>
    <x v="73"/>
    <x v="474"/>
    <x v="11368"/>
    <n v="1600"/>
    <m/>
    <n v="-1600"/>
    <x v="120"/>
  </r>
  <r>
    <x v="2389"/>
    <x v="4"/>
    <x v="2"/>
    <x v="8114"/>
    <n v="3000"/>
    <m/>
    <n v="-3000"/>
    <x v="120"/>
  </r>
  <r>
    <x v="2389"/>
    <x v="114"/>
    <x v="278"/>
    <x v="11369"/>
    <n v="1000"/>
    <m/>
    <n v="-1000"/>
    <x v="120"/>
  </r>
  <r>
    <x v="2389"/>
    <x v="117"/>
    <x v="278"/>
    <x v="11370"/>
    <n v="44000"/>
    <m/>
    <n v="-44000"/>
    <x v="120"/>
  </r>
  <r>
    <x v="2389"/>
    <x v="104"/>
    <x v="642"/>
    <x v="11371"/>
    <n v="75000"/>
    <m/>
    <n v="-75000"/>
    <x v="120"/>
  </r>
  <r>
    <x v="2389"/>
    <x v="135"/>
    <x v="278"/>
    <x v="3557"/>
    <n v="13145"/>
    <m/>
    <n v="-13145"/>
    <x v="120"/>
  </r>
  <r>
    <x v="2390"/>
    <x v="115"/>
    <x v="278"/>
    <x v="11372"/>
    <n v="29260"/>
    <m/>
    <n v="-29260"/>
    <x v="120"/>
  </r>
  <r>
    <x v="2390"/>
    <x v="115"/>
    <x v="278"/>
    <x v="11373"/>
    <n v="37100"/>
    <m/>
    <n v="-37100"/>
    <x v="120"/>
  </r>
  <r>
    <x v="2390"/>
    <x v="115"/>
    <x v="277"/>
    <x v="11374"/>
    <n v="7500"/>
    <m/>
    <n v="-7500"/>
    <x v="120"/>
  </r>
  <r>
    <x v="2390"/>
    <x v="134"/>
    <x v="277"/>
    <x v="11374"/>
    <n v="7500"/>
    <m/>
    <n v="-7500"/>
    <x v="120"/>
  </r>
  <r>
    <x v="2390"/>
    <x v="73"/>
    <x v="277"/>
    <x v="11374"/>
    <n v="7500"/>
    <m/>
    <n v="-7500"/>
    <x v="120"/>
  </r>
  <r>
    <x v="2390"/>
    <x v="129"/>
    <x v="277"/>
    <x v="11374"/>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3"/>
    <n v="1500"/>
    <m/>
    <n v="-1500"/>
    <x v="120"/>
  </r>
  <r>
    <x v="2390"/>
    <x v="134"/>
    <x v="474"/>
    <x v="11375"/>
    <n v="1500"/>
    <m/>
    <n v="-1500"/>
    <x v="120"/>
  </r>
  <r>
    <x v="2390"/>
    <x v="115"/>
    <x v="278"/>
    <x v="11376"/>
    <n v="100000"/>
    <m/>
    <n v="-100000"/>
    <x v="120"/>
  </r>
  <r>
    <x v="2390"/>
    <x v="131"/>
    <x v="895"/>
    <x v="11377"/>
    <n v="50000"/>
    <m/>
    <n v="-50000"/>
    <x v="120"/>
  </r>
  <r>
    <x v="2390"/>
    <x v="23"/>
    <x v="914"/>
    <x v="11378"/>
    <n v="50000"/>
    <m/>
    <n v="-50000"/>
    <x v="120"/>
  </r>
  <r>
    <x v="2390"/>
    <x v="115"/>
    <x v="474"/>
    <x v="233"/>
    <n v="3000"/>
    <m/>
    <n v="-3000"/>
    <x v="120"/>
  </r>
  <r>
    <x v="2390"/>
    <x v="134"/>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4"/>
    <x v="278"/>
    <x v="11381"/>
    <n v="29970"/>
    <m/>
    <n v="-29970"/>
    <x v="120"/>
  </r>
  <r>
    <x v="2391"/>
    <x v="4"/>
    <x v="2"/>
    <x v="8114"/>
    <n v="4000"/>
    <m/>
    <n v="-4000"/>
    <x v="120"/>
  </r>
  <r>
    <x v="2391"/>
    <x v="132"/>
    <x v="278"/>
    <x v="11382"/>
    <n v="9000"/>
    <m/>
    <n v="-9000"/>
    <x v="120"/>
  </r>
  <r>
    <x v="2391"/>
    <x v="132"/>
    <x v="285"/>
    <x v="10513"/>
    <n v="1000"/>
    <m/>
    <n v="-1000"/>
    <x v="120"/>
  </r>
  <r>
    <x v="2391"/>
    <x v="135"/>
    <x v="474"/>
    <x v="11368"/>
    <n v="1100"/>
    <m/>
    <n v="-1100"/>
    <x v="120"/>
  </r>
  <r>
    <x v="2391"/>
    <x v="133"/>
    <x v="465"/>
    <x v="10346"/>
    <n v="5000"/>
    <m/>
    <n v="-5000"/>
    <x v="120"/>
  </r>
  <r>
    <x v="2391"/>
    <x v="114"/>
    <x v="474"/>
    <x v="11368"/>
    <n v="1400"/>
    <m/>
    <n v="-1400"/>
    <x v="120"/>
  </r>
  <r>
    <x v="2391"/>
    <x v="115"/>
    <x v="474"/>
    <x v="11368"/>
    <n v="600"/>
    <m/>
    <n v="-600"/>
    <x v="120"/>
  </r>
  <r>
    <x v="2391"/>
    <x v="132"/>
    <x v="278"/>
    <x v="11383"/>
    <n v="2000"/>
    <m/>
    <n v="-2000"/>
    <x v="120"/>
  </r>
  <r>
    <x v="2391"/>
    <x v="135"/>
    <x v="757"/>
    <x v="11384"/>
    <n v="100000"/>
    <m/>
    <n v="-100000"/>
    <x v="120"/>
  </r>
  <r>
    <x v="2391"/>
    <x v="73"/>
    <x v="278"/>
    <x v="11197"/>
    <n v="17000"/>
    <m/>
    <n v="-17000"/>
    <x v="120"/>
  </r>
  <r>
    <x v="2392"/>
    <x v="117"/>
    <x v="474"/>
    <x v="11385"/>
    <n v="680"/>
    <m/>
    <n v="-680"/>
    <x v="120"/>
  </r>
  <r>
    <x v="2392"/>
    <x v="114"/>
    <x v="278"/>
    <x v="11386"/>
    <n v="5880"/>
    <m/>
    <n v="-5880"/>
    <x v="120"/>
  </r>
  <r>
    <x v="2392"/>
    <x v="117"/>
    <x v="860"/>
    <x v="233"/>
    <n v="3000"/>
    <m/>
    <n v="-3000"/>
    <x v="120"/>
  </r>
  <r>
    <x v="2392"/>
    <x v="136"/>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5"/>
    <x v="2"/>
    <x v="8173"/>
    <n v="1200"/>
    <m/>
    <n v="-1200"/>
    <x v="120"/>
  </r>
  <r>
    <x v="2392"/>
    <x v="115"/>
    <x v="2"/>
    <x v="11387"/>
    <n v="2000"/>
    <m/>
    <n v="-2000"/>
    <x v="120"/>
  </r>
  <r>
    <x v="2392"/>
    <x v="4"/>
    <x v="2"/>
    <x v="8114"/>
    <n v="3000"/>
    <m/>
    <n v="-3000"/>
    <x v="120"/>
  </r>
  <r>
    <x v="2392"/>
    <x v="134"/>
    <x v="278"/>
    <x v="11388"/>
    <n v="2000"/>
    <m/>
    <n v="-2000"/>
    <x v="120"/>
  </r>
  <r>
    <x v="2392"/>
    <x v="115"/>
    <x v="474"/>
    <x v="233"/>
    <n v="2000"/>
    <m/>
    <n v="-2000"/>
    <x v="120"/>
  </r>
  <r>
    <x v="2393"/>
    <x v="103"/>
    <x v="518"/>
    <x v="10807"/>
    <n v="300000"/>
    <m/>
    <n v="-300000"/>
    <x v="120"/>
  </r>
  <r>
    <x v="2393"/>
    <x v="114"/>
    <x v="278"/>
    <x v="11389"/>
    <n v="150000"/>
    <m/>
    <n v="-150000"/>
    <x v="120"/>
  </r>
  <r>
    <x v="2393"/>
    <x v="129"/>
    <x v="891"/>
    <x v="11390"/>
    <n v="40000"/>
    <m/>
    <n v="-40000"/>
    <x v="120"/>
  </r>
  <r>
    <x v="2394"/>
    <x v="114"/>
    <x v="474"/>
    <x v="233"/>
    <n v="1000"/>
    <m/>
    <n v="-1000"/>
    <x v="120"/>
  </r>
  <r>
    <x v="2394"/>
    <x v="134"/>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5"/>
    <x v="278"/>
    <x v="11399"/>
    <n v="1500"/>
    <m/>
    <n v="-1500"/>
    <x v="120"/>
  </r>
  <r>
    <x v="2395"/>
    <x v="134"/>
    <x v="474"/>
    <x v="10826"/>
    <n v="3200"/>
    <m/>
    <n v="-3200"/>
    <x v="120"/>
  </r>
  <r>
    <x v="2395"/>
    <x v="136"/>
    <x v="278"/>
    <x v="11400"/>
    <n v="1790"/>
    <m/>
    <n v="-1790"/>
    <x v="120"/>
  </r>
  <r>
    <x v="2395"/>
    <x v="7"/>
    <x v="25"/>
    <x v="11401"/>
    <n v="56850"/>
    <m/>
    <n v="-56850"/>
    <x v="120"/>
  </r>
  <r>
    <x v="2395"/>
    <x v="134"/>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7"/>
    <x v="474"/>
    <x v="11405"/>
    <n v="3500"/>
    <m/>
    <n v="-3500"/>
    <x v="120"/>
  </r>
  <r>
    <x v="2396"/>
    <x v="114"/>
    <x v="278"/>
    <x v="11406"/>
    <n v="65200"/>
    <m/>
    <n v="-65200"/>
    <x v="120"/>
  </r>
  <r>
    <x v="2396"/>
    <x v="132"/>
    <x v="278"/>
    <x v="11407"/>
    <n v="1980"/>
    <m/>
    <n v="-1980"/>
    <x v="120"/>
  </r>
  <r>
    <x v="2396"/>
    <x v="115"/>
    <x v="278"/>
    <x v="11408"/>
    <n v="5000"/>
    <m/>
    <n v="-5000"/>
    <x v="120"/>
  </r>
  <r>
    <x v="2396"/>
    <x v="98"/>
    <x v="278"/>
    <x v="11287"/>
    <n v="30000"/>
    <m/>
    <n v="-30000"/>
    <x v="120"/>
  </r>
  <r>
    <x v="2396"/>
    <x v="136"/>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5"/>
    <x v="474"/>
    <x v="11162"/>
    <n v="2500"/>
    <m/>
    <n v="-2500"/>
    <x v="120"/>
  </r>
  <r>
    <x v="2396"/>
    <x v="117"/>
    <x v="278"/>
    <x v="11410"/>
    <n v="29000"/>
    <m/>
    <n v="-29000"/>
    <x v="120"/>
  </r>
  <r>
    <x v="2396"/>
    <x v="114"/>
    <x v="879"/>
    <x v="11272"/>
    <n v="200000"/>
    <m/>
    <n v="-200000"/>
    <x v="120"/>
  </r>
  <r>
    <x v="2396"/>
    <x v="131"/>
    <x v="607"/>
    <x v="11411"/>
    <n v="500000"/>
    <m/>
    <n v="-500000"/>
    <x v="120"/>
  </r>
  <r>
    <x v="2396"/>
    <x v="37"/>
    <x v="918"/>
    <x v="11412"/>
    <n v="200000"/>
    <m/>
    <n v="-200000"/>
    <x v="120"/>
  </r>
  <r>
    <x v="2396"/>
    <x v="129"/>
    <x v="918"/>
    <x v="11412"/>
    <n v="100000"/>
    <m/>
    <n v="-100000"/>
    <x v="120"/>
  </r>
  <r>
    <x v="2396"/>
    <x v="132"/>
    <x v="918"/>
    <x v="11412"/>
    <n v="50000"/>
    <m/>
    <n v="-50000"/>
    <x v="120"/>
  </r>
  <r>
    <x v="2396"/>
    <x v="136"/>
    <x v="918"/>
    <x v="11412"/>
    <n v="50000"/>
    <m/>
    <n v="-50000"/>
    <x v="120"/>
  </r>
  <r>
    <x v="2396"/>
    <x v="136"/>
    <x v="435"/>
    <x v="11413"/>
    <n v="175000"/>
    <m/>
    <n v="-175000"/>
    <x v="120"/>
  </r>
  <r>
    <x v="2396"/>
    <x v="131"/>
    <x v="607"/>
    <x v="11411"/>
    <n v="500000"/>
    <m/>
    <n v="-500000"/>
    <x v="120"/>
  </r>
  <r>
    <x v="2397"/>
    <x v="115"/>
    <x v="285"/>
    <x v="10513"/>
    <n v="1000"/>
    <m/>
    <n v="-1000"/>
    <x v="120"/>
  </r>
  <r>
    <x v="2397"/>
    <x v="114"/>
    <x v="879"/>
    <x v="11414"/>
    <n v="10000"/>
    <m/>
    <n v="-10000"/>
    <x v="120"/>
  </r>
  <r>
    <x v="2397"/>
    <x v="133"/>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4"/>
    <x v="767"/>
    <x v="11418"/>
    <n v="1350000"/>
    <m/>
    <n v="-1350000"/>
    <x v="120"/>
  </r>
  <r>
    <x v="2397"/>
    <x v="99"/>
    <x v="878"/>
    <x v="10961"/>
    <n v="40000"/>
    <m/>
    <n v="-40000"/>
    <x v="120"/>
  </r>
  <r>
    <x v="2397"/>
    <x v="114"/>
    <x v="465"/>
    <x v="11419"/>
    <n v="10000"/>
    <m/>
    <n v="-10000"/>
    <x v="120"/>
  </r>
  <r>
    <x v="2397"/>
    <x v="134"/>
    <x v="661"/>
    <x v="11420"/>
    <n v="22942"/>
    <m/>
    <n v="-22942"/>
    <x v="120"/>
  </r>
  <r>
    <x v="2397"/>
    <x v="1"/>
    <x v="919"/>
    <x v="11421"/>
    <n v="10000"/>
    <m/>
    <n v="-10000"/>
    <x v="120"/>
  </r>
  <r>
    <x v="2397"/>
    <x v="90"/>
    <x v="278"/>
    <x v="11422"/>
    <n v="1400"/>
    <m/>
    <n v="-1400"/>
    <x v="120"/>
  </r>
  <r>
    <x v="2397"/>
    <x v="73"/>
    <x v="278"/>
    <x v="11423"/>
    <n v="7000"/>
    <m/>
    <n v="-7000"/>
    <x v="120"/>
  </r>
  <r>
    <x v="2397"/>
    <x v="135"/>
    <x v="278"/>
    <x v="11424"/>
    <n v="5100"/>
    <m/>
    <n v="-5100"/>
    <x v="120"/>
  </r>
  <r>
    <x v="2397"/>
    <x v="122"/>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36"/>
    <x v="2"/>
    <x v="11312"/>
    <n v="1000"/>
    <m/>
    <n v="-1000"/>
    <x v="120"/>
  </r>
  <r>
    <x v="2399"/>
    <x v="97"/>
    <x v="2"/>
    <x v="9430"/>
    <n v="1000"/>
    <m/>
    <n v="-1000"/>
    <x v="120"/>
  </r>
  <r>
    <x v="2399"/>
    <x v="115"/>
    <x v="278"/>
    <x v="7825"/>
    <n v="200"/>
    <m/>
    <n v="-200"/>
    <x v="120"/>
  </r>
  <r>
    <x v="2399"/>
    <x v="4"/>
    <x v="2"/>
    <x v="8114"/>
    <n v="3000"/>
    <m/>
    <n v="-3000"/>
    <x v="120"/>
  </r>
  <r>
    <x v="2399"/>
    <x v="136"/>
    <x v="278"/>
    <x v="11425"/>
    <n v="300"/>
    <m/>
    <n v="-300"/>
    <x v="120"/>
  </r>
  <r>
    <x v="2399"/>
    <x v="131"/>
    <x v="895"/>
    <x v="11426"/>
    <n v="25000"/>
    <m/>
    <n v="-25000"/>
    <x v="120"/>
  </r>
  <r>
    <x v="2399"/>
    <x v="1"/>
    <x v="919"/>
    <x v="11421"/>
    <n v="10000"/>
    <m/>
    <n v="-10000"/>
    <x v="120"/>
  </r>
  <r>
    <x v="2400"/>
    <x v="4"/>
    <x v="2"/>
    <x v="8114"/>
    <n v="3000"/>
    <m/>
    <n v="-3000"/>
    <x v="120"/>
  </r>
  <r>
    <x v="2400"/>
    <x v="117"/>
    <x v="853"/>
    <x v="11404"/>
    <n v="139000"/>
    <m/>
    <n v="-139000"/>
    <x v="120"/>
  </r>
  <r>
    <x v="2400"/>
    <x v="103"/>
    <x v="278"/>
    <x v="11427"/>
    <n v="33300"/>
    <m/>
    <n v="-33300"/>
    <x v="120"/>
  </r>
  <r>
    <x v="2400"/>
    <x v="135"/>
    <x v="278"/>
    <x v="11428"/>
    <n v="100000"/>
    <m/>
    <n v="-100000"/>
    <x v="120"/>
  </r>
  <r>
    <x v="2400"/>
    <x v="117"/>
    <x v="278"/>
    <x v="11429"/>
    <n v="55000"/>
    <m/>
    <n v="-55000"/>
    <x v="120"/>
  </r>
  <r>
    <x v="2400"/>
    <x v="113"/>
    <x v="278"/>
    <x v="11429"/>
    <n v="55000"/>
    <m/>
    <n v="-55000"/>
    <x v="120"/>
  </r>
  <r>
    <x v="2401"/>
    <x v="115"/>
    <x v="474"/>
    <x v="11430"/>
    <n v="2200"/>
    <m/>
    <n v="-2200"/>
    <x v="120"/>
  </r>
  <r>
    <x v="2401"/>
    <x v="134"/>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2"/>
    <n v="4500"/>
    <m/>
    <n v="-4500"/>
    <x v="120"/>
  </r>
  <r>
    <x v="2401"/>
    <x v="137"/>
    <x v="465"/>
    <x v="10346"/>
    <n v="10000"/>
    <m/>
    <n v="-10000"/>
    <x v="120"/>
  </r>
  <r>
    <x v="2401"/>
    <x v="104"/>
    <x v="696"/>
    <x v="11433"/>
    <n v="280000"/>
    <m/>
    <n v="-280000"/>
    <x v="120"/>
  </r>
  <r>
    <x v="2402"/>
    <x v="136"/>
    <x v="474"/>
    <x v="11434"/>
    <n v="2800"/>
    <m/>
    <n v="-2800"/>
    <x v="120"/>
  </r>
  <r>
    <x v="2402"/>
    <x v="4"/>
    <x v="2"/>
    <x v="8114"/>
    <n v="3000"/>
    <m/>
    <n v="-3000"/>
    <x v="120"/>
  </r>
  <r>
    <x v="2402"/>
    <x v="133"/>
    <x v="314"/>
    <x v="898"/>
    <n v="5000"/>
    <m/>
    <n v="-5000"/>
    <x v="120"/>
  </r>
  <r>
    <x v="2402"/>
    <x v="134"/>
    <x v="278"/>
    <x v="11435"/>
    <n v="1600"/>
    <m/>
    <n v="-1600"/>
    <x v="120"/>
  </r>
  <r>
    <x v="2402"/>
    <x v="122"/>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5"/>
    <x v="278"/>
    <x v="7352"/>
    <n v="13531"/>
    <m/>
    <n v="-13531"/>
    <x v="120"/>
  </r>
  <r>
    <x v="2402"/>
    <x v="135"/>
    <x v="278"/>
    <x v="11439"/>
    <n v="8480"/>
    <m/>
    <n v="-8480"/>
    <x v="120"/>
  </r>
  <r>
    <x v="2403"/>
    <x v="138"/>
    <x v="920"/>
    <x v="10085"/>
    <n v="20000"/>
    <m/>
    <n v="-20000"/>
    <x v="120"/>
  </r>
  <r>
    <x v="2403"/>
    <x v="136"/>
    <x v="278"/>
    <x v="11440"/>
    <n v="5150"/>
    <m/>
    <n v="-5150"/>
    <x v="120"/>
  </r>
  <r>
    <x v="2403"/>
    <x v="136"/>
    <x v="474"/>
    <x v="233"/>
    <n v="500"/>
    <m/>
    <n v="-500"/>
    <x v="120"/>
  </r>
  <r>
    <x v="2403"/>
    <x v="138"/>
    <x v="843"/>
    <x v="11441"/>
    <n v="800000"/>
    <m/>
    <n v="-800000"/>
    <x v="120"/>
  </r>
  <r>
    <x v="2403"/>
    <x v="112"/>
    <x v="634"/>
    <x v="11442"/>
    <n v="96325"/>
    <m/>
    <n v="-96325"/>
    <x v="120"/>
  </r>
  <r>
    <x v="2403"/>
    <x v="134"/>
    <x v="634"/>
    <x v="11442"/>
    <n v="96325"/>
    <m/>
    <n v="-96325"/>
    <x v="120"/>
  </r>
  <r>
    <x v="2403"/>
    <x v="108"/>
    <x v="542"/>
    <x v="11443"/>
    <n v="30000"/>
    <m/>
    <n v="-30000"/>
    <x v="120"/>
  </r>
  <r>
    <x v="2403"/>
    <x v="1"/>
    <x v="919"/>
    <x v="11444"/>
    <n v="30000"/>
    <m/>
    <n v="-30000"/>
    <x v="120"/>
  </r>
  <r>
    <x v="2404"/>
    <x v="131"/>
    <x v="860"/>
    <x v="11445"/>
    <n v="40800"/>
    <m/>
    <n v="-40800"/>
    <x v="120"/>
  </r>
  <r>
    <x v="2404"/>
    <x v="134"/>
    <x v="285"/>
    <x v="10623"/>
    <n v="2000"/>
    <m/>
    <n v="-2000"/>
    <x v="120"/>
  </r>
  <r>
    <x v="2404"/>
    <x v="4"/>
    <x v="2"/>
    <x v="8114"/>
    <n v="3000"/>
    <m/>
    <n v="-3000"/>
    <x v="120"/>
  </r>
  <r>
    <x v="2404"/>
    <x v="115"/>
    <x v="278"/>
    <x v="11446"/>
    <n v="2200"/>
    <m/>
    <n v="-2200"/>
    <x v="120"/>
  </r>
  <r>
    <x v="2404"/>
    <x v="73"/>
    <x v="474"/>
    <x v="233"/>
    <n v="1800"/>
    <m/>
    <n v="-1800"/>
    <x v="120"/>
  </r>
  <r>
    <x v="2404"/>
    <x v="134"/>
    <x v="474"/>
    <x v="233"/>
    <n v="1800"/>
    <m/>
    <n v="-1800"/>
    <x v="120"/>
  </r>
  <r>
    <x v="2404"/>
    <x v="134"/>
    <x v="278"/>
    <x v="11447"/>
    <n v="6200"/>
    <m/>
    <n v="-6200"/>
    <x v="120"/>
  </r>
  <r>
    <x v="2404"/>
    <x v="90"/>
    <x v="474"/>
    <x v="233"/>
    <n v="2000"/>
    <m/>
    <n v="-2000"/>
    <x v="120"/>
  </r>
  <r>
    <x v="2404"/>
    <x v="115"/>
    <x v="777"/>
    <x v="11448"/>
    <n v="42000"/>
    <m/>
    <n v="-42000"/>
    <x v="120"/>
  </r>
  <r>
    <x v="2404"/>
    <x v="136"/>
    <x v="278"/>
    <x v="11449"/>
    <n v="65000"/>
    <m/>
    <n v="-65000"/>
    <x v="120"/>
  </r>
  <r>
    <x v="2404"/>
    <x v="73"/>
    <x v="278"/>
    <x v="11449"/>
    <n v="15000"/>
    <m/>
    <n v="-15000"/>
    <x v="120"/>
  </r>
  <r>
    <x v="2404"/>
    <x v="104"/>
    <x v="278"/>
    <x v="11449"/>
    <n v="15750"/>
    <m/>
    <n v="-15750"/>
    <x v="120"/>
  </r>
  <r>
    <x v="2404"/>
    <x v="115"/>
    <x v="278"/>
    <x v="11449"/>
    <n v="18000"/>
    <m/>
    <n v="-18000"/>
    <x v="120"/>
  </r>
  <r>
    <x v="2404"/>
    <x v="131"/>
    <x v="278"/>
    <x v="11450"/>
    <n v="50000"/>
    <m/>
    <n v="-50000"/>
    <x v="120"/>
  </r>
  <r>
    <x v="2404"/>
    <x v="90"/>
    <x v="2"/>
    <x v="11451"/>
    <n v="400000"/>
    <m/>
    <n v="-400000"/>
    <x v="120"/>
  </r>
  <r>
    <x v="2405"/>
    <x v="4"/>
    <x v="2"/>
    <x v="11452"/>
    <n v="13000"/>
    <m/>
    <n v="-13000"/>
    <x v="120"/>
  </r>
  <r>
    <x v="2405"/>
    <x v="115"/>
    <x v="278"/>
    <x v="11453"/>
    <n v="800"/>
    <m/>
    <n v="-800"/>
    <x v="120"/>
  </r>
  <r>
    <x v="2405"/>
    <x v="134"/>
    <x v="474"/>
    <x v="233"/>
    <n v="1300"/>
    <m/>
    <n v="-1300"/>
    <x v="120"/>
  </r>
  <r>
    <x v="2405"/>
    <x v="138"/>
    <x v="920"/>
    <x v="11454"/>
    <n v="80000"/>
    <m/>
    <n v="-80000"/>
    <x v="120"/>
  </r>
  <r>
    <x v="2405"/>
    <x v="138"/>
    <x v="278"/>
    <x v="11455"/>
    <n v="3500"/>
    <m/>
    <n v="-3500"/>
    <x v="120"/>
  </r>
  <r>
    <x v="2405"/>
    <x v="117"/>
    <x v="860"/>
    <x v="898"/>
    <n v="410"/>
    <m/>
    <n v="-410"/>
    <x v="120"/>
  </r>
  <r>
    <x v="2405"/>
    <x v="136"/>
    <x v="474"/>
    <x v="233"/>
    <n v="400"/>
    <m/>
    <n v="-400"/>
    <x v="120"/>
  </r>
  <r>
    <x v="2405"/>
    <x v="84"/>
    <x v="278"/>
    <x v="11456"/>
    <n v="29600"/>
    <m/>
    <n v="-29600"/>
    <x v="120"/>
  </r>
  <r>
    <x v="2405"/>
    <x v="93"/>
    <x v="278"/>
    <x v="11456"/>
    <n v="29600"/>
    <m/>
    <n v="-29600"/>
    <x v="120"/>
  </r>
  <r>
    <x v="2405"/>
    <x v="104"/>
    <x v="921"/>
    <x v="11457"/>
    <n v="130750"/>
    <m/>
    <n v="-130750"/>
    <x v="120"/>
  </r>
  <r>
    <x v="2405"/>
    <x v="136"/>
    <x v="560"/>
    <x v="11458"/>
    <n v="85000"/>
    <m/>
    <n v="-85000"/>
    <x v="120"/>
  </r>
  <r>
    <x v="2405"/>
    <x v="115"/>
    <x v="285"/>
    <x v="11459"/>
    <n v="20000"/>
    <m/>
    <n v="-20000"/>
    <x v="120"/>
  </r>
  <r>
    <x v="2405"/>
    <x v="129"/>
    <x v="278"/>
    <x v="6038"/>
    <n v="30800"/>
    <m/>
    <n v="-30800"/>
    <x v="120"/>
  </r>
  <r>
    <x v="2384"/>
    <x v="132"/>
    <x v="856"/>
    <x v="11460"/>
    <n v="100000"/>
    <m/>
    <n v="-100000"/>
    <x v="120"/>
  </r>
  <r>
    <x v="2384"/>
    <x v="122"/>
    <x v="856"/>
    <x v="11460"/>
    <n v="80000"/>
    <m/>
    <n v="-80000"/>
    <x v="120"/>
  </r>
  <r>
    <x v="2384"/>
    <x v="134"/>
    <x v="864"/>
    <x v="11461"/>
    <n v="50000"/>
    <m/>
    <n v="-50000"/>
    <x v="120"/>
  </r>
  <r>
    <x v="2394"/>
    <x v="23"/>
    <x v="368"/>
    <x v="11462"/>
    <n v="40000"/>
    <m/>
    <n v="-40000"/>
    <x v="120"/>
  </r>
  <r>
    <x v="2394"/>
    <x v="37"/>
    <x v="78"/>
    <x v="11463"/>
    <n v="14400"/>
    <m/>
    <n v="-14400"/>
    <x v="120"/>
  </r>
  <r>
    <x v="2394"/>
    <x v="65"/>
    <x v="78"/>
    <x v="11463"/>
    <n v="14000"/>
    <m/>
    <n v="-14000"/>
    <x v="120"/>
  </r>
  <r>
    <x v="2394"/>
    <x v="136"/>
    <x v="78"/>
    <x v="11463"/>
    <n v="88000"/>
    <m/>
    <n v="-88000"/>
    <x v="120"/>
  </r>
  <r>
    <x v="2394"/>
    <x v="115"/>
    <x v="78"/>
    <x v="11463"/>
    <n v="155162"/>
    <m/>
    <n v="-155162"/>
    <x v="120"/>
  </r>
  <r>
    <x v="2394"/>
    <x v="114"/>
    <x v="78"/>
    <x v="11463"/>
    <n v="514260"/>
    <m/>
    <n v="-514260"/>
    <x v="120"/>
  </r>
  <r>
    <x v="2394"/>
    <x v="115"/>
    <x v="78"/>
    <x v="11463"/>
    <n v="721256"/>
    <m/>
    <n v="-721256"/>
    <x v="120"/>
  </r>
  <r>
    <x v="2394"/>
    <x v="122"/>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19"/>
    <x v="698"/>
    <x v="11464"/>
    <n v="187222"/>
    <m/>
    <n v="-187222"/>
    <x v="120"/>
  </r>
  <r>
    <x v="2394"/>
    <x v="120"/>
    <x v="698"/>
    <x v="11464"/>
    <n v="12500"/>
    <m/>
    <n v="-12500"/>
    <x v="120"/>
  </r>
  <r>
    <x v="2394"/>
    <x v="118"/>
    <x v="698"/>
    <x v="11464"/>
    <n v="88000"/>
    <m/>
    <n v="-88000"/>
    <x v="120"/>
  </r>
  <r>
    <x v="2394"/>
    <x v="117"/>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4"/>
    <x v="844"/>
    <x v="11465"/>
    <n v="278615"/>
    <m/>
    <n v="-278615"/>
    <x v="120"/>
  </r>
  <r>
    <x v="2394"/>
    <x v="128"/>
    <x v="844"/>
    <x v="11465"/>
    <n v="39000"/>
    <m/>
    <n v="-39000"/>
    <x v="120"/>
  </r>
  <r>
    <x v="2396"/>
    <x v="23"/>
    <x v="261"/>
    <x v="11466"/>
    <n v="16000"/>
    <m/>
    <n v="-16000"/>
    <x v="120"/>
  </r>
  <r>
    <x v="2396"/>
    <x v="22"/>
    <x v="261"/>
    <x v="11466"/>
    <n v="16000"/>
    <m/>
    <n v="-16000"/>
    <x v="120"/>
  </r>
  <r>
    <x v="2396"/>
    <x v="1"/>
    <x v="261"/>
    <x v="11466"/>
    <n v="12000"/>
    <m/>
    <n v="-12000"/>
    <x v="120"/>
  </r>
  <r>
    <x v="2396"/>
    <x v="127"/>
    <x v="261"/>
    <x v="11466"/>
    <n v="25000"/>
    <m/>
    <n v="-25000"/>
    <x v="36"/>
  </r>
  <r>
    <x v="2396"/>
    <x v="90"/>
    <x v="261"/>
    <x v="11466"/>
    <n v="34425"/>
    <m/>
    <n v="-34425"/>
    <x v="120"/>
  </r>
  <r>
    <x v="2401"/>
    <x v="112"/>
    <x v="869"/>
    <x v="11467"/>
    <n v="78000"/>
    <m/>
    <n v="-78000"/>
    <x v="120"/>
  </r>
  <r>
    <x v="2401"/>
    <x v="115"/>
    <x v="869"/>
    <x v="11467"/>
    <n v="114000"/>
    <m/>
    <n v="-114000"/>
    <x v="120"/>
  </r>
  <r>
    <x v="2401"/>
    <x v="134"/>
    <x v="369"/>
    <x v="11468"/>
    <n v="200000"/>
    <m/>
    <n v="-200000"/>
    <x v="120"/>
  </r>
  <r>
    <x v="2401"/>
    <x v="135"/>
    <x v="742"/>
    <x v="11469"/>
    <n v="100000"/>
    <m/>
    <n v="-100000"/>
    <x v="120"/>
  </r>
  <r>
    <x v="2405"/>
    <x v="129"/>
    <x v="922"/>
    <x v="11470"/>
    <n v="500000"/>
    <m/>
    <n v="-500000"/>
    <x v="120"/>
  </r>
  <r>
    <x v="2405"/>
    <x v="132"/>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2"/>
    <x v="97"/>
    <x v="11475"/>
    <m/>
    <n v="4500001"/>
    <n v="4500001"/>
    <x v="120"/>
  </r>
  <r>
    <x v="2383"/>
    <x v="132"/>
    <x v="97"/>
    <x v="9184"/>
    <n v="45000"/>
    <m/>
    <n v="-45000"/>
    <x v="120"/>
  </r>
  <r>
    <x v="2383"/>
    <x v="117"/>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19"/>
    <x v="97"/>
    <x v="11486"/>
    <m/>
    <n v="1601649"/>
    <n v="1601649"/>
    <x v="120"/>
  </r>
  <r>
    <x v="2391"/>
    <x v="117"/>
    <x v="97"/>
    <x v="11487"/>
    <m/>
    <n v="1902588"/>
    <n v="1902588"/>
    <x v="120"/>
  </r>
  <r>
    <x v="2391"/>
    <x v="117"/>
    <x v="97"/>
    <x v="11488"/>
    <n v="35000"/>
    <m/>
    <n v="-35000"/>
    <x v="120"/>
  </r>
  <r>
    <x v="2391"/>
    <x v="133"/>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3"/>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6"/>
    <n v="21850"/>
    <m/>
    <n v="-21850"/>
    <x v="121"/>
  </r>
  <r>
    <x v="2409"/>
    <x v="4"/>
    <x v="2"/>
    <x v="8114"/>
    <n v="3000"/>
    <m/>
    <n v="-3000"/>
    <x v="121"/>
  </r>
  <r>
    <x v="2409"/>
    <x v="136"/>
    <x v="285"/>
    <x v="10623"/>
    <n v="1000"/>
    <m/>
    <n v="-1000"/>
    <x v="121"/>
  </r>
  <r>
    <x v="2409"/>
    <x v="115"/>
    <x v="474"/>
    <x v="233"/>
    <n v="2000"/>
    <m/>
    <n v="-2000"/>
    <x v="121"/>
  </r>
  <r>
    <x v="2409"/>
    <x v="134"/>
    <x v="474"/>
    <x v="233"/>
    <n v="2700"/>
    <m/>
    <n v="-2700"/>
    <x v="121"/>
  </r>
  <r>
    <x v="2409"/>
    <x v="129"/>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36"/>
    <x v="43"/>
    <x v="11513"/>
    <n v="95467"/>
    <m/>
    <n v="-95467"/>
    <x v="121"/>
  </r>
  <r>
    <x v="2409"/>
    <x v="115"/>
    <x v="43"/>
    <x v="11321"/>
    <n v="151812.5"/>
    <m/>
    <n v="-151812.5"/>
    <x v="121"/>
  </r>
  <r>
    <x v="2409"/>
    <x v="1"/>
    <x v="43"/>
    <x v="6873"/>
    <n v="238360"/>
    <m/>
    <n v="-238360"/>
    <x v="121"/>
  </r>
  <r>
    <x v="2409"/>
    <x v="1"/>
    <x v="2"/>
    <x v="4693"/>
    <n v="3000"/>
    <m/>
    <n v="-3000"/>
    <x v="121"/>
  </r>
  <r>
    <x v="2409"/>
    <x v="122"/>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3"/>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7"/>
    <n v="2500"/>
    <m/>
    <n v="-2500"/>
    <x v="121"/>
  </r>
  <r>
    <x v="2410"/>
    <x v="136"/>
    <x v="548"/>
    <x v="11526"/>
    <n v="500000"/>
    <m/>
    <n v="-500000"/>
    <x v="121"/>
  </r>
  <r>
    <x v="2410"/>
    <x v="22"/>
    <x v="43"/>
    <x v="11527"/>
    <n v="120625"/>
    <m/>
    <n v="-120625"/>
    <x v="121"/>
  </r>
  <r>
    <x v="2411"/>
    <x v="117"/>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17"/>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7"/>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17"/>
    <x v="278"/>
    <x v="11566"/>
    <n v="18000"/>
    <m/>
    <n v="-18000"/>
    <x v="121"/>
  </r>
  <r>
    <x v="2416"/>
    <x v="131"/>
    <x v="278"/>
    <x v="11567"/>
    <n v="16500"/>
    <m/>
    <n v="-16500"/>
    <x v="121"/>
  </r>
  <r>
    <x v="2416"/>
    <x v="133"/>
    <x v="278"/>
    <x v="11568"/>
    <n v="3000"/>
    <m/>
    <n v="-3000"/>
    <x v="121"/>
  </r>
  <r>
    <x v="2416"/>
    <x v="117"/>
    <x v="43"/>
    <x v="11569"/>
    <n v="100000"/>
    <m/>
    <n v="-100000"/>
    <x v="121"/>
  </r>
  <r>
    <x v="2416"/>
    <x v="113"/>
    <x v="43"/>
    <x v="11569"/>
    <n v="98000"/>
    <m/>
    <n v="-98000"/>
    <x v="121"/>
  </r>
  <r>
    <x v="2416"/>
    <x v="137"/>
    <x v="2"/>
    <x v="11570"/>
    <n v="42000"/>
    <m/>
    <n v="-42000"/>
    <x v="121"/>
  </r>
  <r>
    <x v="2416"/>
    <x v="131"/>
    <x v="278"/>
    <x v="11571"/>
    <n v="100000"/>
    <m/>
    <n v="-100000"/>
    <x v="121"/>
  </r>
  <r>
    <x v="2416"/>
    <x v="5"/>
    <x v="278"/>
    <x v="3649"/>
    <n v="71195"/>
    <m/>
    <n v="-71195"/>
    <x v="121"/>
  </r>
  <r>
    <x v="2416"/>
    <x v="140"/>
    <x v="278"/>
    <x v="5909"/>
    <n v="2100"/>
    <m/>
    <n v="-2100"/>
    <x v="121"/>
  </r>
  <r>
    <x v="2416"/>
    <x v="140"/>
    <x v="278"/>
    <x v="5909"/>
    <n v="23000"/>
    <m/>
    <n v="-23000"/>
    <x v="121"/>
  </r>
  <r>
    <x v="2416"/>
    <x v="117"/>
    <x v="853"/>
    <x v="11572"/>
    <n v="58000"/>
    <m/>
    <n v="-58000"/>
    <x v="121"/>
  </r>
  <r>
    <x v="2416"/>
    <x v="119"/>
    <x v="853"/>
    <x v="11572"/>
    <n v="17000"/>
    <m/>
    <n v="-17000"/>
    <x v="121"/>
  </r>
  <r>
    <x v="2416"/>
    <x v="118"/>
    <x v="853"/>
    <x v="11572"/>
    <n v="17000"/>
    <m/>
    <n v="-17000"/>
    <x v="121"/>
  </r>
  <r>
    <x v="2416"/>
    <x v="120"/>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3"/>
    <n v="2000"/>
    <m/>
    <n v="-2000"/>
    <x v="121"/>
  </r>
  <r>
    <x v="2418"/>
    <x v="130"/>
    <x v="805"/>
    <x v="11582"/>
    <n v="85000"/>
    <m/>
    <n v="-85000"/>
    <x v="121"/>
  </r>
  <r>
    <x v="2419"/>
    <x v="132"/>
    <x v="278"/>
    <x v="11583"/>
    <n v="2170"/>
    <m/>
    <n v="-2170"/>
    <x v="121"/>
  </r>
  <r>
    <x v="2419"/>
    <x v="138"/>
    <x v="278"/>
    <x v="11584"/>
    <n v="4800"/>
    <m/>
    <n v="-4800"/>
    <x v="121"/>
  </r>
  <r>
    <x v="2419"/>
    <x v="4"/>
    <x v="2"/>
    <x v="8114"/>
    <n v="1000"/>
    <m/>
    <n v="-1000"/>
    <x v="121"/>
  </r>
  <r>
    <x v="2419"/>
    <x v="136"/>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36"/>
    <x v="278"/>
    <x v="11589"/>
    <n v="23734"/>
    <m/>
    <n v="-23734"/>
    <x v="121"/>
  </r>
  <r>
    <x v="2419"/>
    <x v="141"/>
    <x v="925"/>
    <x v="11590"/>
    <n v="30000"/>
    <m/>
    <n v="-30000"/>
    <x v="121"/>
  </r>
  <r>
    <x v="2420"/>
    <x v="129"/>
    <x v="474"/>
    <x v="11591"/>
    <n v="5000"/>
    <m/>
    <n v="-5000"/>
    <x v="121"/>
  </r>
  <r>
    <x v="2420"/>
    <x v="125"/>
    <x v="926"/>
    <x v="898"/>
    <n v="31000"/>
    <m/>
    <n v="-31000"/>
    <x v="121"/>
  </r>
  <r>
    <x v="2420"/>
    <x v="112"/>
    <x v="278"/>
    <x v="11592"/>
    <n v="23000"/>
    <m/>
    <n v="-23000"/>
    <x v="121"/>
  </r>
  <r>
    <x v="2420"/>
    <x v="73"/>
    <x v="43"/>
    <x v="11593"/>
    <n v="5000"/>
    <m/>
    <n v="-5000"/>
    <x v="121"/>
  </r>
  <r>
    <x v="2420"/>
    <x v="4"/>
    <x v="285"/>
    <x v="10513"/>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36"/>
    <x v="474"/>
    <x v="10826"/>
    <n v="3500"/>
    <m/>
    <n v="-3500"/>
    <x v="121"/>
  </r>
  <r>
    <x v="2422"/>
    <x v="142"/>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38"/>
    <x v="278"/>
    <x v="7927"/>
    <n v="13000"/>
    <m/>
    <n v="-13000"/>
    <x v="121"/>
  </r>
  <r>
    <x v="2423"/>
    <x v="131"/>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1"/>
    <x v="904"/>
    <x v="11637"/>
    <n v="100000"/>
    <m/>
    <n v="-100000"/>
    <x v="121"/>
  </r>
  <r>
    <x v="2426"/>
    <x v="1"/>
    <x v="919"/>
    <x v="4404"/>
    <n v="1000"/>
    <m/>
    <n v="-1000"/>
    <x v="121"/>
  </r>
  <r>
    <x v="2427"/>
    <x v="134"/>
    <x v="285"/>
    <x v="11048"/>
    <n v="2000"/>
    <m/>
    <n v="-2000"/>
    <x v="121"/>
  </r>
  <r>
    <x v="2427"/>
    <x v="4"/>
    <x v="2"/>
    <x v="8114"/>
    <n v="5000"/>
    <m/>
    <n v="-5000"/>
    <x v="121"/>
  </r>
  <r>
    <x v="2427"/>
    <x v="1"/>
    <x v="315"/>
    <x v="898"/>
    <n v="15000"/>
    <m/>
    <n v="-15000"/>
    <x v="121"/>
  </r>
  <r>
    <x v="2427"/>
    <x v="134"/>
    <x v="474"/>
    <x v="233"/>
    <n v="2000"/>
    <m/>
    <n v="-2000"/>
    <x v="121"/>
  </r>
  <r>
    <x v="2427"/>
    <x v="132"/>
    <x v="474"/>
    <x v="233"/>
    <n v="1200"/>
    <m/>
    <n v="-1200"/>
    <x v="121"/>
  </r>
  <r>
    <x v="2427"/>
    <x v="129"/>
    <x v="474"/>
    <x v="233"/>
    <n v="1500"/>
    <m/>
    <n v="-1500"/>
    <x v="121"/>
  </r>
  <r>
    <x v="2427"/>
    <x v="114"/>
    <x v="278"/>
    <x v="11638"/>
    <n v="26500"/>
    <m/>
    <n v="-26500"/>
    <x v="121"/>
  </r>
  <r>
    <x v="2427"/>
    <x v="114"/>
    <x v="907"/>
    <x v="11639"/>
    <n v="5000"/>
    <m/>
    <n v="-5000"/>
    <x v="121"/>
  </r>
  <r>
    <x v="2427"/>
    <x v="131"/>
    <x v="278"/>
    <x v="11640"/>
    <n v="615000"/>
    <m/>
    <n v="-615000"/>
    <x v="121"/>
  </r>
  <r>
    <x v="2427"/>
    <x v="99"/>
    <x v="548"/>
    <x v="11641"/>
    <n v="400000"/>
    <m/>
    <n v="-400000"/>
    <x v="121"/>
  </r>
  <r>
    <x v="2427"/>
    <x v="129"/>
    <x v="548"/>
    <x v="11641"/>
    <n v="400000"/>
    <m/>
    <n v="-400000"/>
    <x v="121"/>
  </r>
  <r>
    <x v="2428"/>
    <x v="7"/>
    <x v="27"/>
    <x v="5894"/>
    <n v="40311"/>
    <m/>
    <n v="-40311"/>
    <x v="121"/>
  </r>
  <r>
    <x v="2428"/>
    <x v="4"/>
    <x v="27"/>
    <x v="5894"/>
    <n v="54688"/>
    <m/>
    <n v="-54688"/>
    <x v="121"/>
  </r>
  <r>
    <x v="2428"/>
    <x v="103"/>
    <x v="278"/>
    <x v="11642"/>
    <n v="550"/>
    <m/>
    <n v="-550"/>
    <x v="121"/>
  </r>
  <r>
    <x v="2428"/>
    <x v="132"/>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1"/>
    <x v="278"/>
    <x v="11646"/>
    <n v="100000"/>
    <m/>
    <n v="-100000"/>
    <x v="121"/>
  </r>
  <r>
    <x v="2428"/>
    <x v="117"/>
    <x v="278"/>
    <x v="11647"/>
    <n v="54000"/>
    <m/>
    <n v="-54000"/>
    <x v="121"/>
  </r>
  <r>
    <x v="2428"/>
    <x v="137"/>
    <x v="278"/>
    <x v="11648"/>
    <n v="31000"/>
    <m/>
    <n v="-31000"/>
    <x v="121"/>
  </r>
  <r>
    <x v="2428"/>
    <x v="131"/>
    <x v="278"/>
    <x v="11649"/>
    <n v="328852"/>
    <m/>
    <n v="-328852"/>
    <x v="121"/>
  </r>
  <r>
    <x v="2428"/>
    <x v="131"/>
    <x v="278"/>
    <x v="11650"/>
    <n v="27480"/>
    <m/>
    <n v="-27480"/>
    <x v="121"/>
  </r>
  <r>
    <x v="2428"/>
    <x v="137"/>
    <x v="612"/>
    <x v="11651"/>
    <n v="59296"/>
    <m/>
    <n v="-59296"/>
    <x v="121"/>
  </r>
  <r>
    <x v="2429"/>
    <x v="4"/>
    <x v="2"/>
    <x v="8114"/>
    <n v="4000"/>
    <m/>
    <n v="-4000"/>
    <x v="121"/>
  </r>
  <r>
    <x v="2429"/>
    <x v="136"/>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1"/>
    <x v="278"/>
    <x v="11657"/>
    <n v="137500"/>
    <m/>
    <n v="-137500"/>
    <x v="121"/>
  </r>
  <r>
    <x v="2429"/>
    <x v="138"/>
    <x v="278"/>
    <x v="9782"/>
    <n v="32850"/>
    <m/>
    <n v="-32850"/>
    <x v="121"/>
  </r>
  <r>
    <x v="2429"/>
    <x v="138"/>
    <x v="278"/>
    <x v="9782"/>
    <n v="11030"/>
    <m/>
    <n v="-11030"/>
    <x v="121"/>
  </r>
  <r>
    <x v="2429"/>
    <x v="135"/>
    <x v="278"/>
    <x v="10896"/>
    <n v="25400"/>
    <m/>
    <n v="-25400"/>
    <x v="121"/>
  </r>
  <r>
    <x v="2429"/>
    <x v="135"/>
    <x v="278"/>
    <x v="10896"/>
    <n v="55250"/>
    <m/>
    <n v="-55250"/>
    <x v="121"/>
  </r>
  <r>
    <x v="2429"/>
    <x v="90"/>
    <x v="43"/>
    <x v="11658"/>
    <n v="50000"/>
    <m/>
    <n v="-50000"/>
    <x v="121"/>
  </r>
  <r>
    <x v="2430"/>
    <x v="115"/>
    <x v="285"/>
    <x v="11048"/>
    <n v="2000"/>
    <m/>
    <n v="-2000"/>
    <x v="121"/>
  </r>
  <r>
    <x v="2430"/>
    <x v="132"/>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1"/>
    <x v="527"/>
    <x v="11663"/>
    <n v="600000"/>
    <m/>
    <n v="-600000"/>
    <x v="121"/>
  </r>
  <r>
    <x v="2430"/>
    <x v="131"/>
    <x v="527"/>
    <x v="11663"/>
    <n v="400000"/>
    <m/>
    <n v="-400000"/>
    <x v="121"/>
  </r>
  <r>
    <x v="2406"/>
    <x v="134"/>
    <x v="908"/>
    <x v="11664"/>
    <n v="123270"/>
    <m/>
    <n v="-123270"/>
    <x v="121"/>
  </r>
  <r>
    <x v="2406"/>
    <x v="132"/>
    <x v="856"/>
    <x v="11665"/>
    <n v="200000"/>
    <m/>
    <n v="-200000"/>
    <x v="121"/>
  </r>
  <r>
    <x v="2408"/>
    <x v="115"/>
    <x v="742"/>
    <x v="11666"/>
    <n v="70000"/>
    <m/>
    <n v="-70000"/>
    <x v="121"/>
  </r>
  <r>
    <x v="2408"/>
    <x v="112"/>
    <x v="742"/>
    <x v="11666"/>
    <n v="90000"/>
    <m/>
    <n v="-90000"/>
    <x v="121"/>
  </r>
  <r>
    <x v="2409"/>
    <x v="129"/>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29"/>
    <x v="605"/>
    <x v="11674"/>
    <n v="864358"/>
    <m/>
    <n v="-864358"/>
    <x v="121"/>
  </r>
  <r>
    <x v="2413"/>
    <x v="139"/>
    <x v="930"/>
    <x v="11675"/>
    <n v="800000"/>
    <m/>
    <n v="-800000"/>
    <x v="121"/>
  </r>
  <r>
    <x v="2419"/>
    <x v="73"/>
    <x v="110"/>
    <x v="11676"/>
    <n v="150000"/>
    <m/>
    <n v="-150000"/>
    <x v="121"/>
  </r>
  <r>
    <x v="2419"/>
    <x v="134"/>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2"/>
    <x v="248"/>
    <x v="11679"/>
    <n v="96058"/>
    <m/>
    <n v="-96058"/>
    <x v="121"/>
  </r>
  <r>
    <x v="2422"/>
    <x v="103"/>
    <x v="248"/>
    <x v="11679"/>
    <n v="4902"/>
    <m/>
    <n v="-4902"/>
    <x v="121"/>
  </r>
  <r>
    <x v="2422"/>
    <x v="134"/>
    <x v="248"/>
    <x v="11679"/>
    <n v="532568"/>
    <m/>
    <n v="-532568"/>
    <x v="121"/>
  </r>
  <r>
    <x v="2422"/>
    <x v="132"/>
    <x v="248"/>
    <x v="11679"/>
    <n v="42789"/>
    <m/>
    <n v="-42789"/>
    <x v="121"/>
  </r>
  <r>
    <x v="2422"/>
    <x v="129"/>
    <x v="248"/>
    <x v="11679"/>
    <n v="109721"/>
    <m/>
    <n v="-109721"/>
    <x v="121"/>
  </r>
  <r>
    <x v="2422"/>
    <x v="130"/>
    <x v="248"/>
    <x v="11679"/>
    <n v="5871"/>
    <m/>
    <n v="-5871"/>
    <x v="121"/>
  </r>
  <r>
    <x v="2422"/>
    <x v="132"/>
    <x v="248"/>
    <x v="11679"/>
    <n v="115359"/>
    <m/>
    <n v="-115359"/>
    <x v="121"/>
  </r>
  <r>
    <x v="2422"/>
    <x v="37"/>
    <x v="698"/>
    <x v="11680"/>
    <n v="194672"/>
    <m/>
    <n v="-194672"/>
    <x v="121"/>
  </r>
  <r>
    <x v="2422"/>
    <x v="73"/>
    <x v="698"/>
    <x v="11680"/>
    <n v="327067"/>
    <m/>
    <n v="-327067"/>
    <x v="121"/>
  </r>
  <r>
    <x v="2422"/>
    <x v="108"/>
    <x v="698"/>
    <x v="11680"/>
    <n v="274418"/>
    <m/>
    <n v="-274418"/>
    <x v="121"/>
  </r>
  <r>
    <x v="2422"/>
    <x v="117"/>
    <x v="698"/>
    <x v="11680"/>
    <n v="519055"/>
    <m/>
    <n v="-519055"/>
    <x v="121"/>
  </r>
  <r>
    <x v="2422"/>
    <x v="132"/>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4"/>
    <x v="97"/>
    <x v="11667"/>
    <m/>
    <n v="2175753"/>
    <n v="2175753"/>
    <x v="121"/>
  </r>
  <r>
    <x v="2409"/>
    <x v="134"/>
    <x v="97"/>
    <x v="11684"/>
    <m/>
    <n v="2002145"/>
    <n v="2002145"/>
    <x v="121"/>
  </r>
  <r>
    <x v="2409"/>
    <x v="134"/>
    <x v="97"/>
    <x v="11685"/>
    <n v="30000"/>
    <m/>
    <n v="-30000"/>
    <x v="121"/>
  </r>
  <r>
    <x v="2411"/>
    <x v="23"/>
    <x v="97"/>
    <x v="11686"/>
    <m/>
    <n v="401676"/>
    <n v="401676"/>
    <x v="121"/>
  </r>
  <r>
    <x v="2413"/>
    <x v="118"/>
    <x v="97"/>
    <x v="11687"/>
    <m/>
    <n v="499999"/>
    <n v="499999"/>
    <x v="121"/>
  </r>
  <r>
    <x v="2413"/>
    <x v="120"/>
    <x v="97"/>
    <x v="11688"/>
    <m/>
    <n v="1500001"/>
    <n v="1500001"/>
    <x v="121"/>
  </r>
  <r>
    <x v="2413"/>
    <x v="117"/>
    <x v="97"/>
    <x v="11689"/>
    <m/>
    <n v="1900010"/>
    <n v="1900010"/>
    <x v="121"/>
  </r>
  <r>
    <x v="2413"/>
    <x v="117"/>
    <x v="97"/>
    <x v="11690"/>
    <n v="34000"/>
    <m/>
    <n v="-34000"/>
    <x v="121"/>
  </r>
  <r>
    <x v="2413"/>
    <x v="134"/>
    <x v="97"/>
    <x v="11674"/>
    <m/>
    <n v="864358"/>
    <n v="864358"/>
    <x v="121"/>
  </r>
  <r>
    <x v="2414"/>
    <x v="128"/>
    <x v="97"/>
    <x v="11675"/>
    <m/>
    <n v="800000"/>
    <n v="800000"/>
    <x v="121"/>
  </r>
  <r>
    <x v="2415"/>
    <x v="23"/>
    <x v="97"/>
    <x v="11691"/>
    <m/>
    <n v="50000"/>
    <n v="50000"/>
    <x v="121"/>
  </r>
  <r>
    <x v="2416"/>
    <x v="60"/>
    <x v="97"/>
    <x v="11692"/>
    <m/>
    <n v="780810"/>
    <n v="780810"/>
    <x v="121"/>
  </r>
  <r>
    <x v="2416"/>
    <x v="60"/>
    <x v="97"/>
    <x v="11692"/>
    <m/>
    <n v="736000"/>
    <n v="736000"/>
    <x v="121"/>
  </r>
  <r>
    <x v="2416"/>
    <x v="127"/>
    <x v="97"/>
    <x v="11693"/>
    <m/>
    <n v="281462"/>
    <n v="281462"/>
    <x v="121"/>
  </r>
  <r>
    <x v="2418"/>
    <x v="118"/>
    <x v="97"/>
    <x v="11694"/>
    <m/>
    <n v="350000"/>
    <n v="350000"/>
    <x v="121"/>
  </r>
  <r>
    <x v="2418"/>
    <x v="136"/>
    <x v="97"/>
    <x v="11695"/>
    <m/>
    <n v="8508670"/>
    <n v="8508670"/>
    <x v="121"/>
  </r>
  <r>
    <x v="2418"/>
    <x v="136"/>
    <x v="97"/>
    <x v="9184"/>
    <n v="77086"/>
    <m/>
    <n v="-77086"/>
    <x v="121"/>
  </r>
  <r>
    <x v="2418"/>
    <x v="5"/>
    <x v="97"/>
    <x v="11696"/>
    <m/>
    <n v="50000"/>
    <n v="50000"/>
    <x v="121"/>
  </r>
  <r>
    <x v="2420"/>
    <x v="1"/>
    <x v="97"/>
    <x v="11697"/>
    <m/>
    <n v="280434"/>
    <n v="280434"/>
    <x v="121"/>
  </r>
  <r>
    <x v="2422"/>
    <x v="120"/>
    <x v="97"/>
    <x v="11698"/>
    <m/>
    <n v="1300000"/>
    <n v="1300000"/>
    <x v="121"/>
  </r>
  <r>
    <x v="2422"/>
    <x v="117"/>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29"/>
    <x v="278"/>
    <x v="6038"/>
    <n v="39290"/>
    <m/>
    <n v="-39290"/>
    <x v="111"/>
  </r>
  <r>
    <x v="2432"/>
    <x v="134"/>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4"/>
    <x v="474"/>
    <x v="233"/>
    <n v="3000"/>
    <m/>
    <n v="-3000"/>
    <x v="111"/>
  </r>
  <r>
    <x v="2432"/>
    <x v="137"/>
    <x v="925"/>
    <x v="11648"/>
    <n v="58220"/>
    <m/>
    <n v="-58220"/>
    <x v="111"/>
  </r>
  <r>
    <x v="2432"/>
    <x v="138"/>
    <x v="58"/>
    <x v="11703"/>
    <n v="18133"/>
    <m/>
    <n v="-18133"/>
    <x v="111"/>
  </r>
  <r>
    <x v="2432"/>
    <x v="136"/>
    <x v="58"/>
    <x v="11703"/>
    <n v="18133"/>
    <m/>
    <n v="-18133"/>
    <x v="111"/>
  </r>
  <r>
    <x v="2432"/>
    <x v="73"/>
    <x v="58"/>
    <x v="11703"/>
    <n v="18134"/>
    <m/>
    <n v="-18134"/>
    <x v="111"/>
  </r>
  <r>
    <x v="2432"/>
    <x v="141"/>
    <x v="931"/>
    <x v="11704"/>
    <n v="180486"/>
    <m/>
    <n v="-180486"/>
    <x v="111"/>
  </r>
  <r>
    <x v="2432"/>
    <x v="136"/>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29"/>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1"/>
    <x v="278"/>
    <x v="11715"/>
    <n v="118525"/>
    <m/>
    <n v="-118525"/>
    <x v="111"/>
  </r>
  <r>
    <x v="2434"/>
    <x v="4"/>
    <x v="2"/>
    <x v="8114"/>
    <n v="3000"/>
    <m/>
    <n v="-3000"/>
    <x v="111"/>
  </r>
  <r>
    <x v="2434"/>
    <x v="90"/>
    <x v="43"/>
    <x v="11716"/>
    <n v="65000"/>
    <m/>
    <n v="-65000"/>
    <x v="111"/>
  </r>
  <r>
    <x v="2434"/>
    <x v="131"/>
    <x v="904"/>
    <x v="11717"/>
    <n v="100000"/>
    <m/>
    <n v="-100000"/>
    <x v="111"/>
  </r>
  <r>
    <x v="2434"/>
    <x v="135"/>
    <x v="864"/>
    <x v="11718"/>
    <n v="100000"/>
    <m/>
    <n v="-100000"/>
    <x v="111"/>
  </r>
  <r>
    <x v="2434"/>
    <x v="138"/>
    <x v="43"/>
    <x v="11719"/>
    <n v="90000"/>
    <m/>
    <n v="-90000"/>
    <x v="111"/>
  </r>
  <r>
    <x v="2434"/>
    <x v="97"/>
    <x v="43"/>
    <x v="9857"/>
    <n v="50000"/>
    <m/>
    <n v="-50000"/>
    <x v="111"/>
  </r>
  <r>
    <x v="2434"/>
    <x v="3"/>
    <x v="43"/>
    <x v="6876"/>
    <n v="5000"/>
    <m/>
    <n v="-5000"/>
    <x v="111"/>
  </r>
  <r>
    <x v="2434"/>
    <x v="136"/>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2"/>
    <x v="278"/>
    <x v="9642"/>
    <n v="2900"/>
    <m/>
    <n v="-2900"/>
    <x v="111"/>
  </r>
  <r>
    <x v="2435"/>
    <x v="136"/>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29"/>
    <x v="43"/>
    <x v="7781"/>
    <n v="48270"/>
    <m/>
    <n v="-48270"/>
    <x v="111"/>
  </r>
  <r>
    <x v="2435"/>
    <x v="114"/>
    <x v="907"/>
    <x v="11726"/>
    <n v="8000"/>
    <m/>
    <n v="-8000"/>
    <x v="111"/>
  </r>
  <r>
    <x v="2435"/>
    <x v="114"/>
    <x v="286"/>
    <x v="898"/>
    <n v="22500"/>
    <m/>
    <n v="-22500"/>
    <x v="111"/>
  </r>
  <r>
    <x v="2435"/>
    <x v="132"/>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4"/>
    <x v="742"/>
    <x v="11730"/>
    <n v="20000"/>
    <m/>
    <n v="-20000"/>
    <x v="111"/>
  </r>
  <r>
    <x v="2436"/>
    <x v="115"/>
    <x v="43"/>
    <x v="10167"/>
    <n v="53000"/>
    <m/>
    <n v="-53000"/>
    <x v="111"/>
  </r>
  <r>
    <x v="2436"/>
    <x v="4"/>
    <x v="434"/>
    <x v="7518"/>
    <n v="2760"/>
    <m/>
    <n v="-2760"/>
    <x v="111"/>
  </r>
  <r>
    <x v="2436"/>
    <x v="135"/>
    <x v="43"/>
    <x v="11731"/>
    <n v="368000"/>
    <m/>
    <n v="-368000"/>
    <x v="111"/>
  </r>
  <r>
    <x v="2436"/>
    <x v="115"/>
    <x v="43"/>
    <x v="8010"/>
    <n v="107350"/>
    <m/>
    <n v="-107350"/>
    <x v="111"/>
  </r>
  <r>
    <x v="2436"/>
    <x v="73"/>
    <x v="43"/>
    <x v="11732"/>
    <n v="59600"/>
    <m/>
    <n v="-59600"/>
    <x v="111"/>
  </r>
  <r>
    <x v="2436"/>
    <x v="114"/>
    <x v="474"/>
    <x v="11733"/>
    <n v="1400"/>
    <m/>
    <n v="-1400"/>
    <x v="111"/>
  </r>
  <r>
    <x v="2436"/>
    <x v="134"/>
    <x v="474"/>
    <x v="11733"/>
    <n v="1200"/>
    <m/>
    <n v="-1200"/>
    <x v="111"/>
  </r>
  <r>
    <x v="2436"/>
    <x v="73"/>
    <x v="474"/>
    <x v="11733"/>
    <n v="1500"/>
    <m/>
    <n v="-1500"/>
    <x v="111"/>
  </r>
  <r>
    <x v="2436"/>
    <x v="132"/>
    <x v="474"/>
    <x v="11733"/>
    <n v="800"/>
    <m/>
    <n v="-800"/>
    <x v="111"/>
  </r>
  <r>
    <x v="2436"/>
    <x v="132"/>
    <x v="278"/>
    <x v="11734"/>
    <n v="8700"/>
    <m/>
    <n v="-8700"/>
    <x v="111"/>
  </r>
  <r>
    <x v="2436"/>
    <x v="136"/>
    <x v="277"/>
    <x v="11735"/>
    <n v="10000"/>
    <m/>
    <n v="-10000"/>
    <x v="111"/>
  </r>
  <r>
    <x v="2436"/>
    <x v="115"/>
    <x v="277"/>
    <x v="11735"/>
    <n v="10000"/>
    <m/>
    <n v="-10000"/>
    <x v="111"/>
  </r>
  <r>
    <x v="2436"/>
    <x v="112"/>
    <x v="277"/>
    <x v="11735"/>
    <n v="10000"/>
    <m/>
    <n v="-10000"/>
    <x v="111"/>
  </r>
  <r>
    <x v="2436"/>
    <x v="1"/>
    <x v="43"/>
    <x v="6873"/>
    <n v="221360"/>
    <m/>
    <n v="-221360"/>
    <x v="111"/>
  </r>
  <r>
    <x v="2436"/>
    <x v="135"/>
    <x v="43"/>
    <x v="5437"/>
    <n v="59110"/>
    <m/>
    <n v="-59110"/>
    <x v="111"/>
  </r>
  <r>
    <x v="2436"/>
    <x v="99"/>
    <x v="278"/>
    <x v="11736"/>
    <n v="17000"/>
    <m/>
    <n v="-17000"/>
    <x v="111"/>
  </r>
  <r>
    <x v="2436"/>
    <x v="115"/>
    <x v="278"/>
    <x v="11737"/>
    <n v="32500"/>
    <m/>
    <n v="-32500"/>
    <x v="111"/>
  </r>
  <r>
    <x v="2436"/>
    <x v="104"/>
    <x v="278"/>
    <x v="11738"/>
    <n v="25200"/>
    <m/>
    <n v="-25200"/>
    <x v="111"/>
  </r>
  <r>
    <x v="2436"/>
    <x v="136"/>
    <x v="278"/>
    <x v="11739"/>
    <n v="23760"/>
    <m/>
    <n v="-23760"/>
    <x v="111"/>
  </r>
  <r>
    <x v="2436"/>
    <x v="132"/>
    <x v="43"/>
    <x v="11740"/>
    <n v="45000"/>
    <m/>
    <n v="-45000"/>
    <x v="111"/>
  </r>
  <r>
    <x v="2436"/>
    <x v="114"/>
    <x v="314"/>
    <x v="898"/>
    <n v="10000"/>
    <m/>
    <n v="-10000"/>
    <x v="111"/>
  </r>
  <r>
    <x v="2436"/>
    <x v="135"/>
    <x v="278"/>
    <x v="11741"/>
    <n v="28830"/>
    <m/>
    <n v="-28830"/>
    <x v="111"/>
  </r>
  <r>
    <x v="2436"/>
    <x v="52"/>
    <x v="278"/>
    <x v="11741"/>
    <n v="8820"/>
    <m/>
    <n v="-8820"/>
    <x v="111"/>
  </r>
  <r>
    <x v="2436"/>
    <x v="1"/>
    <x v="2"/>
    <x v="11742"/>
    <n v="3000"/>
    <m/>
    <n v="-3000"/>
    <x v="111"/>
  </r>
  <r>
    <x v="2436"/>
    <x v="136"/>
    <x v="474"/>
    <x v="898"/>
    <n v="1700"/>
    <m/>
    <n v="-1700"/>
    <x v="111"/>
  </r>
  <r>
    <x v="2436"/>
    <x v="136"/>
    <x v="435"/>
    <x v="11743"/>
    <n v="1800"/>
    <m/>
    <n v="-1800"/>
    <x v="111"/>
  </r>
  <r>
    <x v="2436"/>
    <x v="115"/>
    <x v="43"/>
    <x v="11744"/>
    <n v="35800"/>
    <m/>
    <n v="-35800"/>
    <x v="111"/>
  </r>
  <r>
    <x v="2436"/>
    <x v="134"/>
    <x v="278"/>
    <x v="11745"/>
    <n v="11800"/>
    <m/>
    <n v="-11800"/>
    <x v="111"/>
  </r>
  <r>
    <x v="2436"/>
    <x v="141"/>
    <x v="474"/>
    <x v="233"/>
    <n v="600"/>
    <m/>
    <n v="-600"/>
    <x v="111"/>
  </r>
  <r>
    <x v="2436"/>
    <x v="52"/>
    <x v="43"/>
    <x v="11746"/>
    <n v="130161"/>
    <m/>
    <n v="-130161"/>
    <x v="111"/>
  </r>
  <r>
    <x v="2436"/>
    <x v="136"/>
    <x v="278"/>
    <x v="11747"/>
    <n v="31000"/>
    <m/>
    <n v="-31000"/>
    <x v="111"/>
  </r>
  <r>
    <x v="2436"/>
    <x v="122"/>
    <x v="43"/>
    <x v="11086"/>
    <n v="32870"/>
    <m/>
    <n v="-32870"/>
    <x v="111"/>
  </r>
  <r>
    <x v="2436"/>
    <x v="135"/>
    <x v="43"/>
    <x v="9129"/>
    <n v="54000"/>
    <m/>
    <n v="-54000"/>
    <x v="111"/>
  </r>
  <r>
    <x v="2436"/>
    <x v="73"/>
    <x v="43"/>
    <x v="1894"/>
    <n v="28300"/>
    <m/>
    <n v="-28300"/>
    <x v="111"/>
  </r>
  <r>
    <x v="2436"/>
    <x v="136"/>
    <x v="43"/>
    <x v="8966"/>
    <n v="63650"/>
    <m/>
    <n v="-63650"/>
    <x v="111"/>
  </r>
  <r>
    <x v="2436"/>
    <x v="136"/>
    <x v="278"/>
    <x v="11748"/>
    <n v="1500"/>
    <m/>
    <n v="-1500"/>
    <x v="111"/>
  </r>
  <r>
    <x v="2436"/>
    <x v="114"/>
    <x v="43"/>
    <x v="11749"/>
    <n v="120000"/>
    <m/>
    <n v="-120000"/>
    <x v="111"/>
  </r>
  <r>
    <x v="2436"/>
    <x v="136"/>
    <x v="435"/>
    <x v="11750"/>
    <n v="105000"/>
    <m/>
    <n v="-105000"/>
    <x v="111"/>
  </r>
  <r>
    <x v="2436"/>
    <x v="136"/>
    <x v="124"/>
    <x v="11751"/>
    <n v="500000"/>
    <m/>
    <n v="-500000"/>
    <x v="111"/>
  </r>
  <r>
    <x v="2436"/>
    <x v="73"/>
    <x v="278"/>
    <x v="11197"/>
    <n v="19890"/>
    <m/>
    <n v="-19890"/>
    <x v="111"/>
  </r>
  <r>
    <x v="2436"/>
    <x v="22"/>
    <x v="43"/>
    <x v="11752"/>
    <n v="239117"/>
    <m/>
    <n v="-239117"/>
    <x v="111"/>
  </r>
  <r>
    <x v="2436"/>
    <x v="135"/>
    <x v="278"/>
    <x v="7352"/>
    <n v="16710"/>
    <m/>
    <n v="-16710"/>
    <x v="111"/>
  </r>
  <r>
    <x v="2436"/>
    <x v="114"/>
    <x v="742"/>
    <x v="11753"/>
    <n v="75000"/>
    <m/>
    <n v="-75000"/>
    <x v="111"/>
  </r>
  <r>
    <x v="2436"/>
    <x v="138"/>
    <x v="742"/>
    <x v="11753"/>
    <n v="25000"/>
    <m/>
    <n v="-25000"/>
    <x v="111"/>
  </r>
  <r>
    <x v="2437"/>
    <x v="7"/>
    <x v="911"/>
    <x v="11754"/>
    <n v="2800"/>
    <m/>
    <n v="-2800"/>
    <x v="111"/>
  </r>
  <r>
    <x v="2437"/>
    <x v="136"/>
    <x v="285"/>
    <x v="11048"/>
    <n v="2350"/>
    <m/>
    <n v="-2350"/>
    <x v="111"/>
  </r>
  <r>
    <x v="2437"/>
    <x v="98"/>
    <x v="43"/>
    <x v="11755"/>
    <n v="50020"/>
    <m/>
    <n v="-50020"/>
    <x v="111"/>
  </r>
  <r>
    <x v="2437"/>
    <x v="114"/>
    <x v="474"/>
    <x v="233"/>
    <n v="1100"/>
    <m/>
    <n v="-1100"/>
    <x v="111"/>
  </r>
  <r>
    <x v="2437"/>
    <x v="135"/>
    <x v="932"/>
    <x v="11756"/>
    <n v="8000"/>
    <m/>
    <n v="-8000"/>
    <x v="111"/>
  </r>
  <r>
    <x v="2437"/>
    <x v="114"/>
    <x v="278"/>
    <x v="11757"/>
    <n v="39000"/>
    <m/>
    <n v="-39000"/>
    <x v="111"/>
  </r>
  <r>
    <x v="2437"/>
    <x v="129"/>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36"/>
    <x v="43"/>
    <x v="11759"/>
    <n v="36780"/>
    <m/>
    <n v="-36780"/>
    <x v="111"/>
  </r>
  <r>
    <x v="2438"/>
    <x v="129"/>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5"/>
    <x v="43"/>
    <x v="11763"/>
    <n v="7100"/>
    <m/>
    <n v="-7100"/>
    <x v="111"/>
  </r>
  <r>
    <x v="2438"/>
    <x v="131"/>
    <x v="390"/>
    <x v="11764"/>
    <n v="40000"/>
    <m/>
    <n v="-40000"/>
    <x v="111"/>
  </r>
  <r>
    <x v="2438"/>
    <x v="131"/>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5"/>
    <x v="278"/>
    <x v="7352"/>
    <n v="14495"/>
    <m/>
    <n v="-14495"/>
    <x v="111"/>
  </r>
  <r>
    <x v="2439"/>
    <x v="4"/>
    <x v="2"/>
    <x v="7644"/>
    <n v="2500"/>
    <m/>
    <n v="-2500"/>
    <x v="111"/>
  </r>
  <r>
    <x v="2439"/>
    <x v="136"/>
    <x v="278"/>
    <x v="11768"/>
    <n v="11350"/>
    <m/>
    <n v="-11350"/>
    <x v="111"/>
  </r>
  <r>
    <x v="2439"/>
    <x v="4"/>
    <x v="2"/>
    <x v="11769"/>
    <n v="500"/>
    <m/>
    <n v="-500"/>
    <x v="111"/>
  </r>
  <r>
    <x v="2439"/>
    <x v="136"/>
    <x v="285"/>
    <x v="11048"/>
    <n v="1000"/>
    <m/>
    <n v="-1000"/>
    <x v="111"/>
  </r>
  <r>
    <x v="2439"/>
    <x v="136"/>
    <x v="917"/>
    <x v="11770"/>
    <n v="17800"/>
    <m/>
    <n v="-17800"/>
    <x v="111"/>
  </r>
  <r>
    <x v="2439"/>
    <x v="4"/>
    <x v="2"/>
    <x v="8114"/>
    <n v="3000"/>
    <m/>
    <n v="-3000"/>
    <x v="111"/>
  </r>
  <r>
    <x v="2439"/>
    <x v="132"/>
    <x v="278"/>
    <x v="11771"/>
    <n v="2300"/>
    <m/>
    <n v="-2300"/>
    <x v="111"/>
  </r>
  <r>
    <x v="2439"/>
    <x v="136"/>
    <x v="278"/>
    <x v="11772"/>
    <n v="4120"/>
    <m/>
    <n v="-4120"/>
    <x v="111"/>
  </r>
  <r>
    <x v="2439"/>
    <x v="135"/>
    <x v="43"/>
    <x v="11773"/>
    <n v="53200"/>
    <m/>
    <n v="-53200"/>
    <x v="111"/>
  </r>
  <r>
    <x v="2439"/>
    <x v="104"/>
    <x v="278"/>
    <x v="11774"/>
    <n v="68250"/>
    <m/>
    <n v="-68250"/>
    <x v="111"/>
  </r>
  <r>
    <x v="2439"/>
    <x v="115"/>
    <x v="278"/>
    <x v="11774"/>
    <n v="68250"/>
    <m/>
    <n v="-68250"/>
    <x v="111"/>
  </r>
  <r>
    <x v="2439"/>
    <x v="136"/>
    <x v="278"/>
    <x v="11774"/>
    <n v="68250"/>
    <m/>
    <n v="-68250"/>
    <x v="111"/>
  </r>
  <r>
    <x v="2439"/>
    <x v="73"/>
    <x v="278"/>
    <x v="11774"/>
    <n v="68250"/>
    <m/>
    <n v="-68250"/>
    <x v="111"/>
  </r>
  <r>
    <x v="2439"/>
    <x v="112"/>
    <x v="278"/>
    <x v="11774"/>
    <n v="68250"/>
    <m/>
    <n v="-68250"/>
    <x v="111"/>
  </r>
  <r>
    <x v="2439"/>
    <x v="113"/>
    <x v="278"/>
    <x v="11774"/>
    <n v="68250"/>
    <m/>
    <n v="-68250"/>
    <x v="111"/>
  </r>
  <r>
    <x v="2439"/>
    <x v="135"/>
    <x v="864"/>
    <x v="11775"/>
    <n v="100000"/>
    <m/>
    <n v="-100000"/>
    <x v="111"/>
  </r>
  <r>
    <x v="2439"/>
    <x v="23"/>
    <x v="914"/>
    <x v="11776"/>
    <n v="100000"/>
    <m/>
    <n v="-100000"/>
    <x v="111"/>
  </r>
  <r>
    <x v="2440"/>
    <x v="142"/>
    <x v="474"/>
    <x v="233"/>
    <n v="1500"/>
    <m/>
    <n v="-1500"/>
    <x v="111"/>
  </r>
  <r>
    <x v="2440"/>
    <x v="131"/>
    <x v="390"/>
    <x v="11777"/>
    <n v="38500"/>
    <m/>
    <n v="-38500"/>
    <x v="111"/>
  </r>
  <r>
    <x v="2440"/>
    <x v="4"/>
    <x v="2"/>
    <x v="8114"/>
    <n v="3000"/>
    <m/>
    <n v="-3000"/>
    <x v="111"/>
  </r>
  <r>
    <x v="2440"/>
    <x v="136"/>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5"/>
    <x v="757"/>
    <x v="11782"/>
    <n v="200000"/>
    <m/>
    <n v="-200000"/>
    <x v="111"/>
  </r>
  <r>
    <x v="2440"/>
    <x v="113"/>
    <x v="43"/>
    <x v="11783"/>
    <n v="168200"/>
    <m/>
    <n v="-168200"/>
    <x v="111"/>
  </r>
  <r>
    <x v="2441"/>
    <x v="142"/>
    <x v="474"/>
    <x v="233"/>
    <n v="800"/>
    <m/>
    <n v="-800"/>
    <x v="111"/>
  </r>
  <r>
    <x v="2441"/>
    <x v="132"/>
    <x v="278"/>
    <x v="11784"/>
    <n v="950"/>
    <m/>
    <n v="-950"/>
    <x v="111"/>
  </r>
  <r>
    <x v="2441"/>
    <x v="114"/>
    <x v="474"/>
    <x v="233"/>
    <n v="2000"/>
    <m/>
    <n v="-2000"/>
    <x v="111"/>
  </r>
  <r>
    <x v="2441"/>
    <x v="115"/>
    <x v="474"/>
    <x v="233"/>
    <n v="1500"/>
    <m/>
    <n v="-1500"/>
    <x v="111"/>
  </r>
  <r>
    <x v="2441"/>
    <x v="4"/>
    <x v="2"/>
    <x v="11785"/>
    <n v="8900"/>
    <m/>
    <n v="-8900"/>
    <x v="111"/>
  </r>
  <r>
    <x v="2441"/>
    <x v="132"/>
    <x v="278"/>
    <x v="11786"/>
    <n v="20500"/>
    <m/>
    <n v="-20500"/>
    <x v="111"/>
  </r>
  <r>
    <x v="2441"/>
    <x v="136"/>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1"/>
    <x v="278"/>
    <x v="11788"/>
    <n v="10500"/>
    <m/>
    <n v="-10500"/>
    <x v="111"/>
  </r>
  <r>
    <x v="2441"/>
    <x v="1"/>
    <x v="933"/>
    <x v="11789"/>
    <n v="10000"/>
    <m/>
    <n v="-10000"/>
    <x v="111"/>
  </r>
  <r>
    <x v="2441"/>
    <x v="132"/>
    <x v="474"/>
    <x v="233"/>
    <n v="1300"/>
    <m/>
    <n v="-1300"/>
    <x v="111"/>
  </r>
  <r>
    <x v="2441"/>
    <x v="4"/>
    <x v="2"/>
    <x v="8114"/>
    <n v="4000"/>
    <m/>
    <n v="-4000"/>
    <x v="111"/>
  </r>
  <r>
    <x v="2441"/>
    <x v="142"/>
    <x v="465"/>
    <x v="10428"/>
    <n v="10000"/>
    <m/>
    <n v="-10000"/>
    <x v="111"/>
  </r>
  <r>
    <x v="2441"/>
    <x v="114"/>
    <x v="278"/>
    <x v="11790"/>
    <n v="17960"/>
    <m/>
    <n v="-17960"/>
    <x v="111"/>
  </r>
  <r>
    <x v="2441"/>
    <x v="135"/>
    <x v="644"/>
    <x v="11791"/>
    <n v="200000"/>
    <m/>
    <n v="-200000"/>
    <x v="111"/>
  </r>
  <r>
    <x v="2441"/>
    <x v="141"/>
    <x v="644"/>
    <x v="11791"/>
    <n v="600000"/>
    <m/>
    <n v="-600000"/>
    <x v="111"/>
  </r>
  <r>
    <x v="2441"/>
    <x v="104"/>
    <x v="644"/>
    <x v="11791"/>
    <n v="200000"/>
    <m/>
    <n v="-200000"/>
    <x v="111"/>
  </r>
  <r>
    <x v="2441"/>
    <x v="104"/>
    <x v="716"/>
    <x v="11792"/>
    <n v="50000"/>
    <m/>
    <n v="-50000"/>
    <x v="111"/>
  </r>
  <r>
    <x v="2441"/>
    <x v="136"/>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1"/>
    <x v="278"/>
    <x v="11646"/>
    <n v="100000"/>
    <m/>
    <n v="-100000"/>
    <x v="124"/>
  </r>
  <r>
    <x v="2442"/>
    <x v="90"/>
    <x v="212"/>
    <x v="11795"/>
    <n v="100000"/>
    <m/>
    <n v="-100000"/>
    <x v="125"/>
  </r>
  <r>
    <x v="2443"/>
    <x v="4"/>
    <x v="516"/>
    <x v="11796"/>
    <n v="10650"/>
    <m/>
    <n v="-10650"/>
    <x v="126"/>
  </r>
  <r>
    <x v="2443"/>
    <x v="142"/>
    <x v="474"/>
    <x v="233"/>
    <n v="2200"/>
    <m/>
    <n v="-2200"/>
    <x v="127"/>
  </r>
  <r>
    <x v="2443"/>
    <x v="135"/>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2"/>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5"/>
    <x v="278"/>
    <x v="11804"/>
    <n v="2660"/>
    <m/>
    <n v="-2660"/>
    <x v="140"/>
  </r>
  <r>
    <x v="2443"/>
    <x v="73"/>
    <x v="278"/>
    <x v="11805"/>
    <n v="10550"/>
    <m/>
    <n v="-10550"/>
    <x v="141"/>
  </r>
  <r>
    <x v="2443"/>
    <x v="1"/>
    <x v="278"/>
    <x v="11806"/>
    <n v="4000"/>
    <m/>
    <n v="-4000"/>
    <x v="142"/>
  </r>
  <r>
    <x v="2443"/>
    <x v="7"/>
    <x v="2"/>
    <x v="11807"/>
    <n v="63000"/>
    <m/>
    <n v="-63000"/>
    <x v="143"/>
  </r>
  <r>
    <x v="2443"/>
    <x v="135"/>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36"/>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2"/>
    <x v="278"/>
    <x v="11811"/>
    <n v="1050"/>
    <m/>
    <n v="-1050"/>
    <x v="160"/>
  </r>
  <r>
    <x v="2445"/>
    <x v="138"/>
    <x v="278"/>
    <x v="11812"/>
    <n v="6200"/>
    <m/>
    <n v="-6200"/>
    <x v="161"/>
  </r>
  <r>
    <x v="2445"/>
    <x v="138"/>
    <x v="474"/>
    <x v="11813"/>
    <n v="5380"/>
    <m/>
    <n v="-5380"/>
    <x v="162"/>
  </r>
  <r>
    <x v="2445"/>
    <x v="141"/>
    <x v="390"/>
    <x v="11814"/>
    <n v="7500"/>
    <m/>
    <n v="-7500"/>
    <x v="163"/>
  </r>
  <r>
    <x v="2445"/>
    <x v="129"/>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5"/>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2"/>
    <x v="474"/>
    <x v="233"/>
    <n v="1500"/>
    <m/>
    <n v="-1500"/>
    <x v="179"/>
  </r>
  <r>
    <x v="2446"/>
    <x v="137"/>
    <x v="390"/>
    <x v="11822"/>
    <n v="80000"/>
    <m/>
    <n v="-80000"/>
    <x v="180"/>
  </r>
  <r>
    <x v="2447"/>
    <x v="114"/>
    <x v="278"/>
    <x v="11823"/>
    <n v="15000"/>
    <m/>
    <n v="-15000"/>
    <x v="181"/>
  </r>
  <r>
    <x v="2447"/>
    <x v="129"/>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1"/>
    <x v="844"/>
    <x v="11824"/>
    <n v="88450"/>
    <m/>
    <n v="-88450"/>
    <x v="189"/>
  </r>
  <r>
    <x v="2447"/>
    <x v="134"/>
    <x v="844"/>
    <x v="11824"/>
    <n v="30352"/>
    <m/>
    <n v="-30352"/>
    <x v="190"/>
  </r>
  <r>
    <x v="2447"/>
    <x v="134"/>
    <x v="904"/>
    <x v="11717"/>
    <n v="85000"/>
    <m/>
    <n v="-85000"/>
    <x v="191"/>
  </r>
  <r>
    <x v="2447"/>
    <x v="129"/>
    <x v="912"/>
    <x v="11825"/>
    <n v="125000"/>
    <m/>
    <n v="-125000"/>
    <x v="192"/>
  </r>
  <r>
    <x v="2447"/>
    <x v="132"/>
    <x v="912"/>
    <x v="11825"/>
    <n v="125000"/>
    <m/>
    <n v="-125000"/>
    <x v="193"/>
  </r>
  <r>
    <x v="2447"/>
    <x v="138"/>
    <x v="278"/>
    <x v="5205"/>
    <n v="31900"/>
    <m/>
    <n v="-31900"/>
    <x v="194"/>
  </r>
  <r>
    <x v="2448"/>
    <x v="4"/>
    <x v="487"/>
    <x v="11826"/>
    <n v="20000"/>
    <m/>
    <n v="-20000"/>
    <x v="195"/>
  </r>
  <r>
    <x v="2448"/>
    <x v="132"/>
    <x v="2"/>
    <x v="11827"/>
    <n v="6700"/>
    <m/>
    <n v="-6700"/>
    <x v="196"/>
  </r>
  <r>
    <x v="2448"/>
    <x v="7"/>
    <x v="27"/>
    <x v="5204"/>
    <n v="3165"/>
    <m/>
    <n v="-3165"/>
    <x v="197"/>
  </r>
  <r>
    <x v="2448"/>
    <x v="4"/>
    <x v="27"/>
    <x v="5204"/>
    <n v="10860"/>
    <m/>
    <n v="-10860"/>
    <x v="198"/>
  </r>
  <r>
    <x v="2448"/>
    <x v="4"/>
    <x v="2"/>
    <x v="11828"/>
    <n v="350"/>
    <m/>
    <n v="-350"/>
    <x v="199"/>
  </r>
  <r>
    <x v="2448"/>
    <x v="136"/>
    <x v="878"/>
    <x v="898"/>
    <n v="10000"/>
    <m/>
    <n v="-10000"/>
    <x v="200"/>
  </r>
  <r>
    <x v="2448"/>
    <x v="135"/>
    <x v="2"/>
    <x v="11829"/>
    <n v="3000"/>
    <m/>
    <n v="-3000"/>
    <x v="201"/>
  </r>
  <r>
    <x v="2448"/>
    <x v="114"/>
    <x v="278"/>
    <x v="11823"/>
    <n v="12000"/>
    <m/>
    <n v="-12000"/>
    <x v="202"/>
  </r>
  <r>
    <x v="2448"/>
    <x v="138"/>
    <x v="2"/>
    <x v="11830"/>
    <n v="5000"/>
    <m/>
    <n v="-5000"/>
    <x v="203"/>
  </r>
  <r>
    <x v="2448"/>
    <x v="115"/>
    <x v="278"/>
    <x v="11831"/>
    <n v="29800"/>
    <m/>
    <n v="-29800"/>
    <x v="204"/>
  </r>
  <r>
    <x v="2448"/>
    <x v="114"/>
    <x v="843"/>
    <x v="11832"/>
    <n v="9600"/>
    <m/>
    <n v="-9600"/>
    <x v="205"/>
  </r>
  <r>
    <x v="2448"/>
    <x v="138"/>
    <x v="278"/>
    <x v="8336"/>
    <n v="6170"/>
    <m/>
    <n v="-6170"/>
    <x v="206"/>
  </r>
  <r>
    <x v="2448"/>
    <x v="114"/>
    <x v="285"/>
    <x v="11833"/>
    <n v="1000"/>
    <m/>
    <n v="-1000"/>
    <x v="207"/>
  </r>
  <r>
    <x v="2448"/>
    <x v="136"/>
    <x v="2"/>
    <x v="11834"/>
    <n v="4140"/>
    <m/>
    <n v="-4140"/>
    <x v="208"/>
  </r>
  <r>
    <x v="2448"/>
    <x v="131"/>
    <x v="278"/>
    <x v="11835"/>
    <n v="33675"/>
    <m/>
    <n v="-33675"/>
    <x v="209"/>
  </r>
  <r>
    <x v="2448"/>
    <x v="132"/>
    <x v="856"/>
    <x v="11836"/>
    <n v="100000"/>
    <m/>
    <n v="-100000"/>
    <x v="210"/>
  </r>
  <r>
    <x v="2448"/>
    <x v="141"/>
    <x v="278"/>
    <x v="11837"/>
    <n v="194000"/>
    <m/>
    <n v="-194000"/>
    <x v="211"/>
  </r>
  <r>
    <x v="2449"/>
    <x v="4"/>
    <x v="2"/>
    <x v="8114"/>
    <n v="3000"/>
    <m/>
    <n v="-3000"/>
    <x v="212"/>
  </r>
  <r>
    <x v="2449"/>
    <x v="136"/>
    <x v="278"/>
    <x v="11838"/>
    <n v="5000"/>
    <m/>
    <n v="-5000"/>
    <x v="213"/>
  </r>
  <r>
    <x v="2449"/>
    <x v="142"/>
    <x v="278"/>
    <x v="11839"/>
    <n v="32500"/>
    <m/>
    <n v="-32500"/>
    <x v="214"/>
  </r>
  <r>
    <x v="2449"/>
    <x v="142"/>
    <x v="278"/>
    <x v="8053"/>
    <n v="17000"/>
    <m/>
    <n v="-17000"/>
    <x v="215"/>
  </r>
  <r>
    <x v="2449"/>
    <x v="142"/>
    <x v="278"/>
    <x v="11840"/>
    <n v="20990"/>
    <m/>
    <n v="-20990"/>
    <x v="216"/>
  </r>
  <r>
    <x v="2449"/>
    <x v="135"/>
    <x v="496"/>
    <x v="11841"/>
    <n v="2100"/>
    <m/>
    <n v="-2100"/>
    <x v="217"/>
  </r>
  <r>
    <x v="2449"/>
    <x v="73"/>
    <x v="447"/>
    <x v="11842"/>
    <n v="10900"/>
    <m/>
    <n v="-10900"/>
    <x v="218"/>
  </r>
  <r>
    <x v="2449"/>
    <x v="136"/>
    <x v="474"/>
    <x v="233"/>
    <n v="3000"/>
    <m/>
    <n v="-3000"/>
    <x v="219"/>
  </r>
  <r>
    <x v="2449"/>
    <x v="132"/>
    <x v="474"/>
    <x v="233"/>
    <n v="1200"/>
    <m/>
    <n v="-1200"/>
    <x v="220"/>
  </r>
  <r>
    <x v="2449"/>
    <x v="73"/>
    <x v="278"/>
    <x v="11747"/>
    <n v="31000"/>
    <m/>
    <n v="-31000"/>
    <x v="221"/>
  </r>
  <r>
    <x v="2449"/>
    <x v="114"/>
    <x v="474"/>
    <x v="233"/>
    <n v="1600"/>
    <m/>
    <n v="-1600"/>
    <x v="222"/>
  </r>
  <r>
    <x v="2449"/>
    <x v="7"/>
    <x v="27"/>
    <x v="11843"/>
    <n v="33977"/>
    <m/>
    <n v="-33977"/>
    <x v="223"/>
  </r>
  <r>
    <x v="2449"/>
    <x v="4"/>
    <x v="27"/>
    <x v="11843"/>
    <n v="16117"/>
    <m/>
    <n v="-16117"/>
    <x v="224"/>
  </r>
  <r>
    <x v="2449"/>
    <x v="132"/>
    <x v="934"/>
    <x v="11844"/>
    <n v="2000000"/>
    <m/>
    <n v="-2000000"/>
    <x v="225"/>
  </r>
  <r>
    <x v="2449"/>
    <x v="132"/>
    <x v="934"/>
    <x v="11845"/>
    <n v="150000"/>
    <m/>
    <n v="-150000"/>
    <x v="226"/>
  </r>
  <r>
    <x v="2449"/>
    <x v="73"/>
    <x v="474"/>
    <x v="233"/>
    <n v="2500"/>
    <m/>
    <n v="-2500"/>
    <x v="227"/>
  </r>
  <r>
    <x v="2449"/>
    <x v="137"/>
    <x v="474"/>
    <x v="8211"/>
    <n v="500"/>
    <m/>
    <n v="-500"/>
    <x v="228"/>
  </r>
  <r>
    <x v="2449"/>
    <x v="137"/>
    <x v="927"/>
    <x v="11846"/>
    <n v="400000"/>
    <m/>
    <n v="-400000"/>
    <x v="229"/>
  </r>
  <r>
    <x v="2449"/>
    <x v="129"/>
    <x v="922"/>
    <x v="11847"/>
    <n v="400000"/>
    <m/>
    <n v="-400000"/>
    <x v="230"/>
  </r>
  <r>
    <x v="2449"/>
    <x v="132"/>
    <x v="922"/>
    <x v="11847"/>
    <n v="400000"/>
    <m/>
    <n v="-400000"/>
    <x v="231"/>
  </r>
  <r>
    <x v="2450"/>
    <x v="135"/>
    <x v="278"/>
    <x v="11848"/>
    <n v="3400"/>
    <m/>
    <n v="-3400"/>
    <x v="232"/>
  </r>
  <r>
    <x v="2450"/>
    <x v="141"/>
    <x v="278"/>
    <x v="11849"/>
    <n v="33050"/>
    <m/>
    <n v="-33050"/>
    <x v="233"/>
  </r>
  <r>
    <x v="2450"/>
    <x v="73"/>
    <x v="474"/>
    <x v="233"/>
    <n v="800"/>
    <m/>
    <n v="-800"/>
    <x v="234"/>
  </r>
  <r>
    <x v="2450"/>
    <x v="4"/>
    <x v="2"/>
    <x v="8114"/>
    <n v="4000"/>
    <m/>
    <n v="-4000"/>
    <x v="235"/>
  </r>
  <r>
    <x v="2450"/>
    <x v="141"/>
    <x v="390"/>
    <x v="11850"/>
    <n v="4050"/>
    <m/>
    <n v="-4050"/>
    <x v="236"/>
  </r>
  <r>
    <x v="2450"/>
    <x v="141"/>
    <x v="2"/>
    <x v="11590"/>
    <n v="83000"/>
    <m/>
    <n v="-83000"/>
    <x v="237"/>
  </r>
  <r>
    <x v="2450"/>
    <x v="141"/>
    <x v="390"/>
    <x v="11851"/>
    <n v="33000"/>
    <m/>
    <n v="-33000"/>
    <x v="238"/>
  </r>
  <r>
    <x v="2450"/>
    <x v="113"/>
    <x v="2"/>
    <x v="11852"/>
    <n v="20000"/>
    <m/>
    <n v="-20000"/>
    <x v="239"/>
  </r>
  <r>
    <x v="2450"/>
    <x v="104"/>
    <x v="716"/>
    <x v="11792"/>
    <n v="21000"/>
    <m/>
    <n v="-21000"/>
    <x v="240"/>
  </r>
  <r>
    <x v="2450"/>
    <x v="90"/>
    <x v="43"/>
    <x v="11853"/>
    <n v="187000"/>
    <m/>
    <n v="-187000"/>
    <x v="241"/>
  </r>
  <r>
    <x v="2450"/>
    <x v="136"/>
    <x v="278"/>
    <x v="11854"/>
    <n v="38250"/>
    <m/>
    <n v="-38250"/>
    <x v="242"/>
  </r>
  <r>
    <x v="2450"/>
    <x v="138"/>
    <x v="278"/>
    <x v="11854"/>
    <n v="38250"/>
    <m/>
    <n v="-38250"/>
    <x v="243"/>
  </r>
  <r>
    <x v="2450"/>
    <x v="114"/>
    <x v="278"/>
    <x v="11854"/>
    <n v="38250"/>
    <m/>
    <n v="-38250"/>
    <x v="244"/>
  </r>
  <r>
    <x v="2450"/>
    <x v="73"/>
    <x v="278"/>
    <x v="11854"/>
    <n v="38250"/>
    <m/>
    <n v="-38250"/>
    <x v="245"/>
  </r>
  <r>
    <x v="2451"/>
    <x v="135"/>
    <x v="864"/>
    <x v="11855"/>
    <n v="100000"/>
    <m/>
    <n v="-100000"/>
    <x v="246"/>
  </r>
  <r>
    <x v="2451"/>
    <x v="129"/>
    <x v="474"/>
    <x v="233"/>
    <n v="1900"/>
    <m/>
    <n v="-1900"/>
    <x v="247"/>
  </r>
  <r>
    <x v="2451"/>
    <x v="132"/>
    <x v="390"/>
    <x v="11856"/>
    <n v="8000"/>
    <m/>
    <n v="-8000"/>
    <x v="248"/>
  </r>
  <r>
    <x v="2451"/>
    <x v="135"/>
    <x v="2"/>
    <x v="7352"/>
    <n v="4690"/>
    <m/>
    <n v="-4690"/>
    <x v="249"/>
  </r>
  <r>
    <x v="2452"/>
    <x v="98"/>
    <x v="2"/>
    <x v="11857"/>
    <n v="9000"/>
    <m/>
    <n v="-9000"/>
    <x v="249"/>
  </r>
  <r>
    <x v="2452"/>
    <x v="73"/>
    <x v="285"/>
    <x v="11858"/>
    <n v="1000"/>
    <m/>
    <n v="-1000"/>
    <x v="249"/>
  </r>
  <r>
    <x v="2452"/>
    <x v="132"/>
    <x v="278"/>
    <x v="11859"/>
    <n v="35560"/>
    <m/>
    <n v="-35560"/>
    <x v="249"/>
  </r>
  <r>
    <x v="2452"/>
    <x v="129"/>
    <x v="2"/>
    <x v="11860"/>
    <n v="10000"/>
    <m/>
    <n v="-10000"/>
    <x v="249"/>
  </r>
  <r>
    <x v="2452"/>
    <x v="138"/>
    <x v="474"/>
    <x v="8211"/>
    <n v="300"/>
    <m/>
    <n v="-300"/>
    <x v="249"/>
  </r>
  <r>
    <x v="2452"/>
    <x v="138"/>
    <x v="285"/>
    <x v="11861"/>
    <n v="200"/>
    <m/>
    <n v="-200"/>
    <x v="249"/>
  </r>
  <r>
    <x v="2452"/>
    <x v="52"/>
    <x v="278"/>
    <x v="11862"/>
    <n v="1090"/>
    <m/>
    <n v="-1090"/>
    <x v="249"/>
  </r>
  <r>
    <x v="2452"/>
    <x v="52"/>
    <x v="278"/>
    <x v="10269"/>
    <n v="19620"/>
    <m/>
    <n v="-19620"/>
    <x v="249"/>
  </r>
  <r>
    <x v="2452"/>
    <x v="1"/>
    <x v="278"/>
    <x v="10269"/>
    <n v="13760"/>
    <m/>
    <n v="-13760"/>
    <x v="249"/>
  </r>
  <r>
    <x v="2452"/>
    <x v="52"/>
    <x v="278"/>
    <x v="10269"/>
    <n v="36650"/>
    <m/>
    <n v="-36650"/>
    <x v="249"/>
  </r>
  <r>
    <x v="2452"/>
    <x v="1"/>
    <x v="278"/>
    <x v="10269"/>
    <n v="22550"/>
    <m/>
    <n v="-22550"/>
    <x v="249"/>
  </r>
  <r>
    <x v="2452"/>
    <x v="1"/>
    <x v="278"/>
    <x v="10269"/>
    <n v="20500"/>
    <m/>
    <n v="-20500"/>
    <x v="249"/>
  </r>
  <r>
    <x v="2452"/>
    <x v="1"/>
    <x v="315"/>
    <x v="10269"/>
    <n v="10000"/>
    <m/>
    <n v="-10000"/>
    <x v="249"/>
  </r>
  <r>
    <x v="2453"/>
    <x v="132"/>
    <x v="286"/>
    <x v="11863"/>
    <n v="63000"/>
    <m/>
    <n v="-63000"/>
    <x v="249"/>
  </r>
  <r>
    <x v="2453"/>
    <x v="115"/>
    <x v="286"/>
    <x v="11863"/>
    <n v="16500"/>
    <m/>
    <n v="-16500"/>
    <x v="249"/>
  </r>
  <r>
    <x v="2454"/>
    <x v="114"/>
    <x v="450"/>
    <x v="11864"/>
    <n v="500000"/>
    <m/>
    <n v="-500000"/>
    <x v="249"/>
  </r>
  <r>
    <x v="2454"/>
    <x v="141"/>
    <x v="278"/>
    <x v="11801"/>
    <n v="117760"/>
    <m/>
    <n v="-117760"/>
    <x v="249"/>
  </r>
  <r>
    <x v="2454"/>
    <x v="114"/>
    <x v="605"/>
    <x v="11865"/>
    <n v="82010"/>
    <m/>
    <n v="-82010"/>
    <x v="249"/>
  </r>
  <r>
    <x v="2454"/>
    <x v="137"/>
    <x v="612"/>
    <x v="11866"/>
    <n v="26000"/>
    <m/>
    <n v="-26000"/>
    <x v="249"/>
  </r>
  <r>
    <x v="2455"/>
    <x v="132"/>
    <x v="882"/>
    <x v="11867"/>
    <n v="20000"/>
    <m/>
    <n v="-20000"/>
    <x v="249"/>
  </r>
  <r>
    <x v="2455"/>
    <x v="129"/>
    <x v="390"/>
    <x v="11868"/>
    <n v="24840"/>
    <m/>
    <n v="-24840"/>
    <x v="249"/>
  </r>
  <r>
    <x v="2455"/>
    <x v="52"/>
    <x v="390"/>
    <x v="11869"/>
    <n v="15150"/>
    <m/>
    <n v="-15150"/>
    <x v="249"/>
  </r>
  <r>
    <x v="2455"/>
    <x v="73"/>
    <x v="474"/>
    <x v="233"/>
    <n v="1900"/>
    <m/>
    <n v="-1900"/>
    <x v="249"/>
  </r>
  <r>
    <x v="2455"/>
    <x v="103"/>
    <x v="474"/>
    <x v="233"/>
    <n v="1500"/>
    <m/>
    <n v="-1500"/>
    <x v="249"/>
  </r>
  <r>
    <x v="2455"/>
    <x v="142"/>
    <x v="278"/>
    <x v="11870"/>
    <n v="31000"/>
    <m/>
    <n v="-31000"/>
    <x v="249"/>
  </r>
  <r>
    <x v="2455"/>
    <x v="128"/>
    <x v="278"/>
    <x v="11871"/>
    <n v="5800"/>
    <m/>
    <n v="-5800"/>
    <x v="249"/>
  </r>
  <r>
    <x v="2455"/>
    <x v="131"/>
    <x v="285"/>
    <x v="11872"/>
    <n v="2000"/>
    <m/>
    <n v="-2000"/>
    <x v="249"/>
  </r>
  <r>
    <x v="2455"/>
    <x v="128"/>
    <x v="278"/>
    <x v="11873"/>
    <n v="5761"/>
    <m/>
    <n v="-5761"/>
    <x v="249"/>
  </r>
  <r>
    <x v="2455"/>
    <x v="132"/>
    <x v="278"/>
    <x v="11874"/>
    <n v="4900"/>
    <m/>
    <n v="-4900"/>
    <x v="249"/>
  </r>
  <r>
    <x v="2455"/>
    <x v="4"/>
    <x v="2"/>
    <x v="8114"/>
    <n v="4000"/>
    <m/>
    <n v="-4000"/>
    <x v="249"/>
  </r>
  <r>
    <x v="2455"/>
    <x v="132"/>
    <x v="286"/>
    <x v="11875"/>
    <n v="124300"/>
    <m/>
    <n v="-124300"/>
    <x v="249"/>
  </r>
  <r>
    <x v="2455"/>
    <x v="129"/>
    <x v="286"/>
    <x v="11876"/>
    <n v="98000"/>
    <m/>
    <n v="-98000"/>
    <x v="249"/>
  </r>
  <r>
    <x v="2455"/>
    <x v="114"/>
    <x v="450"/>
    <x v="11864"/>
    <n v="310000"/>
    <m/>
    <n v="-310000"/>
    <x v="249"/>
  </r>
  <r>
    <x v="2455"/>
    <x v="129"/>
    <x v="698"/>
    <x v="11877"/>
    <n v="1000000"/>
    <m/>
    <n v="-1000000"/>
    <x v="249"/>
  </r>
  <r>
    <x v="2456"/>
    <x v="132"/>
    <x v="278"/>
    <x v="11878"/>
    <n v="13600"/>
    <m/>
    <n v="-13600"/>
    <x v="249"/>
  </r>
  <r>
    <x v="2456"/>
    <x v="131"/>
    <x v="278"/>
    <x v="11879"/>
    <n v="12236"/>
    <m/>
    <n v="-12236"/>
    <x v="249"/>
  </r>
  <r>
    <x v="2456"/>
    <x v="129"/>
    <x v="278"/>
    <x v="9642"/>
    <n v="17600"/>
    <m/>
    <n v="-17600"/>
    <x v="249"/>
  </r>
  <r>
    <x v="2456"/>
    <x v="132"/>
    <x v="278"/>
    <x v="11880"/>
    <n v="1000"/>
    <m/>
    <n v="-1000"/>
    <x v="249"/>
  </r>
  <r>
    <x v="2456"/>
    <x v="114"/>
    <x v="2"/>
    <x v="11881"/>
    <n v="15000"/>
    <m/>
    <n v="-15000"/>
    <x v="249"/>
  </r>
  <r>
    <x v="2456"/>
    <x v="115"/>
    <x v="289"/>
    <x v="11882"/>
    <n v="11960"/>
    <m/>
    <n v="-11960"/>
    <x v="249"/>
  </r>
  <r>
    <x v="2456"/>
    <x v="73"/>
    <x v="474"/>
    <x v="233"/>
    <n v="1200"/>
    <m/>
    <n v="-1200"/>
    <x v="249"/>
  </r>
  <r>
    <x v="2456"/>
    <x v="145"/>
    <x v="285"/>
    <x v="11883"/>
    <n v="10000"/>
    <m/>
    <n v="-10000"/>
    <x v="249"/>
  </r>
  <r>
    <x v="2456"/>
    <x v="104"/>
    <x v="278"/>
    <x v="11884"/>
    <n v="1500"/>
    <m/>
    <n v="-1500"/>
    <x v="249"/>
  </r>
  <r>
    <x v="2456"/>
    <x v="142"/>
    <x v="474"/>
    <x v="233"/>
    <n v="1500"/>
    <m/>
    <n v="-1500"/>
    <x v="249"/>
  </r>
  <r>
    <x v="2456"/>
    <x v="128"/>
    <x v="278"/>
    <x v="11885"/>
    <n v="3430"/>
    <m/>
    <n v="-3430"/>
    <x v="249"/>
  </r>
  <r>
    <x v="2456"/>
    <x v="4"/>
    <x v="2"/>
    <x v="8114"/>
    <n v="4000"/>
    <m/>
    <n v="-4000"/>
    <x v="249"/>
  </r>
  <r>
    <x v="2456"/>
    <x v="131"/>
    <x v="918"/>
    <x v="11886"/>
    <n v="45741"/>
    <m/>
    <n v="-45741"/>
    <x v="249"/>
  </r>
  <r>
    <x v="2456"/>
    <x v="52"/>
    <x v="918"/>
    <x v="11886"/>
    <n v="140000"/>
    <m/>
    <n v="-140000"/>
    <x v="249"/>
  </r>
  <r>
    <x v="2456"/>
    <x v="129"/>
    <x v="918"/>
    <x v="11886"/>
    <n v="31000"/>
    <m/>
    <n v="-31000"/>
    <x v="249"/>
  </r>
  <r>
    <x v="2457"/>
    <x v="7"/>
    <x v="27"/>
    <x v="2203"/>
    <n v="770"/>
    <m/>
    <n v="-770"/>
    <x v="249"/>
  </r>
  <r>
    <x v="2457"/>
    <x v="4"/>
    <x v="27"/>
    <x v="2203"/>
    <n v="800"/>
    <m/>
    <n v="-800"/>
    <x v="249"/>
  </r>
  <r>
    <x v="2457"/>
    <x v="132"/>
    <x v="278"/>
    <x v="11887"/>
    <n v="3515"/>
    <m/>
    <n v="-3515"/>
    <x v="249"/>
  </r>
  <r>
    <x v="2457"/>
    <x v="142"/>
    <x v="474"/>
    <x v="9258"/>
    <n v="1000"/>
    <m/>
    <n v="-1000"/>
    <x v="249"/>
  </r>
  <r>
    <x v="2457"/>
    <x v="129"/>
    <x v="474"/>
    <x v="233"/>
    <n v="3000"/>
    <m/>
    <n v="-3000"/>
    <x v="249"/>
  </r>
  <r>
    <x v="2457"/>
    <x v="104"/>
    <x v="2"/>
    <x v="11888"/>
    <n v="2100"/>
    <m/>
    <n v="-2100"/>
    <x v="249"/>
  </r>
  <r>
    <x v="2457"/>
    <x v="138"/>
    <x v="2"/>
    <x v="11889"/>
    <n v="1500"/>
    <m/>
    <n v="-1500"/>
    <x v="249"/>
  </r>
  <r>
    <x v="2457"/>
    <x v="114"/>
    <x v="285"/>
    <x v="11890"/>
    <n v="2000"/>
    <m/>
    <n v="-2000"/>
    <x v="249"/>
  </r>
  <r>
    <x v="2457"/>
    <x v="4"/>
    <x v="43"/>
    <x v="9816"/>
    <n v="7000"/>
    <m/>
    <n v="-7000"/>
    <x v="249"/>
  </r>
  <r>
    <x v="2457"/>
    <x v="132"/>
    <x v="474"/>
    <x v="233"/>
    <n v="2000"/>
    <m/>
    <n v="-2000"/>
    <x v="249"/>
  </r>
  <r>
    <x v="2457"/>
    <x v="114"/>
    <x v="474"/>
    <x v="233"/>
    <n v="1000"/>
    <m/>
    <n v="-1000"/>
    <x v="249"/>
  </r>
  <r>
    <x v="2457"/>
    <x v="4"/>
    <x v="2"/>
    <x v="8114"/>
    <n v="3000"/>
    <m/>
    <n v="-3000"/>
    <x v="249"/>
  </r>
  <r>
    <x v="2457"/>
    <x v="73"/>
    <x v="935"/>
    <x v="11891"/>
    <n v="29697"/>
    <m/>
    <n v="-29697"/>
    <x v="249"/>
  </r>
  <r>
    <x v="2457"/>
    <x v="104"/>
    <x v="935"/>
    <x v="11891"/>
    <n v="81000"/>
    <m/>
    <n v="-81000"/>
    <x v="249"/>
  </r>
  <r>
    <x v="2457"/>
    <x v="134"/>
    <x v="935"/>
    <x v="11891"/>
    <n v="147820"/>
    <m/>
    <n v="-147820"/>
    <x v="249"/>
  </r>
  <r>
    <x v="2457"/>
    <x v="129"/>
    <x v="935"/>
    <x v="11891"/>
    <n v="241483"/>
    <m/>
    <n v="-241483"/>
    <x v="249"/>
  </r>
  <r>
    <x v="2457"/>
    <x v="142"/>
    <x v="541"/>
    <x v="11892"/>
    <n v="1000000"/>
    <m/>
    <n v="-1000000"/>
    <x v="249"/>
  </r>
  <r>
    <x v="2457"/>
    <x v="132"/>
    <x v="936"/>
    <x v="11893"/>
    <n v="70000"/>
    <m/>
    <n v="-70000"/>
    <x v="249"/>
  </r>
  <r>
    <x v="2431"/>
    <x v="104"/>
    <x v="78"/>
    <x v="11495"/>
    <n v="1000000"/>
    <m/>
    <n v="-1000000"/>
    <x v="121"/>
  </r>
  <r>
    <x v="2431"/>
    <x v="132"/>
    <x v="856"/>
    <x v="11894"/>
    <n v="200000"/>
    <m/>
    <n v="-200000"/>
    <x v="121"/>
  </r>
  <r>
    <x v="2435"/>
    <x v="73"/>
    <x v="557"/>
    <x v="11895"/>
    <n v="200000"/>
    <m/>
    <n v="-200000"/>
    <x v="121"/>
  </r>
  <r>
    <x v="2436"/>
    <x v="113"/>
    <x v="78"/>
    <x v="11896"/>
    <n v="952500"/>
    <m/>
    <n v="-952500"/>
    <x v="121"/>
  </r>
  <r>
    <x v="2436"/>
    <x v="114"/>
    <x v="78"/>
    <x v="11896"/>
    <n v="164100"/>
    <m/>
    <n v="-164100"/>
    <x v="121"/>
  </r>
  <r>
    <x v="2436"/>
    <x v="138"/>
    <x v="78"/>
    <x v="11896"/>
    <n v="74000"/>
    <m/>
    <n v="-74000"/>
    <x v="121"/>
  </r>
  <r>
    <x v="2436"/>
    <x v="104"/>
    <x v="78"/>
    <x v="11896"/>
    <n v="296217"/>
    <m/>
    <n v="-296217"/>
    <x v="121"/>
  </r>
  <r>
    <x v="2436"/>
    <x v="73"/>
    <x v="78"/>
    <x v="11896"/>
    <n v="14683"/>
    <m/>
    <n v="-14683"/>
    <x v="121"/>
  </r>
  <r>
    <x v="2441"/>
    <x v="134"/>
    <x v="369"/>
    <x v="11897"/>
    <n v="150000"/>
    <m/>
    <n v="-150000"/>
    <x v="121"/>
  </r>
  <r>
    <x v="2441"/>
    <x v="134"/>
    <x v="369"/>
    <x v="11898"/>
    <n v="150000"/>
    <m/>
    <n v="-150000"/>
    <x v="121"/>
  </r>
  <r>
    <x v="2443"/>
    <x v="134"/>
    <x v="742"/>
    <x v="11899"/>
    <n v="55000"/>
    <m/>
    <n v="-55000"/>
    <x v="121"/>
  </r>
  <r>
    <x v="2443"/>
    <x v="22"/>
    <x v="261"/>
    <x v="11900"/>
    <n v="45360"/>
    <m/>
    <n v="-45360"/>
    <x v="121"/>
  </r>
  <r>
    <x v="2443"/>
    <x v="23"/>
    <x v="261"/>
    <x v="11900"/>
    <n v="44880"/>
    <m/>
    <n v="-44880"/>
    <x v="121"/>
  </r>
  <r>
    <x v="2443"/>
    <x v="1"/>
    <x v="261"/>
    <x v="11900"/>
    <n v="33872"/>
    <m/>
    <n v="-33872"/>
    <x v="121"/>
  </r>
  <r>
    <x v="2443"/>
    <x v="1"/>
    <x v="261"/>
    <x v="11901"/>
    <n v="94725"/>
    <m/>
    <n v="-94725"/>
    <x v="121"/>
  </r>
  <r>
    <x v="2449"/>
    <x v="142"/>
    <x v="338"/>
    <x v="11902"/>
    <n v="200000"/>
    <m/>
    <n v="-200000"/>
    <x v="121"/>
  </r>
  <r>
    <x v="2449"/>
    <x v="142"/>
    <x v="338"/>
    <x v="11903"/>
    <n v="200000"/>
    <m/>
    <n v="-200000"/>
    <x v="121"/>
  </r>
  <r>
    <x v="2449"/>
    <x v="52"/>
    <x v="389"/>
    <x v="11904"/>
    <n v="311440"/>
    <m/>
    <n v="-311440"/>
    <x v="121"/>
  </r>
  <r>
    <x v="2451"/>
    <x v="115"/>
    <x v="869"/>
    <x v="11905"/>
    <n v="25000"/>
    <m/>
    <n v="-25000"/>
    <x v="121"/>
  </r>
  <r>
    <x v="2451"/>
    <x v="136"/>
    <x v="869"/>
    <x v="11905"/>
    <n v="160000"/>
    <m/>
    <n v="-160000"/>
    <x v="121"/>
  </r>
  <r>
    <x v="2451"/>
    <x v="132"/>
    <x v="605"/>
    <x v="11906"/>
    <n v="1895435"/>
    <m/>
    <n v="-1895435"/>
    <x v="121"/>
  </r>
  <r>
    <x v="2457"/>
    <x v="131"/>
    <x v="389"/>
    <x v="11907"/>
    <n v="162472"/>
    <m/>
    <n v="-162472"/>
    <x v="121"/>
  </r>
  <r>
    <x v="2431"/>
    <x v="1"/>
    <x v="97"/>
    <x v="11908"/>
    <m/>
    <n v="1261745"/>
    <n v="1261745"/>
    <x v="122"/>
  </r>
  <r>
    <x v="2436"/>
    <x v="115"/>
    <x v="97"/>
    <x v="11909"/>
    <m/>
    <n v="5005006"/>
    <n v="5005006"/>
    <x v="122"/>
  </r>
  <r>
    <x v="2436"/>
    <x v="115"/>
    <x v="97"/>
    <x v="9184"/>
    <n v="40050"/>
    <m/>
    <n v="-40050"/>
    <x v="122"/>
  </r>
  <r>
    <x v="2436"/>
    <x v="115"/>
    <x v="97"/>
    <x v="11910"/>
    <m/>
    <n v="1501500"/>
    <n v="1501500"/>
    <x v="122"/>
  </r>
  <r>
    <x v="2436"/>
    <x v="1"/>
    <x v="97"/>
    <x v="11911"/>
    <n v="4542"/>
    <m/>
    <n v="-4542"/>
    <x v="122"/>
  </r>
  <r>
    <x v="2436"/>
    <x v="23"/>
    <x v="97"/>
    <x v="11912"/>
    <m/>
    <n v="401676"/>
    <n v="401676"/>
    <x v="122"/>
  </r>
  <r>
    <x v="2437"/>
    <x v="99"/>
    <x v="97"/>
    <x v="11913"/>
    <m/>
    <n v="5000019"/>
    <n v="5000019"/>
    <x v="122"/>
  </r>
  <r>
    <x v="2437"/>
    <x v="99"/>
    <x v="97"/>
    <x v="9184"/>
    <n v="40000"/>
    <m/>
    <n v="-40000"/>
    <x v="122"/>
  </r>
  <r>
    <x v="2442"/>
    <x v="90"/>
    <x v="97"/>
    <x v="11914"/>
    <m/>
    <n v="1931558"/>
    <n v="1931558"/>
    <x v="122"/>
  </r>
  <r>
    <x v="2445"/>
    <x v="108"/>
    <x v="97"/>
    <x v="11915"/>
    <m/>
    <n v="3489463"/>
    <n v="3489463"/>
    <x v="122"/>
  </r>
  <r>
    <x v="2446"/>
    <x v="112"/>
    <x v="97"/>
    <x v="11916"/>
    <m/>
    <n v="2679142"/>
    <n v="2679142"/>
    <x v="122"/>
  </r>
  <r>
    <x v="2446"/>
    <x v="112"/>
    <x v="97"/>
    <x v="9184"/>
    <n v="26783"/>
    <m/>
    <n v="-26783"/>
    <x v="122"/>
  </r>
  <r>
    <x v="2450"/>
    <x v="99"/>
    <x v="97"/>
    <x v="11906"/>
    <m/>
    <n v="1895435"/>
    <n v="1895435"/>
    <x v="122"/>
  </r>
  <r>
    <x v="2454"/>
    <x v="73"/>
    <x v="97"/>
    <x v="11917"/>
    <m/>
    <n v="3637888"/>
    <n v="3637888"/>
    <x v="122"/>
  </r>
  <r>
    <x v="2454"/>
    <x v="73"/>
    <x v="97"/>
    <x v="11918"/>
    <m/>
    <n v="3620988"/>
    <n v="3620988"/>
    <x v="122"/>
  </r>
  <r>
    <x v="2454"/>
    <x v="73"/>
    <x v="97"/>
    <x v="11919"/>
    <m/>
    <n v="3604088"/>
    <n v="3604088"/>
    <x v="122"/>
  </r>
  <r>
    <x v="2454"/>
    <x v="73"/>
    <x v="97"/>
    <x v="9184"/>
    <n v="36378"/>
    <m/>
    <n v="-36378"/>
    <x v="122"/>
  </r>
  <r>
    <x v="2454"/>
    <x v="73"/>
    <x v="97"/>
    <x v="9184"/>
    <n v="36209"/>
    <m/>
    <n v="-36209"/>
    <x v="122"/>
  </r>
  <r>
    <x v="2454"/>
    <x v="73"/>
    <x v="97"/>
    <x v="9184"/>
    <n v="36040"/>
    <m/>
    <n v="-36040"/>
    <x v="122"/>
  </r>
  <r>
    <x v="2458"/>
    <x v="129"/>
    <x v="278"/>
    <x v="11920"/>
    <n v="1700"/>
    <m/>
    <n v="-1700"/>
    <x v="250"/>
  </r>
  <r>
    <x v="2458"/>
    <x v="138"/>
    <x v="278"/>
    <x v="11921"/>
    <n v="1160"/>
    <m/>
    <n v="-1160"/>
    <x v="250"/>
  </r>
  <r>
    <x v="2458"/>
    <x v="138"/>
    <x v="278"/>
    <x v="11922"/>
    <n v="11850"/>
    <m/>
    <n v="-11850"/>
    <x v="250"/>
  </r>
  <r>
    <x v="2458"/>
    <x v="146"/>
    <x v="278"/>
    <x v="11923"/>
    <n v="39600"/>
    <m/>
    <n v="-39600"/>
    <x v="250"/>
  </r>
  <r>
    <x v="2458"/>
    <x v="134"/>
    <x v="474"/>
    <x v="233"/>
    <n v="1500"/>
    <m/>
    <n v="-1500"/>
    <x v="250"/>
  </r>
  <r>
    <x v="2458"/>
    <x v="52"/>
    <x v="278"/>
    <x v="11924"/>
    <n v="24100"/>
    <m/>
    <n v="-24100"/>
    <x v="250"/>
  </r>
  <r>
    <x v="2458"/>
    <x v="137"/>
    <x v="278"/>
    <x v="11924"/>
    <n v="24300"/>
    <m/>
    <n v="-24300"/>
    <x v="250"/>
  </r>
  <r>
    <x v="2458"/>
    <x v="104"/>
    <x v="278"/>
    <x v="11924"/>
    <n v="24100"/>
    <m/>
    <n v="-24100"/>
    <x v="250"/>
  </r>
  <r>
    <x v="2458"/>
    <x v="73"/>
    <x v="655"/>
    <x v="11196"/>
    <n v="82000"/>
    <m/>
    <n v="-82000"/>
    <x v="250"/>
  </r>
  <r>
    <x v="2458"/>
    <x v="142"/>
    <x v="756"/>
    <x v="11925"/>
    <n v="101900"/>
    <m/>
    <n v="-101900"/>
    <x v="250"/>
  </r>
  <r>
    <x v="2458"/>
    <x v="135"/>
    <x v="465"/>
    <x v="11926"/>
    <n v="30000"/>
    <m/>
    <n v="-30000"/>
    <x v="250"/>
  </r>
  <r>
    <x v="2459"/>
    <x v="4"/>
    <x v="434"/>
    <x v="233"/>
    <n v="1920"/>
    <m/>
    <n v="-1920"/>
    <x v="250"/>
  </r>
  <r>
    <x v="2459"/>
    <x v="132"/>
    <x v="278"/>
    <x v="11927"/>
    <n v="4600"/>
    <m/>
    <n v="-4600"/>
    <x v="250"/>
  </r>
  <r>
    <x v="2459"/>
    <x v="129"/>
    <x v="278"/>
    <x v="11927"/>
    <n v="4600"/>
    <m/>
    <n v="-4600"/>
    <x v="250"/>
  </r>
  <r>
    <x v="2459"/>
    <x v="104"/>
    <x v="278"/>
    <x v="11928"/>
    <n v="1900"/>
    <m/>
    <n v="-1900"/>
    <x v="250"/>
  </r>
  <r>
    <x v="2459"/>
    <x v="73"/>
    <x v="474"/>
    <x v="233"/>
    <n v="3500"/>
    <m/>
    <n v="-3500"/>
    <x v="250"/>
  </r>
  <r>
    <x v="2459"/>
    <x v="129"/>
    <x v="474"/>
    <x v="10899"/>
    <n v="1000"/>
    <m/>
    <n v="-1000"/>
    <x v="250"/>
  </r>
  <r>
    <x v="2459"/>
    <x v="131"/>
    <x v="390"/>
    <x v="11929"/>
    <n v="20000"/>
    <m/>
    <n v="-20000"/>
    <x v="250"/>
  </r>
  <r>
    <x v="2459"/>
    <x v="4"/>
    <x v="2"/>
    <x v="8114"/>
    <n v="3000"/>
    <m/>
    <n v="-3000"/>
    <x v="250"/>
  </r>
  <r>
    <x v="2459"/>
    <x v="131"/>
    <x v="285"/>
    <x v="11930"/>
    <n v="2000"/>
    <m/>
    <n v="-2000"/>
    <x v="250"/>
  </r>
  <r>
    <x v="2459"/>
    <x v="141"/>
    <x v="390"/>
    <x v="11931"/>
    <n v="5000"/>
    <m/>
    <n v="-5000"/>
    <x v="250"/>
  </r>
  <r>
    <x v="2459"/>
    <x v="4"/>
    <x v="2"/>
    <x v="11277"/>
    <n v="2500"/>
    <m/>
    <n v="-2500"/>
    <x v="250"/>
  </r>
  <r>
    <x v="2459"/>
    <x v="141"/>
    <x v="435"/>
    <x v="11932"/>
    <n v="507000"/>
    <m/>
    <n v="-507000"/>
    <x v="250"/>
  </r>
  <r>
    <x v="2459"/>
    <x v="73"/>
    <x v="682"/>
    <x v="11933"/>
    <n v="200000"/>
    <m/>
    <n v="-200000"/>
    <x v="250"/>
  </r>
  <r>
    <x v="2459"/>
    <x v="73"/>
    <x v="682"/>
    <x v="11933"/>
    <n v="200000"/>
    <m/>
    <n v="-200000"/>
    <x v="250"/>
  </r>
  <r>
    <x v="2459"/>
    <x v="97"/>
    <x v="43"/>
    <x v="9857"/>
    <n v="50000"/>
    <m/>
    <n v="-50000"/>
    <x v="250"/>
  </r>
  <r>
    <x v="2459"/>
    <x v="3"/>
    <x v="43"/>
    <x v="6876"/>
    <n v="5000"/>
    <m/>
    <n v="-5000"/>
    <x v="250"/>
  </r>
  <r>
    <x v="2459"/>
    <x v="136"/>
    <x v="43"/>
    <x v="9225"/>
    <n v="50000"/>
    <m/>
    <n v="-50000"/>
    <x v="250"/>
  </r>
  <r>
    <x v="2459"/>
    <x v="7"/>
    <x v="43"/>
    <x v="9858"/>
    <n v="105000"/>
    <m/>
    <n v="-105000"/>
    <x v="250"/>
  </r>
  <r>
    <x v="2459"/>
    <x v="141"/>
    <x v="43"/>
    <x v="11934"/>
    <n v="30000"/>
    <m/>
    <n v="-30000"/>
    <x v="250"/>
  </r>
  <r>
    <x v="2460"/>
    <x v="141"/>
    <x v="704"/>
    <x v="11935"/>
    <n v="1700"/>
    <m/>
    <n v="-1700"/>
    <x v="250"/>
  </r>
  <r>
    <x v="2460"/>
    <x v="137"/>
    <x v="704"/>
    <x v="11936"/>
    <n v="5400"/>
    <m/>
    <n v="-5400"/>
    <x v="250"/>
  </r>
  <r>
    <x v="2460"/>
    <x v="135"/>
    <x v="43"/>
    <x v="8010"/>
    <n v="103700"/>
    <m/>
    <n v="-103700"/>
    <x v="250"/>
  </r>
  <r>
    <x v="2460"/>
    <x v="114"/>
    <x v="278"/>
    <x v="11937"/>
    <n v="19000"/>
    <m/>
    <n v="-19000"/>
    <x v="250"/>
  </r>
  <r>
    <x v="2460"/>
    <x v="37"/>
    <x v="474"/>
    <x v="233"/>
    <n v="500"/>
    <m/>
    <n v="-500"/>
    <x v="250"/>
  </r>
  <r>
    <x v="2460"/>
    <x v="4"/>
    <x v="2"/>
    <x v="8114"/>
    <n v="3000"/>
    <m/>
    <n v="-3000"/>
    <x v="250"/>
  </r>
  <r>
    <x v="2460"/>
    <x v="132"/>
    <x v="474"/>
    <x v="233"/>
    <n v="800"/>
    <m/>
    <n v="-800"/>
    <x v="250"/>
  </r>
  <r>
    <x v="2460"/>
    <x v="132"/>
    <x v="286"/>
    <x v="11938"/>
    <n v="830000"/>
    <m/>
    <n v="-830000"/>
    <x v="250"/>
  </r>
  <r>
    <x v="2460"/>
    <x v="132"/>
    <x v="474"/>
    <x v="10075"/>
    <n v="4000"/>
    <m/>
    <n v="-4000"/>
    <x v="250"/>
  </r>
  <r>
    <x v="2460"/>
    <x v="135"/>
    <x v="43"/>
    <x v="9135"/>
    <n v="49300"/>
    <m/>
    <n v="-49300"/>
    <x v="250"/>
  </r>
  <r>
    <x v="2460"/>
    <x v="4"/>
    <x v="43"/>
    <x v="11939"/>
    <n v="90000"/>
    <m/>
    <n v="-90000"/>
    <x v="250"/>
  </r>
  <r>
    <x v="2460"/>
    <x v="23"/>
    <x v="43"/>
    <x v="11940"/>
    <n v="37670"/>
    <m/>
    <n v="-37670"/>
    <x v="250"/>
  </r>
  <r>
    <x v="2460"/>
    <x v="4"/>
    <x v="43"/>
    <x v="11941"/>
    <n v="46000"/>
    <m/>
    <n v="-46000"/>
    <x v="250"/>
  </r>
  <r>
    <x v="2460"/>
    <x v="4"/>
    <x v="43"/>
    <x v="11942"/>
    <n v="52250"/>
    <m/>
    <n v="-52250"/>
    <x v="250"/>
  </r>
  <r>
    <x v="2460"/>
    <x v="52"/>
    <x v="43"/>
    <x v="11943"/>
    <n v="81830"/>
    <m/>
    <n v="-81830"/>
    <x v="250"/>
  </r>
  <r>
    <x v="2460"/>
    <x v="4"/>
    <x v="43"/>
    <x v="11701"/>
    <n v="23000"/>
    <m/>
    <n v="-23000"/>
    <x v="250"/>
  </r>
  <r>
    <x v="2460"/>
    <x v="132"/>
    <x v="286"/>
    <x v="11944"/>
    <n v="185100"/>
    <m/>
    <n v="-185100"/>
    <x v="250"/>
  </r>
  <r>
    <x v="2460"/>
    <x v="104"/>
    <x v="904"/>
    <x v="11717"/>
    <n v="100000"/>
    <m/>
    <n v="-100000"/>
    <x v="250"/>
  </r>
  <r>
    <x v="2460"/>
    <x v="7"/>
    <x v="2"/>
    <x v="11945"/>
    <n v="85000"/>
    <m/>
    <n v="-85000"/>
    <x v="250"/>
  </r>
  <r>
    <x v="2460"/>
    <x v="7"/>
    <x v="2"/>
    <x v="11946"/>
    <n v="20000"/>
    <m/>
    <n v="-20000"/>
    <x v="250"/>
  </r>
  <r>
    <x v="2461"/>
    <x v="137"/>
    <x v="278"/>
    <x v="11801"/>
    <n v="65620"/>
    <m/>
    <n v="-65620"/>
    <x v="250"/>
  </r>
  <r>
    <x v="2461"/>
    <x v="132"/>
    <x v="278"/>
    <x v="11947"/>
    <n v="124560"/>
    <m/>
    <n v="-124560"/>
    <x v="250"/>
  </r>
  <r>
    <x v="2461"/>
    <x v="142"/>
    <x v="43"/>
    <x v="11853"/>
    <n v="187000"/>
    <m/>
    <n v="-187000"/>
    <x v="250"/>
  </r>
  <r>
    <x v="2461"/>
    <x v="104"/>
    <x v="43"/>
    <x v="11948"/>
    <n v="90000"/>
    <m/>
    <n v="-90000"/>
    <x v="250"/>
  </r>
  <r>
    <x v="2462"/>
    <x v="1"/>
    <x v="43"/>
    <x v="6873"/>
    <n v="229969.75806451615"/>
    <m/>
    <n v="-229969.75806451615"/>
    <x v="250"/>
  </r>
  <r>
    <x v="2462"/>
    <x v="23"/>
    <x v="43"/>
    <x v="9227"/>
    <n v="100920"/>
    <m/>
    <n v="-100920"/>
    <x v="250"/>
  </r>
  <r>
    <x v="2462"/>
    <x v="1"/>
    <x v="2"/>
    <x v="11949"/>
    <n v="3000"/>
    <m/>
    <n v="-3000"/>
    <x v="250"/>
  </r>
  <r>
    <x v="2462"/>
    <x v="114"/>
    <x v="43"/>
    <x v="10167"/>
    <n v="65140"/>
    <m/>
    <n v="-65140"/>
    <x v="250"/>
  </r>
  <r>
    <x v="2462"/>
    <x v="114"/>
    <x v="278"/>
    <x v="11950"/>
    <n v="400"/>
    <m/>
    <n v="-400"/>
    <x v="250"/>
  </r>
  <r>
    <x v="2462"/>
    <x v="132"/>
    <x v="278"/>
    <x v="11951"/>
    <n v="9200"/>
    <m/>
    <n v="-9200"/>
    <x v="250"/>
  </r>
  <r>
    <x v="2462"/>
    <x v="114"/>
    <x v="285"/>
    <x v="11930"/>
    <n v="1000"/>
    <m/>
    <n v="-1000"/>
    <x v="250"/>
  </r>
  <r>
    <x v="2462"/>
    <x v="4"/>
    <x v="2"/>
    <x v="8114"/>
    <n v="3000"/>
    <m/>
    <n v="-3000"/>
    <x v="250"/>
  </r>
  <r>
    <x v="2462"/>
    <x v="142"/>
    <x v="474"/>
    <x v="233"/>
    <n v="1200"/>
    <m/>
    <n v="-1200"/>
    <x v="250"/>
  </r>
  <r>
    <x v="2462"/>
    <x v="132"/>
    <x v="2"/>
    <x v="11952"/>
    <n v="8500"/>
    <m/>
    <n v="-8500"/>
    <x v="250"/>
  </r>
  <r>
    <x v="2462"/>
    <x v="132"/>
    <x v="43"/>
    <x v="11953"/>
    <n v="45000"/>
    <m/>
    <n v="-45000"/>
    <x v="250"/>
  </r>
  <r>
    <x v="2462"/>
    <x v="114"/>
    <x v="43"/>
    <x v="11954"/>
    <n v="74210"/>
    <m/>
    <n v="-74210"/>
    <x v="250"/>
  </r>
  <r>
    <x v="2462"/>
    <x v="73"/>
    <x v="278"/>
    <x v="11955"/>
    <n v="11200"/>
    <m/>
    <n v="-11200"/>
    <x v="250"/>
  </r>
  <r>
    <x v="2462"/>
    <x v="135"/>
    <x v="43"/>
    <x v="11956"/>
    <n v="383630"/>
    <m/>
    <n v="-383630"/>
    <x v="250"/>
  </r>
  <r>
    <x v="2462"/>
    <x v="142"/>
    <x v="43"/>
    <x v="9238"/>
    <n v="53270"/>
    <m/>
    <n v="-53270"/>
    <x v="250"/>
  </r>
  <r>
    <x v="2462"/>
    <x v="23"/>
    <x v="43"/>
    <x v="4902"/>
    <n v="28000"/>
    <m/>
    <n v="-28000"/>
    <x v="250"/>
  </r>
  <r>
    <x v="2462"/>
    <x v="114"/>
    <x v="2"/>
    <x v="11957"/>
    <n v="2000"/>
    <m/>
    <n v="-2000"/>
    <x v="250"/>
  </r>
  <r>
    <x v="2462"/>
    <x v="135"/>
    <x v="285"/>
    <x v="11535"/>
    <n v="1000"/>
    <m/>
    <n v="-1000"/>
    <x v="250"/>
  </r>
  <r>
    <x v="2462"/>
    <x v="7"/>
    <x v="2"/>
    <x v="11958"/>
    <n v="1000"/>
    <m/>
    <n v="-1000"/>
    <x v="250"/>
  </r>
  <r>
    <x v="2462"/>
    <x v="141"/>
    <x v="43"/>
    <x v="11959"/>
    <n v="363419"/>
    <m/>
    <n v="-363419"/>
    <x v="250"/>
  </r>
  <r>
    <x v="2462"/>
    <x v="131"/>
    <x v="43"/>
    <x v="11765"/>
    <n v="177206"/>
    <m/>
    <n v="-177206"/>
    <x v="250"/>
  </r>
  <r>
    <x v="2462"/>
    <x v="114"/>
    <x v="43"/>
    <x v="11749"/>
    <n v="115000"/>
    <m/>
    <n v="-115000"/>
    <x v="250"/>
  </r>
  <r>
    <x v="2462"/>
    <x v="22"/>
    <x v="43"/>
    <x v="11527"/>
    <n v="181244"/>
    <m/>
    <n v="-181244"/>
    <x v="250"/>
  </r>
  <r>
    <x v="2462"/>
    <x v="138"/>
    <x v="843"/>
    <x v="11960"/>
    <n v="420000"/>
    <m/>
    <n v="-420000"/>
    <x v="250"/>
  </r>
  <r>
    <x v="2462"/>
    <x v="142"/>
    <x v="548"/>
    <x v="11961"/>
    <n v="550000"/>
    <m/>
    <n v="-550000"/>
    <x v="250"/>
  </r>
  <r>
    <x v="2463"/>
    <x v="147"/>
    <x v="278"/>
    <x v="11962"/>
    <n v="19300"/>
    <m/>
    <n v="-19300"/>
    <x v="250"/>
  </r>
  <r>
    <x v="2463"/>
    <x v="73"/>
    <x v="474"/>
    <x v="233"/>
    <n v="500"/>
    <m/>
    <n v="-500"/>
    <x v="250"/>
  </r>
  <r>
    <x v="2463"/>
    <x v="52"/>
    <x v="43"/>
    <x v="8658"/>
    <n v="44610"/>
    <m/>
    <n v="-44610"/>
    <x v="250"/>
  </r>
  <r>
    <x v="2463"/>
    <x v="135"/>
    <x v="43"/>
    <x v="11082"/>
    <n v="29650"/>
    <m/>
    <n v="-29650"/>
    <x v="250"/>
  </r>
  <r>
    <x v="2463"/>
    <x v="135"/>
    <x v="2"/>
    <x v="11963"/>
    <n v="9000"/>
    <m/>
    <n v="-9000"/>
    <x v="250"/>
  </r>
  <r>
    <x v="2463"/>
    <x v="148"/>
    <x v="43"/>
    <x v="11964"/>
    <n v="110000"/>
    <m/>
    <n v="-110000"/>
    <x v="250"/>
  </r>
  <r>
    <x v="2462"/>
    <x v="4"/>
    <x v="43"/>
    <x v="11965"/>
    <n v="122500"/>
    <m/>
    <n v="-122500"/>
    <x v="250"/>
  </r>
  <r>
    <x v="2463"/>
    <x v="52"/>
    <x v="43"/>
    <x v="11966"/>
    <n v="125970"/>
    <m/>
    <n v="-125970"/>
    <x v="250"/>
  </r>
  <r>
    <x v="2463"/>
    <x v="52"/>
    <x v="43"/>
    <x v="9525"/>
    <n v="47000"/>
    <m/>
    <n v="-47000"/>
    <x v="250"/>
  </r>
  <r>
    <x v="2463"/>
    <x v="134"/>
    <x v="278"/>
    <x v="11967"/>
    <n v="5000"/>
    <m/>
    <n v="-5000"/>
    <x v="250"/>
  </r>
  <r>
    <x v="2463"/>
    <x v="136"/>
    <x v="43"/>
    <x v="8966"/>
    <n v="43650"/>
    <m/>
    <n v="-43650"/>
    <x v="250"/>
  </r>
  <r>
    <x v="2463"/>
    <x v="141"/>
    <x v="937"/>
    <x v="11968"/>
    <n v="350000"/>
    <m/>
    <n v="-350000"/>
    <x v="250"/>
  </r>
  <r>
    <x v="2463"/>
    <x v="137"/>
    <x v="937"/>
    <x v="11968"/>
    <n v="350000"/>
    <m/>
    <n v="-350000"/>
    <x v="250"/>
  </r>
  <r>
    <x v="2463"/>
    <x v="132"/>
    <x v="938"/>
    <x v="11969"/>
    <n v="50100"/>
    <m/>
    <n v="-50100"/>
    <x v="250"/>
  </r>
  <r>
    <x v="2463"/>
    <x v="89"/>
    <x v="477"/>
    <x v="11970"/>
    <n v="82756"/>
    <m/>
    <n v="-82756"/>
    <x v="250"/>
  </r>
  <r>
    <x v="2463"/>
    <x v="90"/>
    <x v="477"/>
    <x v="11970"/>
    <n v="7244"/>
    <m/>
    <n v="-7244"/>
    <x v="250"/>
  </r>
  <r>
    <x v="2464"/>
    <x v="129"/>
    <x v="43"/>
    <x v="11971"/>
    <n v="181200"/>
    <m/>
    <n v="-181200"/>
    <x v="250"/>
  </r>
  <r>
    <x v="2464"/>
    <x v="98"/>
    <x v="43"/>
    <x v="11972"/>
    <n v="112100"/>
    <m/>
    <n v="-112100"/>
    <x v="250"/>
  </r>
  <r>
    <x v="2464"/>
    <x v="115"/>
    <x v="43"/>
    <x v="11973"/>
    <n v="71620"/>
    <m/>
    <n v="-71620"/>
    <x v="250"/>
  </r>
  <r>
    <x v="2464"/>
    <x v="136"/>
    <x v="43"/>
    <x v="11759"/>
    <n v="34230"/>
    <m/>
    <n v="-34230"/>
    <x v="250"/>
  </r>
  <r>
    <x v="2464"/>
    <x v="73"/>
    <x v="43"/>
    <x v="11974"/>
    <n v="88120"/>
    <m/>
    <n v="-88120"/>
    <x v="250"/>
  </r>
  <r>
    <x v="2464"/>
    <x v="1"/>
    <x v="474"/>
    <x v="11975"/>
    <n v="12000"/>
    <m/>
    <n v="-12000"/>
    <x v="250"/>
  </r>
  <r>
    <x v="2464"/>
    <x v="134"/>
    <x v="474"/>
    <x v="550"/>
    <n v="1500"/>
    <m/>
    <n v="-1500"/>
    <x v="250"/>
  </r>
  <r>
    <x v="2464"/>
    <x v="4"/>
    <x v="2"/>
    <x v="8114"/>
    <n v="1500"/>
    <m/>
    <n v="-1500"/>
    <x v="250"/>
  </r>
  <r>
    <x v="2464"/>
    <x v="132"/>
    <x v="278"/>
    <x v="7645"/>
    <n v="700"/>
    <m/>
    <n v="-700"/>
    <x v="250"/>
  </r>
  <r>
    <x v="2464"/>
    <x v="132"/>
    <x v="286"/>
    <x v="11976"/>
    <n v="1000000"/>
    <m/>
    <n v="-1000000"/>
    <x v="250"/>
  </r>
  <r>
    <x v="2460"/>
    <x v="132"/>
    <x v="856"/>
    <x v="11977"/>
    <n v="300000"/>
    <m/>
    <n v="-300000"/>
    <x v="250"/>
  </r>
  <r>
    <x v="2460"/>
    <x v="23"/>
    <x v="97"/>
    <x v="11978"/>
    <m/>
    <n v="401676"/>
    <n v="401676"/>
    <x v="250"/>
  </r>
  <r>
    <x v="2460"/>
    <x v="1"/>
    <x v="97"/>
    <x v="11979"/>
    <n v="20000"/>
    <m/>
    <n v="-20000"/>
    <x v="250"/>
  </r>
  <r>
    <x v="2460"/>
    <x v="84"/>
    <x v="97"/>
    <x v="11980"/>
    <m/>
    <n v="1422198"/>
    <n v="1422198"/>
    <x v="250"/>
  </r>
  <r>
    <x v="2465"/>
    <x v="86"/>
    <x v="21"/>
    <x v="1"/>
    <m/>
    <m/>
    <m/>
    <x v="36"/>
  </r>
  <r>
    <x v="2465"/>
    <x v="86"/>
    <x v="21"/>
    <x v="1"/>
    <m/>
    <m/>
    <m/>
    <x v="36"/>
  </r>
  <r>
    <x v="2465"/>
    <x v="86"/>
    <x v="21"/>
    <x v="1"/>
    <m/>
    <m/>
    <m/>
    <x v="36"/>
  </r>
  <r>
    <x v="2465"/>
    <x v="86"/>
    <x v="21"/>
    <x v="1"/>
    <m/>
    <m/>
    <m/>
    <x v="36"/>
  </r>
  <r>
    <x v="2465"/>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158" firstHeaderRow="0" firstDataRow="1" firstDataCol="1" rowPageCount="3" colPageCount="1"/>
  <pivotFields count="8">
    <pivotField axis="axisPage" showAll="0">
      <items count="2563">
        <item x="249"/>
        <item m="1" x="2560"/>
        <item m="1" x="2514"/>
        <item m="1" x="2513"/>
        <item m="1" x="2528"/>
        <item m="1" x="2517"/>
        <item m="1" x="2479"/>
        <item m="1" x="2498"/>
        <item m="1" x="2505"/>
        <item m="1" x="2526"/>
        <item m="1" x="2504"/>
        <item m="1" x="2534"/>
        <item m="1" x="2542"/>
        <item m="1" x="2502"/>
        <item m="1" x="2549"/>
        <item m="1" x="2495"/>
        <item m="1" x="2554"/>
        <item m="1" x="2508"/>
        <item m="1" x="2468"/>
        <item m="1" x="2558"/>
        <item m="1" x="2561"/>
        <item m="1" x="2475"/>
        <item m="1" x="2516"/>
        <item m="1" x="2470"/>
        <item m="1" x="2471"/>
        <item m="1" x="2473"/>
        <item m="1" x="2487"/>
        <item m="1" x="2488"/>
        <item m="1" x="2535"/>
        <item m="1" x="2523"/>
        <item m="1" x="2524"/>
        <item m="1" x="2529"/>
        <item m="1" x="2540"/>
        <item m="1" x="2519"/>
        <item m="1" x="2480"/>
        <item m="1" x="2485"/>
        <item m="1" x="2492"/>
        <item m="1" x="2543"/>
        <item x="0"/>
        <item m="1" x="2530"/>
        <item m="1" x="2536"/>
        <item m="1" x="2493"/>
        <item x="1"/>
        <item m="1" x="2537"/>
        <item m="1" x="2556"/>
        <item x="2"/>
        <item x="3"/>
        <item m="1" x="2499"/>
        <item m="1" x="2551"/>
        <item m="1" x="2496"/>
        <item m="1" x="2547"/>
        <item m="1" x="2555"/>
        <item m="1" x="2559"/>
        <item x="4"/>
        <item m="1" x="2469"/>
        <item x="5"/>
        <item x="6"/>
        <item m="1" x="251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22"/>
        <item x="157"/>
        <item x="158"/>
        <item x="159"/>
        <item x="160"/>
        <item x="161"/>
        <item x="162"/>
        <item x="163"/>
        <item x="164"/>
        <item x="165"/>
        <item x="166"/>
        <item x="167"/>
        <item x="168"/>
        <item x="169"/>
        <item m="1" x="250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5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0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09"/>
        <item x="276"/>
        <item x="277"/>
        <item x="278"/>
        <item x="275"/>
        <item m="1" x="2506"/>
        <item x="279"/>
        <item x="280"/>
        <item x="281"/>
        <item x="282"/>
        <item x="283"/>
        <item x="284"/>
        <item x="285"/>
        <item x="286"/>
        <item x="287"/>
        <item x="288"/>
        <item x="289"/>
        <item x="290"/>
        <item x="291"/>
        <item x="292"/>
        <item x="293"/>
        <item x="294"/>
        <item x="295"/>
        <item x="296"/>
        <item m="1" x="2510"/>
        <item x="297"/>
        <item x="298"/>
        <item x="299"/>
        <item m="1" x="2512"/>
        <item x="300"/>
        <item x="302"/>
        <item x="303"/>
        <item x="301"/>
        <item x="304"/>
        <item x="305"/>
        <item x="306"/>
        <item x="307"/>
        <item x="308"/>
        <item x="309"/>
        <item x="310"/>
        <item x="311"/>
        <item x="312"/>
        <item m="1" x="2476"/>
        <item x="313"/>
        <item m="1" x="2478"/>
        <item x="314"/>
        <item x="315"/>
        <item x="316"/>
        <item x="317"/>
        <item x="318"/>
        <item x="319"/>
        <item x="320"/>
        <item x="321"/>
        <item m="1" x="2525"/>
        <item x="323"/>
        <item x="324"/>
        <item x="325"/>
        <item x="326"/>
        <item x="322"/>
        <item x="327"/>
        <item x="328"/>
        <item x="329"/>
        <item x="330"/>
        <item x="331"/>
        <item m="1" x="2515"/>
        <item x="332"/>
        <item m="1" x="2477"/>
        <item x="333"/>
        <item x="334"/>
        <item x="335"/>
        <item x="336"/>
        <item x="337"/>
        <item x="338"/>
        <item x="344"/>
        <item m="1" x="248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74"/>
        <item x="375"/>
        <item x="376"/>
        <item x="373"/>
        <item x="377"/>
        <item x="378"/>
        <item x="379"/>
        <item x="380"/>
        <item m="1" x="2520"/>
        <item x="381"/>
        <item x="382"/>
        <item x="383"/>
        <item x="384"/>
        <item x="385"/>
        <item x="386"/>
        <item x="387"/>
        <item x="388"/>
        <item x="389"/>
        <item x="390"/>
        <item x="391"/>
        <item x="392"/>
        <item x="393"/>
        <item x="394"/>
        <item x="395"/>
        <item x="396"/>
        <item x="397"/>
        <item x="399"/>
        <item x="400"/>
        <item x="401"/>
        <item x="398"/>
        <item x="402"/>
        <item m="1" x="2521"/>
        <item x="403"/>
        <item x="404"/>
        <item x="405"/>
        <item x="406"/>
        <item x="407"/>
        <item x="408"/>
        <item x="409"/>
        <item m="1" x="2486"/>
        <item x="410"/>
        <item x="411"/>
        <item x="421"/>
        <item x="412"/>
        <item x="413"/>
        <item x="414"/>
        <item x="415"/>
        <item x="416"/>
        <item x="417"/>
        <item m="1" x="2541"/>
        <item x="418"/>
        <item x="419"/>
        <item x="420"/>
        <item x="423"/>
        <item x="443"/>
        <item x="424"/>
        <item x="422"/>
        <item x="425"/>
        <item x="426"/>
        <item x="427"/>
        <item x="428"/>
        <item x="429"/>
        <item x="430"/>
        <item x="431"/>
        <item x="432"/>
        <item m="1" x="2533"/>
        <item x="433"/>
        <item x="434"/>
        <item x="435"/>
        <item x="436"/>
        <item x="438"/>
        <item x="437"/>
        <item x="439"/>
        <item x="440"/>
        <item x="442"/>
        <item x="441"/>
        <item x="445"/>
        <item x="446"/>
        <item x="447"/>
        <item x="444"/>
        <item x="448"/>
        <item x="449"/>
        <item x="450"/>
        <item x="451"/>
        <item x="452"/>
        <item x="453"/>
        <item x="454"/>
        <item x="455"/>
        <item x="456"/>
        <item x="457"/>
        <item m="1" x="2494"/>
        <item x="458"/>
        <item x="459"/>
        <item m="1" x="2544"/>
        <item x="460"/>
        <item x="461"/>
        <item x="462"/>
        <item x="463"/>
        <item m="1" x="2553"/>
        <item x="464"/>
        <item x="465"/>
        <item x="466"/>
        <item x="467"/>
        <item x="468"/>
        <item x="469"/>
        <item x="470"/>
        <item m="1" x="2532"/>
        <item x="471"/>
        <item x="472"/>
        <item x="473"/>
        <item x="474"/>
        <item x="475"/>
        <item x="476"/>
        <item x="477"/>
        <item x="478"/>
        <item x="479"/>
        <item x="480"/>
        <item x="481"/>
        <item x="482"/>
        <item x="483"/>
        <item x="484"/>
        <item m="1" x="2507"/>
        <item x="490"/>
        <item x="485"/>
        <item x="486"/>
        <item x="487"/>
        <item x="488"/>
        <item x="489"/>
        <item x="491"/>
        <item x="492"/>
        <item m="1" x="2500"/>
        <item m="1" x="2545"/>
        <item x="503"/>
        <item m="1" x="2548"/>
        <item x="493"/>
        <item x="494"/>
        <item x="504"/>
        <item x="495"/>
        <item x="496"/>
        <item x="497"/>
        <item x="498"/>
        <item x="499"/>
        <item x="500"/>
        <item x="501"/>
        <item x="502"/>
        <item x="505"/>
        <item x="506"/>
        <item x="507"/>
        <item x="508"/>
        <item m="1" x="249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66"/>
        <item x="564"/>
        <item x="565"/>
        <item x="566"/>
        <item x="567"/>
        <item x="568"/>
        <item x="569"/>
        <item x="570"/>
        <item x="571"/>
        <item x="572"/>
        <item x="573"/>
        <item x="574"/>
        <item m="1" x="247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8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83"/>
        <item x="698"/>
        <item x="708"/>
        <item x="709"/>
        <item x="710"/>
        <item x="699"/>
        <item x="700"/>
        <item x="701"/>
        <item x="702"/>
        <item x="703"/>
        <item x="704"/>
        <item x="705"/>
        <item x="706"/>
        <item x="707"/>
        <item x="711"/>
        <item x="726"/>
        <item x="727"/>
        <item x="734"/>
        <item x="712"/>
        <item x="728"/>
        <item x="729"/>
        <item m="1" x="253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89"/>
        <item x="753"/>
        <item m="1" x="2491"/>
        <item x="740"/>
        <item x="754"/>
        <item x="741"/>
        <item x="742"/>
        <item x="743"/>
        <item x="744"/>
        <item x="745"/>
        <item x="746"/>
        <item x="747"/>
        <item x="755"/>
        <item x="748"/>
        <item x="757"/>
        <item x="758"/>
        <item x="769"/>
        <item x="759"/>
        <item m="1" x="2539"/>
        <item x="760"/>
        <item x="761"/>
        <item x="770"/>
        <item m="1" x="2546"/>
        <item x="762"/>
        <item x="771"/>
        <item x="763"/>
        <item x="764"/>
        <item x="765"/>
        <item x="766"/>
        <item x="772"/>
        <item x="773"/>
        <item x="767"/>
        <item x="768"/>
        <item x="774"/>
        <item x="775"/>
        <item x="790"/>
        <item x="776"/>
        <item x="791"/>
        <item x="777"/>
        <item x="778"/>
        <item x="792"/>
        <item x="779"/>
        <item x="780"/>
        <item x="781"/>
        <item x="782"/>
        <item x="793"/>
        <item x="783"/>
        <item x="794"/>
        <item x="795"/>
        <item x="246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5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27"/>
        <item x="944"/>
        <item m="1" x="249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3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5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67"/>
        <item x="1583"/>
        <item x="1577"/>
        <item x="1578"/>
        <item x="1576"/>
        <item x="1579"/>
        <item x="1580"/>
        <item x="1586"/>
        <item x="1587"/>
        <item x="1581"/>
        <item x="1582"/>
        <item x="1588"/>
        <item x="1589"/>
        <item x="1590"/>
        <item x="1602"/>
        <item x="1612"/>
        <item m="1" x="248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18"/>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t="default"/>
      </items>
    </pivotField>
    <pivotField axis="axisRow" showAll="0">
      <items count="301">
        <item sd="0" x="137"/>
        <item sd="0" x="141"/>
        <item sd="0" m="1" x="227"/>
        <item sd="0" x="142"/>
        <item sd="0" x="143"/>
        <item sd="0" x="144"/>
        <item sd="0" x="133"/>
        <item sd="0" x="138"/>
        <item sd="0" x="139"/>
        <item sd="0" m="1" x="167"/>
        <item sd="0" x="136"/>
        <item sd="0" m="1" x="179"/>
        <item sd="0" x="135"/>
        <item sd="0" x="134"/>
        <item sd="0" m="1" x="160"/>
        <item sd="0" x="132"/>
        <item sd="0" x="131"/>
        <item sd="0" x="130"/>
        <item sd="0" x="129"/>
        <item sd="0" x="120"/>
        <item sd="0" x="109"/>
        <item sd="0" x="118"/>
        <item sd="0" x="119"/>
        <item sd="0" x="125"/>
        <item sd="0" x="117"/>
        <item sd="0" x="122"/>
        <item sd="0" m="1" x="236"/>
        <item sd="0" x="103"/>
        <item sd="0" x="114"/>
        <item sd="0" x="113"/>
        <item sd="0" x="115"/>
        <item sd="0" x="112"/>
        <item sd="0" m="1" x="233"/>
        <item sd="0" x="111"/>
        <item sd="0" x="105"/>
        <item sd="0" m="1" x="212"/>
        <item sd="0" x="104"/>
        <item sd="0" x="102"/>
        <item sd="0" x="108"/>
        <item sd="0" x="106"/>
        <item sd="0" x="98"/>
        <item sd="0" x="101"/>
        <item sd="0" x="99"/>
        <item sd="0" x="97"/>
        <item sd="0" x="94"/>
        <item sd="0" x="96"/>
        <item sd="0" m="1" x="170"/>
        <item sd="0" x="93"/>
        <item sd="0" x="91"/>
        <item sd="0" x="90"/>
        <item sd="0" x="89"/>
        <item sd="0" x="52"/>
        <item sd="0" x="88"/>
        <item sd="0" x="87"/>
        <item sd="0" m="1" x="177"/>
        <item sd="0" x="85"/>
        <item sd="0" x="72"/>
        <item sd="0" x="79"/>
        <item sd="0" x="84"/>
        <item sd="0" x="83"/>
        <item sd="0" m="1" x="243"/>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98"/>
        <item sd="0" x="49"/>
        <item sd="0" x="24"/>
        <item sd="0" x="33"/>
        <item sd="0" x="23"/>
        <item sd="0" x="22"/>
        <item sd="0" x="34"/>
        <item n="JPMC (Main Project)" sd="0" x="11"/>
        <item sd="0" x="18"/>
        <item sd="0" x="48"/>
        <item sd="0" x="46"/>
        <item sd="0" x="45"/>
        <item sd="0" x="37"/>
        <item sd="0" x="47"/>
        <item sd="0" m="1" x="192"/>
        <item sd="0" x="44"/>
        <item sd="0" m="1" x="209"/>
        <item sd="0" x="42"/>
        <item sd="0" x="40"/>
        <item sd="0" x="15"/>
        <item sd="0" x="27"/>
        <item sd="0" x="30"/>
        <item sd="0" x="25"/>
        <item sd="0" x="29"/>
        <item sd="0" x="8"/>
        <item sd="0" x="9"/>
        <item sd="0" m="1" x="202"/>
        <item sd="0" m="1" x="162"/>
        <item sd="0" m="1" x="229"/>
        <item sd="0" m="1" x="156"/>
        <item sd="0" m="1" x="171"/>
        <item sd="0" m="1" x="211"/>
        <item sd="0" x="13"/>
        <item sd="0" m="1" x="297"/>
        <item sd="0" m="1" x="272"/>
        <item sd="0" m="1" x="263"/>
        <item sd="0" m="1" x="184"/>
        <item sd="0" m="1" x="180"/>
        <item sd="0" m="1" x="292"/>
        <item sd="0" m="1" x="265"/>
        <item sd="0" m="1" x="275"/>
        <item sd="0" m="1" x="259"/>
        <item sd="0" m="1" x="246"/>
        <item sd="0" m="1" x="159"/>
        <item sd="0" m="1" x="198"/>
        <item sd="0" x="17"/>
        <item sd="0" m="1" x="206"/>
        <item sd="0" m="1" x="222"/>
        <item sd="0" m="1" x="161"/>
        <item sd="0" x="14"/>
        <item sd="0" m="1" x="286"/>
        <item sd="0" x="86"/>
        <item sd="0" m="1" x="217"/>
        <item sd="0" m="1" x="289"/>
        <item sd="0" m="1" x="208"/>
        <item sd="0" m="1" x="234"/>
        <item sd="0" m="1" x="231"/>
        <item sd="0" m="1" x="169"/>
        <item sd="0" m="1" x="220"/>
        <item sd="0" m="1" x="176"/>
        <item sd="0" m="1" x="228"/>
        <item sd="0" m="1" x="274"/>
        <item sd="0" m="1" x="221"/>
        <item sd="0" m="1" x="239"/>
        <item sd="0" x="10"/>
        <item sd="0" m="1" x="244"/>
        <item sd="0" x="1"/>
        <item sd="0" m="1" x="173"/>
        <item sd="0" m="1" x="245"/>
        <item sd="0" m="1" x="204"/>
        <item sd="0" m="1" x="277"/>
        <item sd="0" m="1" x="282"/>
        <item sd="0" m="1" x="249"/>
        <item sd="0" m="1" x="154"/>
        <item sd="0" m="1" x="183"/>
        <item sd="0" m="1" x="235"/>
        <item sd="0" m="1" x="225"/>
        <item sd="0" m="1" x="165"/>
        <item sd="0" m="1" x="158"/>
        <item sd="0" m="1" x="270"/>
        <item sd="0" x="3"/>
        <item sd="0" m="1" x="193"/>
        <item sd="0" x="7"/>
        <item sd="0" m="1" x="213"/>
        <item sd="0" x="2"/>
        <item sd="0" m="1" x="273"/>
        <item sd="0" m="1" x="219"/>
        <item sd="0" x="12"/>
        <item sd="0" m="1" x="197"/>
        <item sd="0" x="4"/>
        <item sd="0" m="1" x="296"/>
        <item sd="0" m="1" x="178"/>
        <item sd="0" m="1" x="189"/>
        <item sd="0" m="1" x="257"/>
        <item sd="0" x="116"/>
        <item sd="0" m="1" x="268"/>
        <item sd="0" m="1" x="164"/>
        <item sd="0" m="1" x="287"/>
        <item sd="0" m="1" x="182"/>
        <item sd="0" m="1" x="188"/>
        <item sd="0" x="6"/>
        <item sd="0" m="1" x="260"/>
        <item sd="0" m="1" x="264"/>
        <item sd="0" m="1" x="283"/>
        <item sd="0" m="1" x="290"/>
        <item sd="0" m="1" x="284"/>
        <item sd="0" x="16"/>
        <item sd="0" m="1" x="153"/>
        <item sd="0" m="1" x="251"/>
        <item sd="0" m="1" x="242"/>
        <item sd="0" m="1" x="262"/>
        <item sd="0" m="1" x="214"/>
        <item m="1" x="230"/>
        <item sd="0" m="1" x="186"/>
        <item sd="0" m="1" x="266"/>
        <item sd="0" m="1" x="215"/>
        <item sd="0" m="1" x="250"/>
        <item sd="0" m="1" x="280"/>
        <item sd="0" x="28"/>
        <item sd="0" m="1" x="232"/>
        <item sd="0" m="1" x="267"/>
        <item sd="0" m="1" x="299"/>
        <item sd="0" m="1" x="201"/>
        <item m="1" x="255"/>
        <item sd="0" m="1" x="252"/>
        <item sd="0" m="1" x="293"/>
        <item sd="0" m="1" x="196"/>
        <item m="1" x="278"/>
        <item sd="0" m="1" x="163"/>
        <item sd="0" m="1" x="223"/>
        <item sd="0" x="41"/>
        <item sd="0" m="1" x="238"/>
        <item sd="0" x="20"/>
        <item sd="0" x="36"/>
        <item sd="0" x="32"/>
        <item sd="0" x="31"/>
        <item sd="0" m="1" x="271"/>
        <item m="1" x="187"/>
        <item sd="0" x="51"/>
        <item sd="0" m="1" x="261"/>
        <item sd="0" m="1" x="216"/>
        <item sd="0" m="1" x="207"/>
        <item sd="0" m="1" x="168"/>
        <item sd="0" x="0"/>
        <item sd="0" x="26"/>
        <item sd="0" x="19"/>
        <item sd="0" m="1" x="199"/>
        <item sd="0" x="21"/>
        <item sd="0" m="1" x="288"/>
        <item sd="0" x="63"/>
        <item sd="0" x="64"/>
        <item sd="0" m="1" x="281"/>
        <item m="1" x="218"/>
        <item sd="0" x="70"/>
        <item m="1" x="258"/>
        <item m="1" x="166"/>
        <item m="1" x="175"/>
        <item sd="0" m="1" x="155"/>
        <item sd="0" m="1" x="248"/>
        <item sd="0" m="1" x="157"/>
        <item sd="0" m="1" x="152"/>
        <item m="1" x="240"/>
        <item sd="0" m="1" x="291"/>
        <item sd="0" x="82"/>
        <item sd="0" m="1" x="294"/>
        <item sd="0" m="1" x="224"/>
        <item sd="0" m="1" x="190"/>
        <item sd="0" x="145"/>
        <item sd="0" m="1" x="194"/>
        <item sd="0" m="1" x="256"/>
        <item sd="0" m="1" x="200"/>
        <item sd="0" m="1" x="203"/>
        <item sd="0" x="92"/>
        <item sd="0" m="1" x="185"/>
        <item sd="0" m="1" x="191"/>
        <item sd="0" m="1" x="254"/>
        <item m="1" x="151"/>
        <item sd="0" m="1" x="205"/>
        <item sd="0" x="95"/>
        <item m="1" x="276"/>
        <item m="1" x="150"/>
        <item sd="0" m="1" x="285"/>
        <item sd="0" x="100"/>
        <item sd="0" m="1" x="247"/>
        <item sd="0" x="107"/>
        <item sd="0" x="110"/>
        <item sd="0" x="121"/>
        <item m="1" x="195"/>
        <item sd="0" x="123"/>
        <item sd="0" x="124"/>
        <item sd="0" m="1" x="295"/>
        <item sd="0" m="1" x="279"/>
        <item m="1" x="237"/>
        <item sd="0" x="126"/>
        <item sd="0" m="1" x="241"/>
        <item sd="0" m="1" x="226"/>
        <item sd="0" x="127"/>
        <item sd="0" m="1" x="181"/>
        <item sd="0" m="1" x="210"/>
        <item sd="0" m="1" x="174"/>
        <item sd="0" x="128"/>
        <item sd="0" m="1" x="269"/>
        <item sd="0" x="140"/>
        <item sd="0" m="1" x="172"/>
        <item sd="0" m="1" x="253"/>
        <item m="1" x="149"/>
        <item x="146"/>
        <item x="147"/>
        <item x="148"/>
        <item t="default"/>
      </items>
    </pivotField>
    <pivotField axis="axisRow" showAll="0">
      <items count="1204">
        <item sd="0" x="60"/>
        <item sd="0" x="149"/>
        <item sd="0" m="1" x="1042"/>
        <item sd="0" m="1" x="1143"/>
        <item sd="0" m="1" x="1002"/>
        <item sd="0" x="18"/>
        <item sd="0" x="288"/>
        <item sd="0" m="1" x="1185"/>
        <item sd="0" x="146"/>
        <item sd="0" x="179"/>
        <item sd="0" m="1" x="1182"/>
        <item sd="0" x="623"/>
        <item sd="0" x="100"/>
        <item sd="0" m="1" x="986"/>
        <item sd="0" m="1" x="1147"/>
        <item sd="0" x="137"/>
        <item sd="0" m="1" x="1129"/>
        <item sd="0" x="231"/>
        <item sd="0" m="1" x="956"/>
        <item sd="0" m="1" x="1134"/>
        <item sd="0" x="363"/>
        <item sd="0" x="375"/>
        <item sd="0" m="1" x="1016"/>
        <item sd="0" x="208"/>
        <item sd="0" x="159"/>
        <item sd="0" x="258"/>
        <item sd="0" x="282"/>
        <item sd="0" x="144"/>
        <item sd="0" x="191"/>
        <item sd="0" x="217"/>
        <item sd="0" x="322"/>
        <item sd="0" x="256"/>
        <item sd="0" x="189"/>
        <item sd="0" m="1" x="1083"/>
        <item sd="0" x="325"/>
        <item sd="0" m="1" x="1186"/>
        <item sd="0" m="1" x="1081"/>
        <item sd="0" x="630"/>
        <item sd="0" x="223"/>
        <item sd="0" m="1" x="969"/>
        <item sd="0" x="239"/>
        <item sd="0" x="135"/>
        <item sd="0" x="140"/>
        <item sd="0" m="1" x="1158"/>
        <item sd="0" m="1" x="1087"/>
        <item sd="0" x="219"/>
        <item sd="0" x="562"/>
        <item sd="0" x="93"/>
        <item sd="0" m="1" x="1155"/>
        <item sd="0" x="222"/>
        <item sd="0" m="1" x="982"/>
        <item sd="0" x="337"/>
        <item sd="0" x="207"/>
        <item sd="0" x="184"/>
        <item sd="0" x="152"/>
        <item sd="0" m="1" x="1169"/>
        <item sd="0" x="40"/>
        <item sd="0" x="281"/>
        <item sd="0" x="170"/>
        <item sd="0" x="317"/>
        <item sd="0" x="358"/>
        <item sd="0" x="214"/>
        <item sd="0" x="370"/>
        <item sd="0" x="279"/>
        <item sd="0" x="156"/>
        <item sd="0" x="700"/>
        <item sd="0" x="253"/>
        <item sd="0" m="1" x="1144"/>
        <item sd="0" m="1" x="945"/>
        <item sd="0" x="365"/>
        <item sd="0" m="1" x="1001"/>
        <item sd="0" m="1" x="964"/>
        <item sd="0" x="259"/>
        <item sd="0" x="252"/>
        <item sd="0" m="1" x="1086"/>
        <item sd="0" x="12"/>
        <item sd="0" x="352"/>
        <item sd="0" x="218"/>
        <item sd="0" x="224"/>
        <item sd="0" x="63"/>
        <item sd="0" x="8"/>
        <item sd="0" x="102"/>
        <item sd="0" m="1" x="987"/>
        <item sd="0" m="1" x="1188"/>
        <item sd="0" x="319"/>
        <item sd="0" m="1" x="992"/>
        <item sd="0" m="1" x="1199"/>
        <item sd="0" x="386"/>
        <item sd="0" x="31"/>
        <item sd="0" x="55"/>
        <item sd="0" x="227"/>
        <item sd="0" x="356"/>
        <item sd="0" x="161"/>
        <item sd="0" x="153"/>
        <item sd="0" x="860"/>
        <item sd="0" x="133"/>
        <item sd="0" m="1" x="973"/>
        <item sd="0" m="1" x="965"/>
        <item sd="0" m="1" x="1174"/>
        <item sd="0" x="46"/>
        <item sd="0" x="374"/>
        <item sd="0" m="1" x="975"/>
        <item sd="0" x="270"/>
        <item sd="0" m="1" x="1062"/>
        <item sd="0" m="1" x="1022"/>
        <item sd="0" m="1" x="1063"/>
        <item sd="0" m="1" x="1040"/>
        <item sd="0" m="1" x="1154"/>
        <item sd="0" m="1" x="1097"/>
        <item sd="0" m="1" x="1057"/>
        <item sd="0" x="366"/>
        <item sd="0" x="318"/>
        <item sd="0" m="1" x="1015"/>
        <item sd="0" x="273"/>
        <item sd="0" m="1" x="1119"/>
        <item sd="0" x="201"/>
        <item sd="0" m="1" x="1044"/>
        <item sd="0" x="160"/>
        <item sd="0" m="1" x="1151"/>
        <item sd="0" m="1" x="1111"/>
        <item sd="0" m="1" x="1000"/>
        <item sd="0" x="277"/>
        <item sd="0" m="1" x="1105"/>
        <item sd="0" x="225"/>
        <item sd="0" m="1" x="971"/>
        <item sd="0" m="1" x="974"/>
        <item sd="0" m="1" x="985"/>
        <item sd="0" x="292"/>
        <item sd="0" x="15"/>
        <item sd="0" m="1" x="1013"/>
        <item sd="0" m="1" x="1029"/>
        <item sd="0" x="0"/>
        <item sd="0" x="232"/>
        <item sd="0" x="213"/>
        <item sd="0" m="1" x="1153"/>
        <item sd="0" x="316"/>
        <item sd="0" m="1" x="955"/>
        <item sd="0" x="291"/>
        <item sd="0" x="333"/>
        <item sd="0" x="339"/>
        <item sd="0" x="275"/>
        <item sd="0" m="1" x="988"/>
        <item sd="0" x="174"/>
        <item sd="0" x="171"/>
        <item sd="0" x="233"/>
        <item sd="0" x="78"/>
        <item sd="0" m="1" x="1050"/>
        <item sd="0" x="236"/>
        <item sd="0" x="58"/>
        <item sd="0" x="240"/>
        <item sd="0" m="1" x="981"/>
        <item sd="0" x="182"/>
        <item sd="0" x="307"/>
        <item sd="0" x="779"/>
        <item sd="0" x="290"/>
        <item sd="0" m="1" x="1078"/>
        <item sd="0" m="1" x="1140"/>
        <item sd="0" x="132"/>
        <item sd="0" x="56"/>
        <item sd="0" x="126"/>
        <item sd="0" x="22"/>
        <item sd="0" x="187"/>
        <item sd="0" m="1" x="961"/>
        <item sd="0" m="1" x="1172"/>
        <item sd="0" m="1" x="968"/>
        <item sd="0" x="11"/>
        <item sd="0" x="353"/>
        <item sd="0" m="1" x="1056"/>
        <item sd="0" x="124"/>
        <item sd="0" m="1" x="1202"/>
        <item sd="0" x="77"/>
        <item sd="0" m="1" x="1082"/>
        <item sd="0" x="92"/>
        <item sd="0" x="35"/>
        <item sd="0" x="196"/>
        <item sd="0" m="1" x="1181"/>
        <item sd="0" x="1"/>
        <item sd="0" x="180"/>
        <item sd="0" x="285"/>
        <item sd="0" m="1" x="1100"/>
        <item sd="0" x="42"/>
        <item sd="0" m="1" x="1121"/>
        <item sd="0" m="1" x="1090"/>
        <item sd="0" m="1" x="1108"/>
        <item sd="0" m="1" x="1038"/>
        <item sd="0" x="84"/>
        <item sd="0" x="106"/>
        <item sd="0" m="1" x="944"/>
        <item sd="0" x="336"/>
        <item sd="0" m="1" x="1114"/>
        <item sd="0" m="1" x="947"/>
        <item sd="0" m="1" x="939"/>
        <item sd="0" m="1" x="1101"/>
        <item sd="0" m="1" x="977"/>
        <item sd="0" m="1" x="1131"/>
        <item sd="0" m="1" x="978"/>
        <item sd="0" x="16"/>
        <item sd="0" m="1" x="1110"/>
        <item sd="0" m="1" x="1018"/>
        <item sd="0" x="280"/>
        <item sd="0" x="104"/>
        <item sd="0" x="332"/>
        <item sd="0" m="1" x="1043"/>
        <item sd="0" x="348"/>
        <item sd="0" x="23"/>
        <item sd="0" x="362"/>
        <item sd="0" x="237"/>
        <item sd="0" x="91"/>
        <item sd="0" x="13"/>
        <item sd="0" x="175"/>
        <item sd="0" x="343"/>
        <item sd="0" m="1" x="1192"/>
        <item sd="0" m="1" x="1168"/>
        <item sd="0" x="87"/>
        <item sd="0" x="690"/>
        <item sd="0" x="33"/>
        <item sd="0" x="19"/>
        <item sd="0" m="1" x="949"/>
        <item sd="0" x="20"/>
        <item sd="0" m="1" x="962"/>
        <item sd="0" x="96"/>
        <item sd="0" m="1" x="1184"/>
        <item sd="0" m="1" x="1161"/>
        <item sd="0" m="1" x="1031"/>
        <item sd="0" x="120"/>
        <item sd="0" x="131"/>
        <item sd="0" x="119"/>
        <item sd="0" m="1" x="1112"/>
        <item sd="0" m="1" x="1103"/>
        <item sd="0" m="1" x="960"/>
        <item sd="0" m="1" x="1088"/>
        <item sd="0" x="228"/>
        <item sd="0" x="39"/>
        <item sd="0" x="108"/>
        <item sd="0" x="24"/>
        <item sd="0" x="139"/>
        <item sd="0" m="1" x="1171"/>
        <item sd="0" x="17"/>
        <item sd="0" x="248"/>
        <item sd="0" x="48"/>
        <item sd="0" m="1" x="1084"/>
        <item sd="0" m="1" x="1145"/>
        <item sd="0" x="134"/>
        <item sd="0" x="596"/>
        <item sd="0" m="1" x="1053"/>
        <item sd="0" x="69"/>
        <item sd="0" x="34"/>
        <item sd="0" x="206"/>
        <item sd="0" m="1" x="1187"/>
        <item sd="0" m="1" x="1060"/>
        <item sd="0" m="1" x="1079"/>
        <item sd="0" m="1" x="1017"/>
        <item sd="0" x="268"/>
        <item sd="0" x="376"/>
        <item sd="0" x="331"/>
        <item sd="0" m="1" x="1009"/>
        <item sd="0" x="360"/>
        <item sd="0" m="1" x="1163"/>
        <item sd="0" x="89"/>
        <item sd="0" x="355"/>
        <item sd="0" m="1" x="1058"/>
        <item sd="0" x="168"/>
        <item sd="0" m="1" x="950"/>
        <item sd="0" m="1" x="940"/>
        <item sd="0" x="272"/>
        <item sd="0" x="51"/>
        <item sd="0" x="190"/>
        <item sd="0" x="50"/>
        <item sd="0" x="79"/>
        <item sd="0" x="32"/>
        <item sd="0" m="1" x="1148"/>
        <item sd="0" x="188"/>
        <item sd="0" x="110"/>
        <item sd="0" x="935"/>
        <item sd="0" m="1" x="1166"/>
        <item sd="0" m="1" x="1071"/>
        <item sd="0" m="1" x="1011"/>
        <item sd="0" m="1" x="1066"/>
        <item sd="0" m="1" x="1034"/>
        <item sd="0" x="226"/>
        <item sd="0" x="57"/>
        <item sd="0" m="1" x="1069"/>
        <item sd="0" x="340"/>
        <item sd="0" x="265"/>
        <item sd="0" x="294"/>
        <item sd="0" m="1" x="1094"/>
        <item sd="0" x="62"/>
        <item sd="0" x="295"/>
        <item sd="0" x="3"/>
        <item sd="0" x="151"/>
        <item sd="0" x="210"/>
        <item sd="0" x="54"/>
        <item sd="0" m="1" x="1126"/>
        <item sd="0" m="1" x="1109"/>
        <item sd="0" x="323"/>
        <item sd="0" m="1" x="998"/>
        <item sd="0" x="75"/>
        <item sd="0" m="1" x="1027"/>
        <item sd="0" x="186"/>
        <item sd="0" x="361"/>
        <item sd="0" x="368"/>
        <item sd="0" x="327"/>
        <item sd="0" x="195"/>
        <item sd="0" m="1" x="1099"/>
        <item sd="0" m="1" x="1139"/>
        <item sd="0" x="123"/>
        <item sd="0" m="1" x="1024"/>
        <item sd="0" x="194"/>
        <item sd="0" x="121"/>
        <item sd="0" x="53"/>
        <item sd="0" m="1" x="1156"/>
        <item sd="0" x="278"/>
        <item sd="0" x="212"/>
        <item sd="0" m="1" x="1141"/>
        <item sd="0" m="1" x="1132"/>
        <item sd="0" m="1" x="1200"/>
        <item sd="0" m="1" x="979"/>
        <item sd="0" m="1" x="1194"/>
        <item sd="0" x="117"/>
        <item sd="0" x="111"/>
        <item sd="0" x="81"/>
        <item sd="0" x="7"/>
        <item sd="0" x="235"/>
        <item sd="0" x="287"/>
        <item sd="0" m="1" x="1130"/>
        <item sd="0" m="1" x="1178"/>
        <item sd="0" x="2"/>
        <item sd="0" m="1" x="1193"/>
        <item sd="0" m="1" x="1048"/>
        <item sd="0" x="163"/>
        <item sd="0" m="1" x="1124"/>
        <item sd="0" m="1" x="991"/>
        <item sd="0" m="1" x="1201"/>
        <item sd="0" m="1" x="957"/>
        <item sd="0" m="1" x="954"/>
        <item sd="0" x="130"/>
        <item sd="0" x="88"/>
        <item sd="0" m="1" x="1196"/>
        <item sd="0" x="204"/>
        <item sd="0" x="72"/>
        <item sd="0" x="73"/>
        <item sd="0" x="28"/>
        <item sd="0" x="47"/>
        <item sd="0" x="181"/>
        <item sd="0" x="26"/>
        <item sd="0" x="86"/>
        <item sd="0" x="230"/>
        <item sd="0" m="1" x="1068"/>
        <item sd="0" m="1" x="1047"/>
        <item sd="0" m="1" x="1085"/>
        <item sd="0" x="94"/>
        <item sd="0" x="107"/>
        <item sd="0" x="309"/>
        <item sd="0" x="38"/>
        <item sd="0" x="145"/>
        <item sd="0" x="101"/>
        <item sd="0" x="369"/>
        <item sd="0" x="10"/>
        <item sd="0" x="74"/>
        <item sd="0" x="264"/>
        <item sd="0" m="1" x="1033"/>
        <item sd="0" x="178"/>
        <item sd="0" x="266"/>
        <item sd="0" x="364"/>
        <item sd="0" x="98"/>
        <item sd="0" x="165"/>
        <item sd="0" x="66"/>
        <item sd="0" x="5"/>
        <item sd="0" m="1" x="1005"/>
        <item sd="0" x="359"/>
        <item sd="0" m="1" x="1191"/>
        <item sd="0" x="269"/>
        <item sd="0" x="215"/>
        <item sd="0" x="349"/>
        <item sd="0" x="283"/>
        <item sd="0" x="185"/>
        <item sd="0" x="220"/>
        <item sd="0" m="1" x="1179"/>
        <item sd="0" m="1" x="948"/>
        <item sd="0" x="4"/>
        <item sd="0" x="377"/>
        <item sd="0" x="262"/>
        <item sd="0" x="326"/>
        <item sd="0" x="173"/>
        <item sd="0" x="200"/>
        <item sd="0" m="1" x="989"/>
        <item sd="0" x="345"/>
        <item sd="0" x="30"/>
        <item sd="0" m="1" x="1127"/>
        <item sd="0" x="242"/>
        <item sd="0" m="1" x="1055"/>
        <item sd="0" m="1" x="958"/>
        <item sd="0" x="243"/>
        <item sd="0" m="1" x="1173"/>
        <item sd="0" m="1" x="1176"/>
        <item sd="0" x="303"/>
        <item sd="0" x="37"/>
        <item sd="0" x="357"/>
        <item sd="0" m="1" x="1070"/>
        <item sd="0" m="1" x="1120"/>
        <item sd="0" x="115"/>
        <item sd="0" m="1" x="1170"/>
        <item sd="0" m="1" x="970"/>
        <item sd="0" m="1" x="1036"/>
        <item sd="0" x="128"/>
        <item sd="0" m="1" x="1177"/>
        <item sd="0" m="1" x="1152"/>
        <item sd="0" x="255"/>
        <item sd="0" x="199"/>
        <item sd="0" x="329"/>
        <item sd="0" x="297"/>
        <item sd="0" x="310"/>
        <item sd="0" x="83"/>
        <item sd="0" m="1" x="1075"/>
        <item sd="0" m="1" x="952"/>
        <item sd="0" x="80"/>
        <item sd="0" m="1" x="1023"/>
        <item sd="0" m="1" x="1167"/>
        <item sd="0" x="97"/>
        <item sd="0" x="289"/>
        <item sd="0" m="1" x="1115"/>
        <item sd="0" x="116"/>
        <item sd="0" x="209"/>
        <item sd="0" x="198"/>
        <item sd="0" x="150"/>
        <item sd="0" x="136"/>
        <item sd="0" m="1" x="1054"/>
        <item sd="0" x="109"/>
        <item sd="0" x="524"/>
        <item sd="0" m="1" x="1032"/>
        <item sd="0" m="1" x="1136"/>
        <item sd="0" x="284"/>
        <item sd="0" x="296"/>
        <item sd="0" x="211"/>
        <item sd="0" x="45"/>
        <item sd="0" m="1" x="1116"/>
        <item sd="0" m="1" x="1107"/>
        <item sd="0" x="155"/>
        <item sd="0" m="1" x="1137"/>
        <item sd="0" x="61"/>
        <item sd="0" x="129"/>
        <item sd="0" x="105"/>
        <item sd="0" m="1" x="976"/>
        <item sd="0" x="157"/>
        <item sd="0" x="14"/>
        <item sd="0" x="43"/>
        <item sd="0" x="250"/>
        <item sd="0" x="238"/>
        <item sd="0" x="103"/>
        <item sd="0" x="70"/>
        <item sd="0" x="299"/>
        <item sd="0" x="127"/>
        <item sd="0" m="1" x="942"/>
        <item sd="0" x="193"/>
        <item sd="0" x="147"/>
        <item sd="0" x="933"/>
        <item sd="0" x="99"/>
        <item sd="0" x="344"/>
        <item sd="0" x="221"/>
        <item sd="0" m="1" x="1190"/>
        <item sd="0" m="1" x="1195"/>
        <item sd="0" x="271"/>
        <item sd="0" x="166"/>
        <item sd="0" x="286"/>
        <item sd="0" x="304"/>
        <item sd="0" m="1" x="1064"/>
        <item sd="0" x="138"/>
        <item sd="0" x="41"/>
        <item sd="0" x="229"/>
        <item sd="0" m="1" x="1123"/>
        <item sd="0" x="71"/>
        <item sd="0" x="64"/>
        <item sd="0" m="1" x="1045"/>
        <item sd="0" m="1" x="1039"/>
        <item sd="0" x="540"/>
        <item sd="0" x="44"/>
        <item sd="0" x="114"/>
        <item sd="0" x="52"/>
        <item sd="0" x="142"/>
        <item sd="0" x="82"/>
        <item sd="0" x="245"/>
        <item sd="0" x="314"/>
        <item sd="0" m="1" x="1164"/>
        <item sd="0" m="1" x="1133"/>
        <item sd="0" x="308"/>
        <item sd="0" m="1" x="1092"/>
        <item sd="0" m="1" x="1160"/>
        <item sd="0" x="122"/>
        <item sd="0" x="118"/>
        <item sd="0" m="1" x="1113"/>
        <item sd="0" x="169"/>
        <item sd="0" x="197"/>
        <item sd="0" x="125"/>
        <item sd="0" x="203"/>
        <item sd="0" x="267"/>
        <item sd="0" x="301"/>
        <item sd="0" x="85"/>
        <item sd="0" x="25"/>
        <item sd="0" x="244"/>
        <item sd="0" x="112"/>
        <item sd="0" x="192"/>
        <item sd="0" x="302"/>
        <item sd="0" x="260"/>
        <item sd="0" x="261"/>
        <item sd="0" m="1" x="1098"/>
        <item sd="0" x="328"/>
        <item sd="0" x="350"/>
        <item sd="0" x="254"/>
        <item sd="0" x="320"/>
        <item sd="0" x="241"/>
        <item sd="0" x="158"/>
        <item sd="0" m="1" x="1089"/>
        <item sd="0" m="1" x="1051"/>
        <item sd="0" m="1" x="1146"/>
        <item sd="0" m="1" x="953"/>
        <item sd="0" m="1" x="1007"/>
        <item sd="0" x="143"/>
        <item sd="0" m="1" x="1150"/>
        <item sd="0" x="276"/>
        <item sd="0" x="298"/>
        <item sd="0" x="424"/>
        <item sd="0" x="346"/>
        <item sd="0" x="306"/>
        <item sd="0" m="1" x="1175"/>
        <item sd="0" x="321"/>
        <item sd="0" x="313"/>
        <item sd="0" x="49"/>
        <item sd="0" x="315"/>
        <item sd="0" x="59"/>
        <item sd="0" x="183"/>
        <item sd="0" x="330"/>
        <item sd="0" x="274"/>
        <item sd="0" x="311"/>
        <item sd="0" x="249"/>
        <item sd="0" m="1" x="984"/>
        <item sd="0" m="1" x="1093"/>
        <item sd="0" m="1" x="1197"/>
        <item sd="0" m="1" x="1046"/>
        <item sd="0" m="1" x="1026"/>
        <item sd="0" m="1" x="1025"/>
        <item sd="0" x="90"/>
        <item sd="0" x="202"/>
        <item sd="0" x="67"/>
        <item sd="0" m="1" x="1125"/>
        <item sd="0" x="65"/>
        <item sd="0" x="247"/>
        <item sd="0" m="1" x="996"/>
        <item sd="0" x="216"/>
        <item sd="0" m="1" x="1008"/>
        <item sd="0" x="141"/>
        <item sd="0" x="177"/>
        <item sd="0" x="305"/>
        <item sd="0" m="1" x="1004"/>
        <item sd="0" x="347"/>
        <item sd="0" m="1" x="1189"/>
        <item sd="0" m="1" x="1073"/>
        <item sd="0" x="293"/>
        <item sd="0" x="148"/>
        <item sd="0" x="354"/>
        <item sd="0" m="1" x="1128"/>
        <item sd="0" x="27"/>
        <item sd="0" m="1" x="1138"/>
        <item sd="0" x="68"/>
        <item sd="0" x="6"/>
        <item sd="0" x="263"/>
        <item sd="0" x="154"/>
        <item sd="0" x="164"/>
        <item sd="0" x="172"/>
        <item sd="0" x="205"/>
        <item sd="0" x="351"/>
        <item sd="0" m="1" x="1010"/>
        <item sd="0" x="29"/>
        <item sd="0" m="1" x="1183"/>
        <item sd="0" x="9"/>
        <item sd="0" x="335"/>
        <item sd="0" m="1" x="1077"/>
        <item sd="0" m="1" x="1104"/>
        <item sd="0" m="1" x="1041"/>
        <item sd="0" x="234"/>
        <item sd="0" x="162"/>
        <item sd="0" m="1" x="1012"/>
        <item sd="0" m="1" x="1149"/>
        <item sd="0" m="1" x="1180"/>
        <item sd="0" m="1" x="1165"/>
        <item sd="0" x="300"/>
        <item sd="0" x="167"/>
        <item sd="0" x="76"/>
        <item sd="0" m="1" x="1142"/>
        <item sd="0" x="342"/>
        <item sd="0" x="341"/>
        <item sd="0" m="1" x="972"/>
        <item sd="0" m="1" x="1037"/>
        <item sd="0" m="1" x="1117"/>
        <item sd="0" m="1" x="1096"/>
        <item sd="0" x="113"/>
        <item sd="0" x="251"/>
        <item sd="0" x="176"/>
        <item sd="0" x="372"/>
        <item sd="0" x="246"/>
        <item sd="0" m="1" x="959"/>
        <item sd="0" x="257"/>
        <item sd="0" x="95"/>
        <item sd="0" x="338"/>
        <item sd="0" x="36"/>
        <item sd="0" m="1" x="1014"/>
        <item sd="0" x="21"/>
        <item sd="0" x="378"/>
        <item sd="0" x="381"/>
        <item sd="0" x="382"/>
        <item sd="0" x="379"/>
        <item sd="0" x="383"/>
        <item sd="0" x="380"/>
        <item sd="0" x="384"/>
        <item sd="0" x="385"/>
        <item sd="0" x="387"/>
        <item sd="0" m="1" x="993"/>
        <item sd="0" m="1" x="1035"/>
        <item sd="0" x="388"/>
        <item sd="0" m="1" x="963"/>
        <item sd="0" x="389"/>
        <item sd="0" x="390"/>
        <item sd="0" x="391"/>
        <item sd="0" x="392"/>
        <item sd="0" x="393"/>
        <item sd="0" x="394"/>
        <item sd="0" x="396"/>
        <item sd="0" x="397"/>
        <item sd="0" x="398"/>
        <item sd="0" x="395"/>
        <item sd="0" x="373"/>
        <item sd="0" x="399"/>
        <item sd="0" m="1" x="980"/>
        <item sd="0" x="401"/>
        <item sd="0" x="400"/>
        <item sd="0" m="1" x="999"/>
        <item sd="0" x="402"/>
        <item sd="0" x="403"/>
        <item sd="0" x="404"/>
        <item sd="0" x="405"/>
        <item sd="0" x="406"/>
        <item sd="0" x="411"/>
        <item sd="0" m="1" x="1067"/>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19"/>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06"/>
        <item sd="0" x="465"/>
        <item sd="0" x="469"/>
        <item sd="0" x="466"/>
        <item sd="0" x="467"/>
        <item sd="0" m="1" x="990"/>
        <item sd="0" x="470"/>
        <item sd="0" m="1" x="967"/>
        <item sd="0" x="472"/>
        <item sd="0" x="475"/>
        <item sd="0" x="476"/>
        <item sd="0" x="371"/>
        <item sd="0" m="1" x="1076"/>
        <item sd="0" x="477"/>
        <item sd="0" x="478"/>
        <item sd="0" x="479"/>
        <item sd="0" x="473"/>
        <item sd="0" x="474"/>
        <item sd="0" x="480"/>
        <item sd="0" x="481"/>
        <item sd="0" x="482"/>
        <item sd="0" x="483"/>
        <item sd="0" x="484"/>
        <item sd="0" x="485"/>
        <item sd="0" x="486"/>
        <item sd="0" m="1" x="1135"/>
        <item sd="0" x="488"/>
        <item sd="0" x="489"/>
        <item sd="0" x="487"/>
        <item sd="0" x="492"/>
        <item sd="0" x="491"/>
        <item sd="0" x="312"/>
        <item sd="0" m="1" x="1118"/>
        <item sd="0" x="490"/>
        <item sd="0" x="493"/>
        <item sd="0" x="471"/>
        <item sd="0" x="494"/>
        <item sd="0" x="495"/>
        <item sd="0" m="1" x="1102"/>
        <item sd="0" x="497"/>
        <item sd="0" x="499"/>
        <item sd="0" x="500"/>
        <item sd="0" x="503"/>
        <item sd="0" m="1" x="1074"/>
        <item sd="0" m="1" x="1006"/>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46"/>
        <item sd="0" x="528"/>
        <item sd="0" x="531"/>
        <item sd="0" x="532"/>
        <item sd="0" x="529"/>
        <item sd="0" x="530"/>
        <item sd="0" x="533"/>
        <item sd="0" x="534"/>
        <item sd="0" x="538"/>
        <item sd="0" x="535"/>
        <item sd="0" x="536"/>
        <item sd="0" x="537"/>
        <item sd="0" x="542"/>
        <item sd="0" x="539"/>
        <item sd="0" x="541"/>
        <item sd="0" m="1" x="997"/>
        <item sd="0" x="547"/>
        <item sd="0" x="548"/>
        <item sd="0" x="549"/>
        <item sd="0" x="543"/>
        <item sd="0" x="544"/>
        <item sd="0" x="546"/>
        <item sd="0" x="550"/>
        <item sd="0" x="551"/>
        <item sd="0" x="545"/>
        <item sd="0" x="556"/>
        <item sd="0" x="557"/>
        <item sd="0" x="558"/>
        <item sd="0" x="559"/>
        <item sd="0" x="552"/>
        <item sd="0" x="553"/>
        <item sd="0" x="554"/>
        <item sd="0" m="1" x="1049"/>
        <item sd="0" x="431"/>
        <item sd="0" x="555"/>
        <item sd="0" x="560"/>
        <item sd="0" x="561"/>
        <item sd="0" x="563"/>
        <item sd="0" x="564"/>
        <item sd="0" x="565"/>
        <item sd="0" m="1" x="1157"/>
        <item sd="0" x="566"/>
        <item sd="0" x="567"/>
        <item sd="0" x="571"/>
        <item sd="0" x="572"/>
        <item sd="0" x="573"/>
        <item sd="0" x="574"/>
        <item sd="0" x="568"/>
        <item sd="0" x="569"/>
        <item sd="0" x="575"/>
        <item sd="0" x="570"/>
        <item sd="0" m="1" x="1072"/>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91"/>
        <item sd="0" x="635"/>
        <item sd="0" x="636"/>
        <item sd="0" x="641"/>
        <item sd="0" m="1" x="951"/>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21"/>
        <item x="683"/>
        <item x="687"/>
        <item x="689"/>
        <item x="685"/>
        <item x="686"/>
        <item x="691"/>
        <item x="684"/>
        <item x="692"/>
        <item x="693"/>
        <item x="694"/>
        <item x="695"/>
        <item x="696"/>
        <item m="1" x="995"/>
        <item x="698"/>
        <item x="699"/>
        <item x="697"/>
        <item x="701"/>
        <item x="702"/>
        <item m="1" x="1122"/>
        <item x="705"/>
        <item m="1" x="994"/>
        <item x="703"/>
        <item x="704"/>
        <item x="706"/>
        <item x="707"/>
        <item x="720"/>
        <item x="708"/>
        <item x="709"/>
        <item x="710"/>
        <item x="711"/>
        <item x="712"/>
        <item x="713"/>
        <item x="714"/>
        <item x="715"/>
        <item x="716"/>
        <item x="717"/>
        <item x="718"/>
        <item x="719"/>
        <item x="721"/>
        <item x="722"/>
        <item x="723"/>
        <item x="724"/>
        <item x="725"/>
        <item m="1" x="1020"/>
        <item x="726"/>
        <item x="727"/>
        <item x="730"/>
        <item m="1" x="1198"/>
        <item m="1" x="983"/>
        <item x="638"/>
        <item x="728"/>
        <item x="334"/>
        <item x="729"/>
        <item x="731"/>
        <item x="732"/>
        <item x="733"/>
        <item x="734"/>
        <item x="735"/>
        <item x="736"/>
        <item x="737"/>
        <item x="788"/>
        <item x="738"/>
        <item x="739"/>
        <item x="740"/>
        <item x="741"/>
        <item x="742"/>
        <item x="743"/>
        <item x="744"/>
        <item x="745"/>
        <item x="746"/>
        <item x="747"/>
        <item x="748"/>
        <item m="1" x="1003"/>
        <item x="749"/>
        <item x="756"/>
        <item x="750"/>
        <item x="751"/>
        <item m="1" x="1080"/>
        <item x="752"/>
        <item x="753"/>
        <item x="754"/>
        <item x="755"/>
        <item x="757"/>
        <item x="594"/>
        <item x="758"/>
        <item x="759"/>
        <item x="760"/>
        <item x="761"/>
        <item x="762"/>
        <item x="763"/>
        <item x="764"/>
        <item x="765"/>
        <item x="766"/>
        <item x="767"/>
        <item x="768"/>
        <item m="1" x="1065"/>
        <item x="922"/>
        <item x="770"/>
        <item x="771"/>
        <item x="772"/>
        <item x="769"/>
        <item x="773"/>
        <item m="1" x="966"/>
        <item x="774"/>
        <item x="775"/>
        <item x="776"/>
        <item x="777"/>
        <item x="778"/>
        <item m="1" x="1052"/>
        <item x="780"/>
        <item x="781"/>
        <item x="782"/>
        <item x="783"/>
        <item x="527"/>
        <item m="1" x="1162"/>
        <item x="784"/>
        <item x="785"/>
        <item x="786"/>
        <item x="787"/>
        <item x="789"/>
        <item x="790"/>
        <item x="791"/>
        <item x="792"/>
        <item x="793"/>
        <item x="794"/>
        <item x="795"/>
        <item x="796"/>
        <item x="802"/>
        <item x="797"/>
        <item x="798"/>
        <item x="799"/>
        <item x="800"/>
        <item x="801"/>
        <item x="803"/>
        <item x="804"/>
        <item x="805"/>
        <item x="806"/>
        <item x="812"/>
        <item x="807"/>
        <item x="808"/>
        <item m="1" x="1095"/>
        <item x="809"/>
        <item x="810"/>
        <item m="1" x="1159"/>
        <item x="811"/>
        <item m="1" x="1028"/>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061"/>
        <item x="872"/>
        <item x="873"/>
        <item x="874"/>
        <item x="876"/>
        <item x="877"/>
        <item x="813"/>
        <item m="1" x="941"/>
        <item x="879"/>
        <item m="1" x="1030"/>
        <item x="880"/>
        <item x="881"/>
        <item x="882"/>
        <item x="883"/>
        <item x="884"/>
        <item x="885"/>
        <item x="886"/>
        <item x="878"/>
        <item x="887"/>
        <item x="937"/>
        <item m="1" x="1059"/>
        <item x="888"/>
        <item x="889"/>
        <item x="890"/>
        <item x="891"/>
        <item x="892"/>
        <item x="893"/>
        <item x="894"/>
        <item x="895"/>
        <item x="896"/>
        <item x="897"/>
        <item x="899"/>
        <item x="898"/>
        <item x="900"/>
        <item x="901"/>
        <item x="902"/>
        <item x="903"/>
        <item x="904"/>
        <item x="905"/>
        <item x="906"/>
        <item m="1" x="943"/>
        <item x="908"/>
        <item x="907"/>
        <item x="909"/>
        <item x="910"/>
        <item x="911"/>
        <item x="912"/>
        <item x="913"/>
        <item x="915"/>
        <item x="914"/>
        <item x="916"/>
        <item x="917"/>
        <item x="918"/>
        <item x="919"/>
        <item x="920"/>
        <item x="921"/>
        <item x="930"/>
        <item x="923"/>
        <item x="924"/>
        <item x="925"/>
        <item x="926"/>
        <item x="927"/>
        <item x="928"/>
        <item x="929"/>
        <item x="931"/>
        <item x="932"/>
        <item x="934"/>
        <item x="936"/>
        <item x="938"/>
        <item t="default" sd="0"/>
      </items>
    </pivotField>
    <pivotField axis="axisPage" showAll="0">
      <items count="11982">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4"/>
        <item x="11895"/>
        <item x="11896"/>
        <item x="11897"/>
        <item x="11898"/>
        <item x="11908"/>
        <item x="11909"/>
        <item x="11910"/>
        <item x="11911"/>
        <item x="11913"/>
        <item x="11914"/>
        <item x="11915"/>
        <item x="11808"/>
        <item x="11809"/>
        <item x="11810"/>
        <item x="11811"/>
        <item x="11812"/>
        <item x="11813"/>
        <item x="11814"/>
        <item x="11815"/>
        <item x="11816"/>
        <item x="11817"/>
        <item x="11822"/>
        <item x="11899"/>
        <item x="11900"/>
        <item x="11901"/>
        <item x="11916"/>
        <item x="10286"/>
        <item x="10943"/>
        <item x="11818"/>
        <item x="11819"/>
        <item x="11820"/>
        <item x="11821"/>
        <item x="11823"/>
        <item x="11824"/>
        <item x="11825"/>
        <item x="11826"/>
        <item x="11827"/>
        <item x="11828"/>
        <item x="11829"/>
        <item x="11830"/>
        <item x="11831"/>
        <item x="11832"/>
        <item x="11833"/>
        <item x="11834"/>
        <item x="11835"/>
        <item x="11836"/>
        <item x="11837"/>
        <item x="11906"/>
        <item x="11838"/>
        <item x="11839"/>
        <item x="11840"/>
        <item x="11841"/>
        <item x="11842"/>
        <item x="11843"/>
        <item x="11844"/>
        <item x="11845"/>
        <item x="11846"/>
        <item x="11847"/>
        <item x="11848"/>
        <item x="11849"/>
        <item x="11850"/>
        <item x="11851"/>
        <item x="11852"/>
        <item x="11853"/>
        <item x="11854"/>
        <item x="11855"/>
        <item x="11856"/>
        <item x="11902"/>
        <item x="11903"/>
        <item x="11904"/>
        <item x="11905"/>
        <item x="11917"/>
        <item x="11918"/>
        <item x="11919"/>
        <item x="11735"/>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907"/>
        <item x="11912"/>
        <item x="11920"/>
        <item x="11921"/>
        <item x="11922"/>
        <item x="11923"/>
        <item x="11924"/>
        <item x="11925"/>
        <item x="11926"/>
        <item x="11927"/>
        <item x="11928"/>
        <item x="11929"/>
        <item x="11930"/>
        <item x="11931"/>
        <item x="11932"/>
        <item x="11933"/>
        <item x="11934"/>
        <item x="11978"/>
        <item x="11980"/>
        <item x="11935"/>
        <item x="11936"/>
        <item x="11937"/>
        <item x="11938"/>
        <item x="11939"/>
        <item x="11940"/>
        <item x="11941"/>
        <item x="11942"/>
        <item x="11943"/>
        <item x="11944"/>
        <item x="11947"/>
        <item x="11948"/>
        <item x="11949"/>
        <item x="11950"/>
        <item x="11951"/>
        <item x="11952"/>
        <item x="11953"/>
        <item x="11954"/>
        <item x="11959"/>
        <item x="11977"/>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1979"/>
        <item t="default"/>
      </items>
    </pivotField>
    <pivotField dataField="1" showAll="0"/>
    <pivotField dataField="1" showAll="0"/>
    <pivotField dataField="1" showAll="0"/>
    <pivotField axis="axisPage" multipleItemSelectionAllowed="1" showAll="0">
      <items count="285">
        <item m="1" x="267"/>
        <item m="1" x="254"/>
        <item m="1" x="253"/>
        <item m="1" x="271"/>
        <item m="1" x="282"/>
        <item m="1" x="251"/>
        <item m="1" x="283"/>
        <item m="1" x="256"/>
        <item m="1" x="264"/>
        <item m="1" x="261"/>
        <item m="1" x="266"/>
        <item m="1" x="268"/>
        <item x="8"/>
        <item x="20"/>
        <item x="32"/>
        <item x="1"/>
        <item x="12"/>
        <item x="24"/>
        <item x="37"/>
        <item x="4"/>
        <item x="16"/>
        <item x="28"/>
        <item x="41"/>
        <item x="6"/>
        <item x="18"/>
        <item x="30"/>
        <item x="5"/>
        <item x="17"/>
        <item x="29"/>
        <item m="1" x="278"/>
        <item x="11"/>
        <item x="23"/>
        <item x="35"/>
        <item x="0"/>
        <item x="10"/>
        <item x="22"/>
        <item x="34"/>
        <item x="7"/>
        <item x="19"/>
        <item x="31"/>
        <item x="9"/>
        <item x="21"/>
        <item x="33"/>
        <item x="3"/>
        <item x="15"/>
        <item x="27"/>
        <item x="40"/>
        <item m="1" x="25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62"/>
        <item m="1" x="265"/>
        <item m="1" x="269"/>
        <item m="1" x="272"/>
        <item m="1" x="274"/>
        <item m="1" x="273"/>
        <item m="1" x="275"/>
        <item m="1" x="276"/>
        <item m="1" x="279"/>
        <item m="1" x="280"/>
        <item m="1" x="252"/>
        <item m="1" x="255"/>
        <item m="1" x="258"/>
        <item m="1" x="260"/>
        <item x="83"/>
        <item x="84"/>
        <item x="85"/>
        <item x="86"/>
        <item x="87"/>
        <item x="88"/>
        <item x="89"/>
        <item x="90"/>
        <item x="92"/>
        <item x="93"/>
        <item x="91"/>
        <item x="95"/>
        <item x="96"/>
        <item x="97"/>
        <item x="106"/>
        <item x="98"/>
        <item x="99"/>
        <item x="100"/>
        <item x="101"/>
        <item x="102"/>
        <item x="103"/>
        <item x="104"/>
        <item x="105"/>
        <item x="107"/>
        <item x="108"/>
        <item x="119"/>
        <item m="1" x="263"/>
        <item m="1" x="281"/>
        <item m="1" x="270"/>
        <item m="1" x="257"/>
        <item m="1" x="277"/>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s>
  <rowFields count="2">
    <field x="1"/>
    <field x="2"/>
  </rowFields>
  <rowItems count="153">
    <i>
      <x/>
    </i>
    <i>
      <x v="1"/>
    </i>
    <i>
      <x v="3"/>
    </i>
    <i>
      <x v="4"/>
    </i>
    <i>
      <x v="5"/>
    </i>
    <i>
      <x v="6"/>
    </i>
    <i>
      <x v="7"/>
    </i>
    <i>
      <x v="8"/>
    </i>
    <i>
      <x v="10"/>
    </i>
    <i>
      <x v="12"/>
    </i>
    <i>
      <x v="13"/>
    </i>
    <i>
      <x v="15"/>
    </i>
    <i>
      <x v="16"/>
    </i>
    <i>
      <x v="17"/>
    </i>
    <i>
      <x v="18"/>
    </i>
    <i>
      <x v="19"/>
    </i>
    <i>
      <x v="20"/>
    </i>
    <i>
      <x v="21"/>
    </i>
    <i>
      <x v="22"/>
    </i>
    <i>
      <x v="23"/>
    </i>
    <i>
      <x v="24"/>
    </i>
    <i>
      <x v="25"/>
    </i>
    <i>
      <x v="27"/>
    </i>
    <i>
      <x v="28"/>
    </i>
    <i>
      <x v="29"/>
    </i>
    <i>
      <x v="30"/>
    </i>
    <i>
      <x v="31"/>
    </i>
    <i>
      <x v="33"/>
    </i>
    <i>
      <x v="34"/>
    </i>
    <i>
      <x v="36"/>
    </i>
    <i>
      <x v="37"/>
    </i>
    <i>
      <x v="38"/>
    </i>
    <i>
      <x v="39"/>
    </i>
    <i>
      <x v="40"/>
    </i>
    <i>
      <x v="41"/>
    </i>
    <i>
      <x v="42"/>
    </i>
    <i>
      <x v="43"/>
    </i>
    <i>
      <x v="44"/>
    </i>
    <i>
      <x v="45"/>
    </i>
    <i>
      <x v="47"/>
    </i>
    <i>
      <x v="48"/>
    </i>
    <i>
      <x v="49"/>
    </i>
    <i>
      <x v="50"/>
    </i>
    <i>
      <x v="51"/>
    </i>
    <i>
      <x v="52"/>
    </i>
    <i>
      <x v="53"/>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2"/>
    </i>
    <i>
      <x v="93"/>
    </i>
    <i>
      <x v="94"/>
    </i>
    <i>
      <x v="95"/>
    </i>
    <i>
      <x v="96"/>
    </i>
    <i>
      <x v="97"/>
    </i>
    <i>
      <x v="98"/>
    </i>
    <i>
      <x v="99"/>
    </i>
    <i>
      <x v="100"/>
    </i>
    <i>
      <x v="101"/>
    </i>
    <i>
      <x v="102"/>
    </i>
    <i>
      <x v="103"/>
    </i>
    <i>
      <x v="104"/>
    </i>
    <i>
      <x v="106"/>
    </i>
    <i>
      <x v="108"/>
    </i>
    <i>
      <x v="109"/>
    </i>
    <i>
      <x v="110"/>
    </i>
    <i>
      <x v="111"/>
    </i>
    <i>
      <x v="112"/>
    </i>
    <i>
      <x v="113"/>
    </i>
    <i>
      <x v="114"/>
    </i>
    <i>
      <x v="115"/>
    </i>
    <i>
      <x v="116"/>
    </i>
    <i>
      <x v="123"/>
    </i>
    <i>
      <x v="136"/>
    </i>
    <i>
      <x v="140"/>
    </i>
    <i>
      <x v="142"/>
    </i>
    <i>
      <x v="155"/>
    </i>
    <i>
      <x v="157"/>
    </i>
    <i>
      <x v="171"/>
    </i>
    <i>
      <x v="173"/>
    </i>
    <i>
      <x v="175"/>
    </i>
    <i>
      <x v="178"/>
    </i>
    <i>
      <x v="180"/>
    </i>
    <i>
      <x v="185"/>
    </i>
    <i>
      <x v="191"/>
    </i>
    <i>
      <x v="197"/>
    </i>
    <i>
      <x v="209"/>
    </i>
    <i>
      <x v="221"/>
    </i>
    <i>
      <x v="223"/>
    </i>
    <i>
      <x v="224"/>
    </i>
    <i>
      <x v="225"/>
    </i>
    <i>
      <x v="226"/>
    </i>
    <i>
      <x v="229"/>
    </i>
    <i>
      <x v="234"/>
    </i>
    <i>
      <x v="235"/>
    </i>
    <i>
      <x v="236"/>
    </i>
    <i>
      <x v="238"/>
    </i>
    <i>
      <x v="240"/>
    </i>
    <i>
      <x v="241"/>
    </i>
    <i>
      <x v="244"/>
    </i>
    <i>
      <x v="254"/>
    </i>
    <i>
      <x v="258"/>
    </i>
    <i>
      <x v="263"/>
    </i>
    <i>
      <x v="269"/>
    </i>
    <i>
      <x v="273"/>
    </i>
    <i>
      <x v="275"/>
    </i>
    <i>
      <x v="276"/>
    </i>
    <i>
      <x v="277"/>
    </i>
    <i>
      <x v="279"/>
    </i>
    <i>
      <x v="280"/>
    </i>
    <i>
      <x v="284"/>
    </i>
    <i>
      <x v="287"/>
    </i>
    <i>
      <x v="291"/>
    </i>
    <i>
      <x v="293"/>
    </i>
    <i>
      <x v="297"/>
    </i>
    <i r="1">
      <x v="311"/>
    </i>
    <i>
      <x v="298"/>
    </i>
    <i r="1">
      <x v="311"/>
    </i>
    <i>
      <x v="299"/>
    </i>
    <i r="1">
      <x v="44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85">
    <format dxfId="2673">
      <pivotArea type="all" dataOnly="0" outline="0" fieldPosition="0"/>
    </format>
    <format dxfId="2672">
      <pivotArea outline="0" collapsedLevelsAreSubtotals="1" fieldPosition="0"/>
    </format>
    <format dxfId="2671">
      <pivotArea dataOnly="0" labelOnly="1" outline="0" fieldPosition="0">
        <references count="1">
          <reference field="4294967294" count="3">
            <x v="0"/>
            <x v="1"/>
            <x v="2"/>
          </reference>
        </references>
      </pivotArea>
    </format>
    <format dxfId="2670">
      <pivotArea type="all" dataOnly="0" outline="0" fieldPosition="0"/>
    </format>
    <format dxfId="2669">
      <pivotArea outline="0" collapsedLevelsAreSubtotals="1" fieldPosition="0"/>
    </format>
    <format dxfId="2668">
      <pivotArea field="1" type="button" dataOnly="0" labelOnly="1" outline="0" axis="axisRow" fieldPosition="0"/>
    </format>
    <format dxfId="2667">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2666">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2665">
      <pivotArea dataOnly="0" labelOnly="1" grandRow="1" outline="0" fieldPosition="0"/>
    </format>
    <format dxfId="2664">
      <pivotArea dataOnly="0" labelOnly="1" outline="0" fieldPosition="0">
        <references count="1">
          <reference field="4294967294" count="3">
            <x v="0"/>
            <x v="1"/>
            <x v="2"/>
          </reference>
        </references>
      </pivotArea>
    </format>
    <format dxfId="2663">
      <pivotArea type="all" dataOnly="0" outline="0" fieldPosition="0"/>
    </format>
    <format dxfId="2662">
      <pivotArea outline="0" collapsedLevelsAreSubtotals="1" fieldPosition="0"/>
    </format>
    <format dxfId="2661">
      <pivotArea field="1" type="button" dataOnly="0" labelOnly="1" outline="0" axis="axisRow" fieldPosition="0"/>
    </format>
    <format dxfId="2660">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2659">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2658">
      <pivotArea dataOnly="0" labelOnly="1" grandRow="1" outline="0" fieldPosition="0"/>
    </format>
    <format dxfId="2657">
      <pivotArea dataOnly="0" labelOnly="1" outline="0" fieldPosition="0">
        <references count="1">
          <reference field="4294967294" count="3">
            <x v="0"/>
            <x v="1"/>
            <x v="2"/>
          </reference>
        </references>
      </pivotArea>
    </format>
    <format dxfId="2656">
      <pivotArea type="all" dataOnly="0" outline="0" fieldPosition="0"/>
    </format>
    <format dxfId="2655">
      <pivotArea field="1" type="button" dataOnly="0" labelOnly="1" outline="0" axis="axisRow" fieldPosition="0"/>
    </format>
    <format dxfId="2654">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2653">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2652">
      <pivotArea dataOnly="0" labelOnly="1" outline="0" fieldPosition="0">
        <references count="1">
          <reference field="4294967294" count="3">
            <x v="0"/>
            <x v="1"/>
            <x v="2"/>
          </reference>
        </references>
      </pivotArea>
    </format>
    <format dxfId="2651">
      <pivotArea dataOnly="0" labelOnly="1" outline="0" fieldPosition="0">
        <references count="1">
          <reference field="4294967294" count="1">
            <x v="2"/>
          </reference>
        </references>
      </pivotArea>
    </format>
    <format dxfId="2650">
      <pivotArea dataOnly="0" labelOnly="1" outline="0" fieldPosition="0">
        <references count="1">
          <reference field="4294967294" count="1">
            <x v="2"/>
          </reference>
        </references>
      </pivotArea>
    </format>
    <format dxfId="2649">
      <pivotArea dataOnly="0" labelOnly="1" outline="0" fieldPosition="0">
        <references count="1">
          <reference field="4294967294" count="2">
            <x v="0"/>
            <x v="1"/>
          </reference>
        </references>
      </pivotArea>
    </format>
    <format dxfId="2648">
      <pivotArea dataOnly="0" labelOnly="1" outline="0" fieldPosition="0">
        <references count="1">
          <reference field="4294967294" count="2">
            <x v="0"/>
            <x v="1"/>
          </reference>
        </references>
      </pivotArea>
    </format>
    <format dxfId="2647">
      <pivotArea dataOnly="0" labelOnly="1" outline="0" fieldPosition="0">
        <references count="1">
          <reference field="4294967294" count="2">
            <x v="0"/>
            <x v="1"/>
          </reference>
        </references>
      </pivotArea>
    </format>
    <format dxfId="2646">
      <pivotArea dataOnly="0" labelOnly="1" outline="0" fieldPosition="0">
        <references count="1">
          <reference field="4294967294" count="2">
            <x v="0"/>
            <x v="1"/>
          </reference>
        </references>
      </pivotArea>
    </format>
    <format dxfId="2645">
      <pivotArea field="1" type="button" dataOnly="0" labelOnly="1" outline="0" axis="axisRow" fieldPosition="0"/>
    </format>
    <format dxfId="2644">
      <pivotArea field="1" type="button" dataOnly="0" labelOnly="1" outline="0" axis="axisRow" fieldPosition="0"/>
    </format>
    <format dxfId="2643">
      <pivotArea field="1" type="button" dataOnly="0" labelOnly="1" outline="0" axis="axisRow" fieldPosition="0"/>
    </format>
    <format dxfId="2642">
      <pivotArea dataOnly="0" labelOnly="1" outline="0" fieldPosition="0">
        <references count="1">
          <reference field="4294967294" count="3">
            <x v="0"/>
            <x v="1"/>
            <x v="2"/>
          </reference>
        </references>
      </pivotArea>
    </format>
    <format dxfId="2641">
      <pivotArea field="1" type="button" dataOnly="0" labelOnly="1" outline="0" axis="axisRow" fieldPosition="0"/>
    </format>
    <format dxfId="2640">
      <pivotArea dataOnly="0" labelOnly="1" outline="0" fieldPosition="0">
        <references count="1">
          <reference field="4294967294" count="3">
            <x v="0"/>
            <x v="1"/>
            <x v="2"/>
          </reference>
        </references>
      </pivotArea>
    </format>
    <format dxfId="2639">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2638">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2637">
      <pivotArea collapsedLevelsAreSubtotals="1" fieldPosition="0">
        <references count="1">
          <reference field="1" count="1">
            <x v="143"/>
          </reference>
        </references>
      </pivotArea>
    </format>
    <format dxfId="2636">
      <pivotArea collapsedLevelsAreSubtotals="1" fieldPosition="0">
        <references count="1">
          <reference field="1" count="1">
            <x v="144"/>
          </reference>
        </references>
      </pivotArea>
    </format>
    <format dxfId="2635">
      <pivotArea collapsedLevelsAreSubtotals="1" fieldPosition="0">
        <references count="1">
          <reference field="1" count="1">
            <x v="145"/>
          </reference>
        </references>
      </pivotArea>
    </format>
    <format dxfId="2634">
      <pivotArea collapsedLevelsAreSubtotals="1" fieldPosition="0">
        <references count="1">
          <reference field="1" count="1">
            <x v="146"/>
          </reference>
        </references>
      </pivotArea>
    </format>
    <format dxfId="2633">
      <pivotArea collapsedLevelsAreSubtotals="1" fieldPosition="0">
        <references count="1">
          <reference field="1" count="1">
            <x v="147"/>
          </reference>
        </references>
      </pivotArea>
    </format>
    <format dxfId="2632">
      <pivotArea collapsedLevelsAreSubtotals="1" fieldPosition="0">
        <references count="1">
          <reference field="1" count="1">
            <x v="148"/>
          </reference>
        </references>
      </pivotArea>
    </format>
    <format dxfId="2631">
      <pivotArea collapsedLevelsAreSubtotals="1" fieldPosition="0">
        <references count="1">
          <reference field="1" count="1">
            <x v="149"/>
          </reference>
        </references>
      </pivotArea>
    </format>
    <format dxfId="2630">
      <pivotArea collapsedLevelsAreSubtotals="1" fieldPosition="0">
        <references count="1">
          <reference field="1" count="1">
            <x v="150"/>
          </reference>
        </references>
      </pivotArea>
    </format>
    <format dxfId="2629">
      <pivotArea collapsedLevelsAreSubtotals="1" fieldPosition="0">
        <references count="1">
          <reference field="1" count="1">
            <x v="151"/>
          </reference>
        </references>
      </pivotArea>
    </format>
    <format dxfId="2628">
      <pivotArea collapsedLevelsAreSubtotals="1" fieldPosition="0">
        <references count="1">
          <reference field="1" count="1">
            <x v="152"/>
          </reference>
        </references>
      </pivotArea>
    </format>
    <format dxfId="2627">
      <pivotArea collapsedLevelsAreSubtotals="1" fieldPosition="0">
        <references count="1">
          <reference field="1" count="1">
            <x v="153"/>
          </reference>
        </references>
      </pivotArea>
    </format>
    <format dxfId="2626">
      <pivotArea collapsedLevelsAreSubtotals="1" fieldPosition="0">
        <references count="1">
          <reference field="1" count="1">
            <x v="154"/>
          </reference>
        </references>
      </pivotArea>
    </format>
    <format dxfId="2625">
      <pivotArea collapsedLevelsAreSubtotals="1" fieldPosition="0">
        <references count="1">
          <reference field="1" count="1">
            <x v="155"/>
          </reference>
        </references>
      </pivotArea>
    </format>
    <format dxfId="2624">
      <pivotArea collapsedLevelsAreSubtotals="1" fieldPosition="0">
        <references count="1">
          <reference field="1" count="1">
            <x v="156"/>
          </reference>
        </references>
      </pivotArea>
    </format>
    <format dxfId="2623">
      <pivotArea collapsedLevelsAreSubtotals="1" fieldPosition="0">
        <references count="1">
          <reference field="1" count="1">
            <x v="157"/>
          </reference>
        </references>
      </pivotArea>
    </format>
    <format dxfId="2622">
      <pivotArea collapsedLevelsAreSubtotals="1" fieldPosition="0">
        <references count="1">
          <reference field="1" count="1">
            <x v="158"/>
          </reference>
        </references>
      </pivotArea>
    </format>
    <format dxfId="2621">
      <pivotArea collapsedLevelsAreSubtotals="1" fieldPosition="0">
        <references count="1">
          <reference field="1" count="1">
            <x v="159"/>
          </reference>
        </references>
      </pivotArea>
    </format>
    <format dxfId="2620">
      <pivotArea collapsedLevelsAreSubtotals="1" fieldPosition="0">
        <references count="1">
          <reference field="1" count="1">
            <x v="160"/>
          </reference>
        </references>
      </pivotArea>
    </format>
    <format dxfId="2619">
      <pivotArea collapsedLevelsAreSubtotals="1" fieldPosition="0">
        <references count="1">
          <reference field="1" count="1">
            <x v="161"/>
          </reference>
        </references>
      </pivotArea>
    </format>
    <format dxfId="2618">
      <pivotArea collapsedLevelsAreSubtotals="1" fieldPosition="0">
        <references count="1">
          <reference field="1" count="1">
            <x v="162"/>
          </reference>
        </references>
      </pivotArea>
    </format>
    <format dxfId="2617">
      <pivotArea collapsedLevelsAreSubtotals="1" fieldPosition="0">
        <references count="1">
          <reference field="1" count="1">
            <x v="163"/>
          </reference>
        </references>
      </pivotArea>
    </format>
    <format dxfId="2616">
      <pivotArea collapsedLevelsAreSubtotals="1" fieldPosition="0">
        <references count="1">
          <reference field="1" count="1">
            <x v="164"/>
          </reference>
        </references>
      </pivotArea>
    </format>
    <format dxfId="2615">
      <pivotArea collapsedLevelsAreSubtotals="1" fieldPosition="0">
        <references count="1">
          <reference field="1" count="1">
            <x v="165"/>
          </reference>
        </references>
      </pivotArea>
    </format>
    <format dxfId="2614">
      <pivotArea collapsedLevelsAreSubtotals="1" fieldPosition="0">
        <references count="1">
          <reference field="1" count="1">
            <x v="166"/>
          </reference>
        </references>
      </pivotArea>
    </format>
    <format dxfId="2613">
      <pivotArea collapsedLevelsAreSubtotals="1" fieldPosition="0">
        <references count="1">
          <reference field="1" count="1">
            <x v="167"/>
          </reference>
        </references>
      </pivotArea>
    </format>
    <format dxfId="2612">
      <pivotArea collapsedLevelsAreSubtotals="1" fieldPosition="0">
        <references count="1">
          <reference field="1" count="1">
            <x v="168"/>
          </reference>
        </references>
      </pivotArea>
    </format>
    <format dxfId="2611">
      <pivotArea collapsedLevelsAreSubtotals="1" fieldPosition="0">
        <references count="1">
          <reference field="1" count="1">
            <x v="169"/>
          </reference>
        </references>
      </pivotArea>
    </format>
    <format dxfId="2610">
      <pivotArea collapsedLevelsAreSubtotals="1" fieldPosition="0">
        <references count="1">
          <reference field="1" count="1">
            <x v="170"/>
          </reference>
        </references>
      </pivotArea>
    </format>
    <format dxfId="2609">
      <pivotArea collapsedLevelsAreSubtotals="1" fieldPosition="0">
        <references count="1">
          <reference field="1" count="1">
            <x v="171"/>
          </reference>
        </references>
      </pivotArea>
    </format>
    <format dxfId="2608">
      <pivotArea collapsedLevelsAreSubtotals="1" fieldPosition="0">
        <references count="1">
          <reference field="1" count="1">
            <x v="172"/>
          </reference>
        </references>
      </pivotArea>
    </format>
    <format dxfId="2607">
      <pivotArea collapsedLevelsAreSubtotals="1" fieldPosition="0">
        <references count="1">
          <reference field="1" count="1">
            <x v="173"/>
          </reference>
        </references>
      </pivotArea>
    </format>
    <format dxfId="2606">
      <pivotArea collapsedLevelsAreSubtotals="1" fieldPosition="0">
        <references count="1">
          <reference field="1" count="1">
            <x v="174"/>
          </reference>
        </references>
      </pivotArea>
    </format>
    <format dxfId="2605">
      <pivotArea collapsedLevelsAreSubtotals="1" fieldPosition="0">
        <references count="1">
          <reference field="1" count="1">
            <x v="175"/>
          </reference>
        </references>
      </pivotArea>
    </format>
    <format dxfId="2604">
      <pivotArea collapsedLevelsAreSubtotals="1" fieldPosition="0">
        <references count="1">
          <reference field="1" count="1">
            <x v="176"/>
          </reference>
        </references>
      </pivotArea>
    </format>
    <format dxfId="2603">
      <pivotArea collapsedLevelsAreSubtotals="1" fieldPosition="0">
        <references count="1">
          <reference field="1" count="1">
            <x v="177"/>
          </reference>
        </references>
      </pivotArea>
    </format>
    <format dxfId="2602">
      <pivotArea collapsedLevelsAreSubtotals="1" fieldPosition="0">
        <references count="1">
          <reference field="1" count="1">
            <x v="178"/>
          </reference>
        </references>
      </pivotArea>
    </format>
    <format dxfId="2601">
      <pivotArea collapsedLevelsAreSubtotals="1" fieldPosition="0">
        <references count="1">
          <reference field="1" count="1">
            <x v="88"/>
          </reference>
        </references>
      </pivotArea>
    </format>
    <format dxfId="2600">
      <pivotArea collapsedLevelsAreSubtotals="1" fieldPosition="0">
        <references count="1">
          <reference field="1" count="1">
            <x v="179"/>
          </reference>
        </references>
      </pivotArea>
    </format>
    <format dxfId="2599">
      <pivotArea collapsedLevelsAreSubtotals="1" fieldPosition="0">
        <references count="1">
          <reference field="1" count="1">
            <x v="180"/>
          </reference>
        </references>
      </pivotArea>
    </format>
    <format dxfId="2598">
      <pivotArea collapsedLevelsAreSubtotals="1" fieldPosition="0">
        <references count="1">
          <reference field="1" count="1">
            <x v="181"/>
          </reference>
        </references>
      </pivotArea>
    </format>
    <format dxfId="2597">
      <pivotArea collapsedLevelsAreSubtotals="1" fieldPosition="0">
        <references count="1">
          <reference field="1" count="1">
            <x v="182"/>
          </reference>
        </references>
      </pivotArea>
    </format>
    <format dxfId="2596">
      <pivotArea collapsedLevelsAreSubtotals="1" fieldPosition="0">
        <references count="1">
          <reference field="1" count="1">
            <x v="183"/>
          </reference>
        </references>
      </pivotArea>
    </format>
    <format dxfId="2595">
      <pivotArea collapsedLevelsAreSubtotals="1" fieldPosition="0">
        <references count="1">
          <reference field="1" count="1">
            <x v="184"/>
          </reference>
        </references>
      </pivotArea>
    </format>
    <format dxfId="2594">
      <pivotArea collapsedLevelsAreSubtotals="1" fieldPosition="0">
        <references count="1">
          <reference field="1" count="1">
            <x v="185"/>
          </reference>
        </references>
      </pivotArea>
    </format>
    <format dxfId="2593">
      <pivotArea collapsedLevelsAreSubtotals="1" fieldPosition="0">
        <references count="1">
          <reference field="1" count="1">
            <x v="186"/>
          </reference>
        </references>
      </pivotArea>
    </format>
    <format dxfId="2592">
      <pivotArea collapsedLevelsAreSubtotals="1" fieldPosition="0">
        <references count="1">
          <reference field="1" count="1">
            <x v="187"/>
          </reference>
        </references>
      </pivotArea>
    </format>
    <format dxfId="2591">
      <pivotArea collapsedLevelsAreSubtotals="1" fieldPosition="0">
        <references count="1">
          <reference field="1" count="1">
            <x v="188"/>
          </reference>
        </references>
      </pivotArea>
    </format>
    <format dxfId="2590">
      <pivotArea collapsedLevelsAreSubtotals="1" fieldPosition="0">
        <references count="1">
          <reference field="1" count="1">
            <x v="189"/>
          </reference>
        </references>
      </pivotArea>
    </format>
    <format dxfId="2589">
      <pivotArea collapsedLevelsAreSubtotals="1" fieldPosition="0">
        <references count="1">
          <reference field="1" count="1">
            <x v="190"/>
          </reference>
        </references>
      </pivotArea>
    </format>
    <format dxfId="2588">
      <pivotArea collapsedLevelsAreSubtotals="1" fieldPosition="0">
        <references count="1">
          <reference field="1" count="1">
            <x v="191"/>
          </reference>
        </references>
      </pivotArea>
    </format>
    <format dxfId="2587">
      <pivotArea collapsedLevelsAreSubtotals="1" fieldPosition="0">
        <references count="1">
          <reference field="1" count="1">
            <x v="192"/>
          </reference>
        </references>
      </pivotArea>
    </format>
    <format dxfId="2586">
      <pivotArea collapsedLevelsAreSubtotals="1" fieldPosition="0">
        <references count="1">
          <reference field="1" count="1">
            <x v="193"/>
          </reference>
        </references>
      </pivotArea>
    </format>
    <format dxfId="2585">
      <pivotArea collapsedLevelsAreSubtotals="1" fieldPosition="0">
        <references count="1">
          <reference field="1" count="1">
            <x v="194"/>
          </reference>
        </references>
      </pivotArea>
    </format>
    <format dxfId="2584">
      <pivotArea collapsedLevelsAreSubtotals="1" fieldPosition="0">
        <references count="1">
          <reference field="1" count="1">
            <x v="195"/>
          </reference>
        </references>
      </pivotArea>
    </format>
    <format dxfId="2583">
      <pivotArea collapsedLevelsAreSubtotals="1" fieldPosition="0">
        <references count="1">
          <reference field="1" count="1">
            <x v="196"/>
          </reference>
        </references>
      </pivotArea>
    </format>
    <format dxfId="2582">
      <pivotArea dataOnly="0" labelOnly="1" fieldPosition="0">
        <references count="1">
          <reference field="1" count="50">
            <x v="88"/>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reference>
        </references>
      </pivotArea>
    </format>
    <format dxfId="2581">
      <pivotArea dataOnly="0" labelOnly="1" fieldPosition="0">
        <references count="1">
          <reference field="1" count="5">
            <x v="192"/>
            <x v="193"/>
            <x v="194"/>
            <x v="195"/>
            <x v="196"/>
          </reference>
        </references>
      </pivotArea>
    </format>
    <format dxfId="2580">
      <pivotArea dataOnly="0" labelOnly="1" outline="0" fieldPosition="0">
        <references count="1">
          <reference field="4294967294" count="1">
            <x v="2"/>
          </reference>
        </references>
      </pivotArea>
    </format>
    <format dxfId="2579">
      <pivotArea dataOnly="0" labelOnly="1" fieldPosition="0">
        <references count="1">
          <reference field="1" count="7">
            <x v="197"/>
            <x v="198"/>
            <x v="199"/>
            <x v="200"/>
            <x v="201"/>
            <x v="202"/>
            <x v="204"/>
          </reference>
        </references>
      </pivotArea>
    </format>
    <format dxfId="2578">
      <pivotArea dataOnly="0" labelOnly="1" fieldPosition="0">
        <references count="1">
          <reference field="1" count="7">
            <x v="197"/>
            <x v="198"/>
            <x v="199"/>
            <x v="200"/>
            <x v="201"/>
            <x v="202"/>
            <x v="204"/>
          </reference>
        </references>
      </pivotArea>
    </format>
    <format dxfId="2577">
      <pivotArea collapsedLevelsAreSubtotals="1" fieldPosition="0">
        <references count="1">
          <reference field="1" count="1">
            <x v="197"/>
          </reference>
        </references>
      </pivotArea>
    </format>
    <format dxfId="2576">
      <pivotArea collapsedLevelsAreSubtotals="1" fieldPosition="0">
        <references count="1">
          <reference field="1" count="1">
            <x v="198"/>
          </reference>
        </references>
      </pivotArea>
    </format>
    <format dxfId="2575">
      <pivotArea collapsedLevelsAreSubtotals="1" fieldPosition="0">
        <references count="1">
          <reference field="1" count="1">
            <x v="199"/>
          </reference>
        </references>
      </pivotArea>
    </format>
    <format dxfId="2574">
      <pivotArea collapsedLevelsAreSubtotals="1" fieldPosition="0">
        <references count="1">
          <reference field="1" count="1">
            <x v="200"/>
          </reference>
        </references>
      </pivotArea>
    </format>
    <format dxfId="2573">
      <pivotArea collapsedLevelsAreSubtotals="1" fieldPosition="0">
        <references count="1">
          <reference field="1" count="1">
            <x v="201"/>
          </reference>
        </references>
      </pivotArea>
    </format>
    <format dxfId="2572">
      <pivotArea collapsedLevelsAreSubtotals="1" fieldPosition="0">
        <references count="1">
          <reference field="1" count="1">
            <x v="202"/>
          </reference>
        </references>
      </pivotArea>
    </format>
    <format dxfId="2571">
      <pivotArea collapsedLevelsAreSubtotals="1" fieldPosition="0">
        <references count="1">
          <reference field="1" count="1">
            <x v="204"/>
          </reference>
        </references>
      </pivotArea>
    </format>
    <format dxfId="2570">
      <pivotArea dataOnly="0" labelOnly="1" fieldPosition="0">
        <references count="1">
          <reference field="1" count="4">
            <x v="98"/>
            <x v="99"/>
            <x v="234"/>
            <x v="236"/>
          </reference>
        </references>
      </pivotArea>
    </format>
    <format dxfId="2569">
      <pivotArea dataOnly="0" labelOnly="1" fieldPosition="0">
        <references count="1">
          <reference field="1" count="3">
            <x v="95"/>
            <x v="96"/>
            <x v="110"/>
          </reference>
        </references>
      </pivotArea>
    </format>
    <format dxfId="2568">
      <pivotArea collapsedLevelsAreSubtotals="1" fieldPosition="0">
        <references count="1">
          <reference field="1" count="1">
            <x v="232"/>
          </reference>
        </references>
      </pivotArea>
    </format>
    <format dxfId="2567">
      <pivotArea collapsedLevelsAreSubtotals="1" fieldPosition="0">
        <references count="1">
          <reference field="1" count="1">
            <x v="231"/>
          </reference>
        </references>
      </pivotArea>
    </format>
    <format dxfId="2566">
      <pivotArea collapsedLevelsAreSubtotals="1" fieldPosition="0">
        <references count="1">
          <reference field="1" count="1">
            <x v="115"/>
          </reference>
        </references>
      </pivotArea>
    </format>
    <format dxfId="2565">
      <pivotArea collapsedLevelsAreSubtotals="1" fieldPosition="0">
        <references count="1">
          <reference field="1" count="1">
            <x v="116"/>
          </reference>
        </references>
      </pivotArea>
    </format>
    <format dxfId="2564">
      <pivotArea collapsedLevelsAreSubtotals="1" fieldPosition="0">
        <references count="1">
          <reference field="1" count="1">
            <x v="117"/>
          </reference>
        </references>
      </pivotArea>
    </format>
    <format dxfId="2563">
      <pivotArea collapsedLevelsAreSubtotals="1" fieldPosition="0">
        <references count="1">
          <reference field="1" count="1">
            <x v="118"/>
          </reference>
        </references>
      </pivotArea>
    </format>
    <format dxfId="2562">
      <pivotArea collapsedLevelsAreSubtotals="1" fieldPosition="0">
        <references count="1">
          <reference field="1" count="1">
            <x v="119"/>
          </reference>
        </references>
      </pivotArea>
    </format>
    <format dxfId="2561">
      <pivotArea collapsedLevelsAreSubtotals="1" fieldPosition="0">
        <references count="1">
          <reference field="1" count="1">
            <x v="120"/>
          </reference>
        </references>
      </pivotArea>
    </format>
    <format dxfId="2560">
      <pivotArea collapsedLevelsAreSubtotals="1" fieldPosition="0">
        <references count="1">
          <reference field="1" count="1">
            <x v="121"/>
          </reference>
        </references>
      </pivotArea>
    </format>
    <format dxfId="2559">
      <pivotArea collapsedLevelsAreSubtotals="1" fieldPosition="0">
        <references count="1">
          <reference field="1" count="1">
            <x v="122"/>
          </reference>
        </references>
      </pivotArea>
    </format>
    <format dxfId="2558">
      <pivotArea collapsedLevelsAreSubtotals="1" fieldPosition="0">
        <references count="1">
          <reference field="1" count="1">
            <x v="123"/>
          </reference>
        </references>
      </pivotArea>
    </format>
    <format dxfId="2557">
      <pivotArea collapsedLevelsAreSubtotals="1" fieldPosition="0">
        <references count="1">
          <reference field="1" count="1">
            <x v="124"/>
          </reference>
        </references>
      </pivotArea>
    </format>
    <format dxfId="2556">
      <pivotArea collapsedLevelsAreSubtotals="1" fieldPosition="0">
        <references count="1">
          <reference field="1" count="1">
            <x v="125"/>
          </reference>
        </references>
      </pivotArea>
    </format>
    <format dxfId="2555">
      <pivotArea collapsedLevelsAreSubtotals="1" fieldPosition="0">
        <references count="1">
          <reference field="1" count="1">
            <x v="126"/>
          </reference>
        </references>
      </pivotArea>
    </format>
    <format dxfId="2554">
      <pivotArea collapsedLevelsAreSubtotals="1" fieldPosition="0">
        <references count="1">
          <reference field="1" count="1">
            <x v="127"/>
          </reference>
        </references>
      </pivotArea>
    </format>
    <format dxfId="2553">
      <pivotArea collapsedLevelsAreSubtotals="1" fieldPosition="0">
        <references count="1">
          <reference field="1" count="1">
            <x v="128"/>
          </reference>
        </references>
      </pivotArea>
    </format>
    <format dxfId="2552">
      <pivotArea collapsedLevelsAreSubtotals="1" fieldPosition="0">
        <references count="1">
          <reference field="1" count="1">
            <x v="129"/>
          </reference>
        </references>
      </pivotArea>
    </format>
    <format dxfId="2551">
      <pivotArea collapsedLevelsAreSubtotals="1" fieldPosition="0">
        <references count="1">
          <reference field="1" count="1">
            <x v="130"/>
          </reference>
        </references>
      </pivotArea>
    </format>
    <format dxfId="2550">
      <pivotArea collapsedLevelsAreSubtotals="1" fieldPosition="0">
        <references count="1">
          <reference field="1" count="1">
            <x v="131"/>
          </reference>
        </references>
      </pivotArea>
    </format>
    <format dxfId="2549">
      <pivotArea collapsedLevelsAreSubtotals="1" fieldPosition="0">
        <references count="1">
          <reference field="1" count="1">
            <x v="132"/>
          </reference>
        </references>
      </pivotArea>
    </format>
    <format dxfId="2548">
      <pivotArea collapsedLevelsAreSubtotals="1" fieldPosition="0">
        <references count="1">
          <reference field="1" count="1">
            <x v="133"/>
          </reference>
        </references>
      </pivotArea>
    </format>
    <format dxfId="2547">
      <pivotArea collapsedLevelsAreSubtotals="1" fieldPosition="0">
        <references count="1">
          <reference field="1" count="1">
            <x v="134"/>
          </reference>
        </references>
      </pivotArea>
    </format>
    <format dxfId="2546">
      <pivotArea collapsedLevelsAreSubtotals="1" fieldPosition="0">
        <references count="1">
          <reference field="1" count="1">
            <x v="135"/>
          </reference>
        </references>
      </pivotArea>
    </format>
    <format dxfId="2545">
      <pivotArea collapsedLevelsAreSubtotals="1" fieldPosition="0">
        <references count="1">
          <reference field="1" count="1">
            <x v="136"/>
          </reference>
        </references>
      </pivotArea>
    </format>
    <format dxfId="2544">
      <pivotArea collapsedLevelsAreSubtotals="1" fieldPosition="0">
        <references count="1">
          <reference field="1" count="1">
            <x v="137"/>
          </reference>
        </references>
      </pivotArea>
    </format>
    <format dxfId="2543">
      <pivotArea collapsedLevelsAreSubtotals="1" fieldPosition="0">
        <references count="1">
          <reference field="1" count="1">
            <x v="138"/>
          </reference>
        </references>
      </pivotArea>
    </format>
    <format dxfId="2542">
      <pivotArea collapsedLevelsAreSubtotals="1" fieldPosition="0">
        <references count="1">
          <reference field="1" count="1">
            <x v="139"/>
          </reference>
        </references>
      </pivotArea>
    </format>
    <format dxfId="2541">
      <pivotArea collapsedLevelsAreSubtotals="1" fieldPosition="0">
        <references count="1">
          <reference field="1" count="1">
            <x v="140"/>
          </reference>
        </references>
      </pivotArea>
    </format>
    <format dxfId="2540">
      <pivotArea collapsedLevelsAreSubtotals="1" fieldPosition="0">
        <references count="1">
          <reference field="1" count="1">
            <x v="141"/>
          </reference>
        </references>
      </pivotArea>
    </format>
    <format dxfId="2539">
      <pivotArea collapsedLevelsAreSubtotals="1" fieldPosition="0">
        <references count="1">
          <reference field="1" count="1">
            <x v="142"/>
          </reference>
        </references>
      </pivotArea>
    </format>
    <format dxfId="2538">
      <pivotArea dataOnly="0" labelOnly="1" fieldPosition="0">
        <references count="1">
          <reference field="1" count="30">
            <x v="115"/>
            <x v="116"/>
            <x v="117"/>
            <x v="118"/>
            <x v="119"/>
            <x v="120"/>
            <x v="121"/>
            <x v="122"/>
            <x v="123"/>
            <x v="124"/>
            <x v="125"/>
            <x v="126"/>
            <x v="127"/>
            <x v="128"/>
            <x v="129"/>
            <x v="130"/>
            <x v="131"/>
            <x v="132"/>
            <x v="133"/>
            <x v="134"/>
            <x v="135"/>
            <x v="136"/>
            <x v="137"/>
            <x v="138"/>
            <x v="139"/>
            <x v="140"/>
            <x v="141"/>
            <x v="142"/>
            <x v="231"/>
            <x v="232"/>
          </reference>
        </references>
      </pivotArea>
    </format>
    <format dxfId="2537">
      <pivotArea collapsedLevelsAreSubtotals="1" fieldPosition="0">
        <references count="2">
          <reference field="4294967294" count="2" selected="0">
            <x v="0"/>
            <x v="1"/>
          </reference>
          <reference field="1" count="1">
            <x v="205"/>
          </reference>
        </references>
      </pivotArea>
    </format>
    <format dxfId="2536">
      <pivotArea collapsedLevelsAreSubtotals="1" fieldPosition="0">
        <references count="2">
          <reference field="4294967294" count="2" selected="0">
            <x v="0"/>
            <x v="1"/>
          </reference>
          <reference field="1" count="1">
            <x v="206"/>
          </reference>
        </references>
      </pivotArea>
    </format>
    <format dxfId="2535">
      <pivotArea collapsedLevelsAreSubtotals="1" fieldPosition="0">
        <references count="2">
          <reference field="4294967294" count="2" selected="0">
            <x v="0"/>
            <x v="1"/>
          </reference>
          <reference field="1" count="1">
            <x v="209"/>
          </reference>
        </references>
      </pivotArea>
    </format>
    <format dxfId="2534">
      <pivotArea collapsedLevelsAreSubtotals="1" fieldPosition="0">
        <references count="2">
          <reference field="4294967294" count="2" selected="0">
            <x v="0"/>
            <x v="1"/>
          </reference>
          <reference field="1" count="1">
            <x v="210"/>
          </reference>
        </references>
      </pivotArea>
    </format>
    <format dxfId="2533">
      <pivotArea collapsedLevelsAreSubtotals="1" fieldPosition="0">
        <references count="2">
          <reference field="4294967294" count="2" selected="0">
            <x v="0"/>
            <x v="1"/>
          </reference>
          <reference field="1" count="1">
            <x v="211"/>
          </reference>
        </references>
      </pivotArea>
    </format>
    <format dxfId="2532">
      <pivotArea collapsedLevelsAreSubtotals="1" fieldPosition="0">
        <references count="2">
          <reference field="4294967294" count="2" selected="0">
            <x v="0"/>
            <x v="1"/>
          </reference>
          <reference field="1" count="1">
            <x v="212"/>
          </reference>
        </references>
      </pivotArea>
    </format>
    <format dxfId="2531">
      <pivotArea collapsedLevelsAreSubtotals="1" fieldPosition="0">
        <references count="2">
          <reference field="4294967294" count="2" selected="0">
            <x v="0"/>
            <x v="1"/>
          </reference>
          <reference field="1" count="1">
            <x v="213"/>
          </reference>
        </references>
      </pivotArea>
    </format>
    <format dxfId="2530">
      <pivotArea collapsedLevelsAreSubtotals="1" fieldPosition="0">
        <references count="2">
          <reference field="4294967294" count="2" selected="0">
            <x v="0"/>
            <x v="1"/>
          </reference>
          <reference field="1" count="1">
            <x v="216"/>
          </reference>
        </references>
      </pivotArea>
    </format>
    <format dxfId="2529">
      <pivotArea dataOnly="0" labelOnly="1" fieldPosition="0">
        <references count="1">
          <reference field="1" count="8">
            <x v="205"/>
            <x v="206"/>
            <x v="209"/>
            <x v="210"/>
            <x v="211"/>
            <x v="212"/>
            <x v="213"/>
            <x v="216"/>
          </reference>
        </references>
      </pivotArea>
    </format>
    <format dxfId="2528">
      <pivotArea collapsedLevelsAreSubtotals="1" fieldPosition="0">
        <references count="2">
          <reference field="4294967294" count="1" selected="0">
            <x v="2"/>
          </reference>
          <reference field="1" count="1">
            <x v="205"/>
          </reference>
        </references>
      </pivotArea>
    </format>
    <format dxfId="2527">
      <pivotArea collapsedLevelsAreSubtotals="1" fieldPosition="0">
        <references count="2">
          <reference field="4294967294" count="1" selected="0">
            <x v="2"/>
          </reference>
          <reference field="1" count="1">
            <x v="206"/>
          </reference>
        </references>
      </pivotArea>
    </format>
    <format dxfId="2526">
      <pivotArea collapsedLevelsAreSubtotals="1" fieldPosition="0">
        <references count="2">
          <reference field="4294967294" count="1" selected="0">
            <x v="2"/>
          </reference>
          <reference field="1" count="1">
            <x v="209"/>
          </reference>
        </references>
      </pivotArea>
    </format>
    <format dxfId="2525">
      <pivotArea collapsedLevelsAreSubtotals="1" fieldPosition="0">
        <references count="2">
          <reference field="4294967294" count="1" selected="0">
            <x v="2"/>
          </reference>
          <reference field="1" count="1">
            <x v="210"/>
          </reference>
        </references>
      </pivotArea>
    </format>
    <format dxfId="2524">
      <pivotArea collapsedLevelsAreSubtotals="1" fieldPosition="0">
        <references count="2">
          <reference field="4294967294" count="1" selected="0">
            <x v="2"/>
          </reference>
          <reference field="1" count="1">
            <x v="211"/>
          </reference>
        </references>
      </pivotArea>
    </format>
    <format dxfId="2523">
      <pivotArea collapsedLevelsAreSubtotals="1" fieldPosition="0">
        <references count="2">
          <reference field="4294967294" count="1" selected="0">
            <x v="2"/>
          </reference>
          <reference field="1" count="1">
            <x v="212"/>
          </reference>
        </references>
      </pivotArea>
    </format>
    <format dxfId="2522">
      <pivotArea collapsedLevelsAreSubtotals="1" fieldPosition="0">
        <references count="2">
          <reference field="4294967294" count="1" selected="0">
            <x v="2"/>
          </reference>
          <reference field="1" count="1">
            <x v="213"/>
          </reference>
        </references>
      </pivotArea>
    </format>
    <format dxfId="2521">
      <pivotArea collapsedLevelsAreSubtotals="1" fieldPosition="0">
        <references count="2">
          <reference field="4294967294" count="1" selected="0">
            <x v="2"/>
          </reference>
          <reference field="1" count="1">
            <x v="216"/>
          </reference>
        </references>
      </pivotArea>
    </format>
    <format dxfId="2520">
      <pivotArea dataOnly="0" labelOnly="1" fieldPosition="0">
        <references count="1">
          <reference field="1" count="3">
            <x v="98"/>
            <x v="99"/>
            <x v="110"/>
          </reference>
        </references>
      </pivotArea>
    </format>
    <format dxfId="2519">
      <pivotArea dataOnly="0" labelOnly="1" fieldPosition="0">
        <references count="1">
          <reference field="1" count="8">
            <x v="205"/>
            <x v="206"/>
            <x v="209"/>
            <x v="210"/>
            <x v="211"/>
            <x v="212"/>
            <x v="213"/>
            <x v="216"/>
          </reference>
        </references>
      </pivotArea>
    </format>
    <format dxfId="2518">
      <pivotArea collapsedLevelsAreSubtotals="1" fieldPosition="0">
        <references count="1">
          <reference field="1" count="1">
            <x v="221"/>
          </reference>
        </references>
      </pivotArea>
    </format>
    <format dxfId="2517">
      <pivotArea dataOnly="0" labelOnly="1" fieldPosition="0">
        <references count="1">
          <reference field="1" count="1">
            <x v="221"/>
          </reference>
        </references>
      </pivotArea>
    </format>
    <format dxfId="2516">
      <pivotArea collapsedLevelsAreSubtotals="1" fieldPosition="0">
        <references count="1">
          <reference field="1" count="1">
            <x v="221"/>
          </reference>
        </references>
      </pivotArea>
    </format>
    <format dxfId="2515">
      <pivotArea collapsedLevelsAreSubtotals="1" fieldPosition="0">
        <references count="1">
          <reference field="1" count="1">
            <x v="222"/>
          </reference>
        </references>
      </pivotArea>
    </format>
    <format dxfId="2514">
      <pivotArea collapsedLevelsAreSubtotals="1" fieldPosition="0">
        <references count="1">
          <reference field="1" count="1">
            <x v="222"/>
          </reference>
        </references>
      </pivotArea>
    </format>
    <format dxfId="2513">
      <pivotArea collapsedLevelsAreSubtotals="1" fieldPosition="0">
        <references count="1">
          <reference field="1" count="1">
            <x v="222"/>
          </reference>
        </references>
      </pivotArea>
    </format>
    <format dxfId="2512">
      <pivotArea collapsedLevelsAreSubtotals="1" fieldPosition="0">
        <references count="1">
          <reference field="1" count="1">
            <x v="222"/>
          </reference>
        </references>
      </pivotArea>
    </format>
    <format dxfId="2511">
      <pivotArea collapsedLevelsAreSubtotals="1" fieldPosition="0">
        <references count="1">
          <reference field="1" count="1">
            <x v="222"/>
          </reference>
        </references>
      </pivotArea>
    </format>
    <format dxfId="2510">
      <pivotArea collapsedLevelsAreSubtotals="1" fieldPosition="0">
        <references count="1">
          <reference field="1" count="1">
            <x v="222"/>
          </reference>
        </references>
      </pivotArea>
    </format>
    <format dxfId="2509">
      <pivotArea collapsedLevelsAreSubtotals="1" fieldPosition="0">
        <references count="1">
          <reference field="1" count="1">
            <x v="237"/>
          </reference>
        </references>
      </pivotArea>
    </format>
    <format dxfId="2508">
      <pivotArea collapsedLevelsAreSubtotals="1" fieldPosition="0">
        <references count="1">
          <reference field="1" count="1">
            <x v="114"/>
          </reference>
        </references>
      </pivotArea>
    </format>
    <format dxfId="2507">
      <pivotArea collapsedLevelsAreSubtotals="1" fieldPosition="0">
        <references count="1">
          <reference field="1" count="1">
            <x v="235"/>
          </reference>
        </references>
      </pivotArea>
    </format>
    <format dxfId="2506">
      <pivotArea collapsedLevelsAreSubtotals="1" fieldPosition="0">
        <references count="1">
          <reference field="1" count="1">
            <x v="234"/>
          </reference>
        </references>
      </pivotArea>
    </format>
    <format dxfId="2505">
      <pivotArea collapsedLevelsAreSubtotals="1" fieldPosition="0">
        <references count="1">
          <reference field="1" count="1">
            <x v="236"/>
          </reference>
        </references>
      </pivotArea>
    </format>
    <format dxfId="2504">
      <pivotArea collapsedLevelsAreSubtotals="1" fieldPosition="0">
        <references count="1">
          <reference field="1" count="1">
            <x v="233"/>
          </reference>
        </references>
      </pivotArea>
    </format>
    <format dxfId="2503">
      <pivotArea collapsedLevelsAreSubtotals="1" fieldPosition="0">
        <references count="1">
          <reference field="1" count="1">
            <x v="238"/>
          </reference>
        </references>
      </pivotArea>
    </format>
    <format dxfId="2502">
      <pivotArea collapsedLevelsAreSubtotals="1" fieldPosition="0">
        <references count="1">
          <reference field="1" count="1">
            <x v="230"/>
          </reference>
        </references>
      </pivotArea>
    </format>
    <format dxfId="2501">
      <pivotArea dataOnly="0" labelOnly="1" fieldPosition="0">
        <references count="1">
          <reference field="1" count="8">
            <x v="114"/>
            <x v="230"/>
            <x v="233"/>
            <x v="234"/>
            <x v="235"/>
            <x v="236"/>
            <x v="237"/>
            <x v="238"/>
          </reference>
        </references>
      </pivotArea>
    </format>
    <format dxfId="2500">
      <pivotArea collapsedLevelsAreSubtotals="1" fieldPosition="0">
        <references count="1">
          <reference field="1" count="1">
            <x v="237"/>
          </reference>
        </references>
      </pivotArea>
    </format>
    <format dxfId="2499">
      <pivotArea collapsedLevelsAreSubtotals="1" fieldPosition="0">
        <references count="1">
          <reference field="1" count="1">
            <x v="114"/>
          </reference>
        </references>
      </pivotArea>
    </format>
    <format dxfId="2498">
      <pivotArea collapsedLevelsAreSubtotals="1" fieldPosition="0">
        <references count="1">
          <reference field="1" count="1">
            <x v="235"/>
          </reference>
        </references>
      </pivotArea>
    </format>
    <format dxfId="2497">
      <pivotArea collapsedLevelsAreSubtotals="1" fieldPosition="0">
        <references count="1">
          <reference field="1" count="1">
            <x v="234"/>
          </reference>
        </references>
      </pivotArea>
    </format>
    <format dxfId="2496">
      <pivotArea collapsedLevelsAreSubtotals="1" fieldPosition="0">
        <references count="1">
          <reference field="1" count="1">
            <x v="236"/>
          </reference>
        </references>
      </pivotArea>
    </format>
    <format dxfId="2495">
      <pivotArea collapsedLevelsAreSubtotals="1" fieldPosition="0">
        <references count="1">
          <reference field="1" count="1">
            <x v="233"/>
          </reference>
        </references>
      </pivotArea>
    </format>
    <format dxfId="2494">
      <pivotArea collapsedLevelsAreSubtotals="1" fieldPosition="0">
        <references count="1">
          <reference field="1" count="1">
            <x v="238"/>
          </reference>
        </references>
      </pivotArea>
    </format>
    <format dxfId="2493">
      <pivotArea collapsedLevelsAreSubtotals="1" fieldPosition="0">
        <references count="1">
          <reference field="1" count="1">
            <x v="230"/>
          </reference>
        </references>
      </pivotArea>
    </format>
    <format dxfId="2492">
      <pivotArea dataOnly="0" labelOnly="1" fieldPosition="0">
        <references count="1">
          <reference field="1" count="8">
            <x v="114"/>
            <x v="230"/>
            <x v="233"/>
            <x v="234"/>
            <x v="235"/>
            <x v="236"/>
            <x v="237"/>
            <x v="238"/>
          </reference>
        </references>
      </pivotArea>
    </format>
    <format dxfId="2491">
      <pivotArea collapsedLevelsAreSubtotals="1" fieldPosition="0">
        <references count="1">
          <reference field="1" count="1">
            <x v="237"/>
          </reference>
        </references>
      </pivotArea>
    </format>
    <format dxfId="2490">
      <pivotArea collapsedLevelsAreSubtotals="1" fieldPosition="0">
        <references count="1">
          <reference field="1" count="1">
            <x v="114"/>
          </reference>
        </references>
      </pivotArea>
    </format>
    <format dxfId="2489">
      <pivotArea collapsedLevelsAreSubtotals="1" fieldPosition="0">
        <references count="1">
          <reference field="1" count="1">
            <x v="235"/>
          </reference>
        </references>
      </pivotArea>
    </format>
    <format dxfId="2488">
      <pivotArea collapsedLevelsAreSubtotals="1" fieldPosition="0">
        <references count="1">
          <reference field="1" count="1">
            <x v="234"/>
          </reference>
        </references>
      </pivotArea>
    </format>
    <format dxfId="2487">
      <pivotArea collapsedLevelsAreSubtotals="1" fieldPosition="0">
        <references count="1">
          <reference field="1" count="1">
            <x v="236"/>
          </reference>
        </references>
      </pivotArea>
    </format>
    <format dxfId="2486">
      <pivotArea collapsedLevelsAreSubtotals="1" fieldPosition="0">
        <references count="1">
          <reference field="1" count="1">
            <x v="233"/>
          </reference>
        </references>
      </pivotArea>
    </format>
    <format dxfId="2485">
      <pivotArea collapsedLevelsAreSubtotals="1" fieldPosition="0">
        <references count="1">
          <reference field="1" count="1">
            <x v="238"/>
          </reference>
        </references>
      </pivotArea>
    </format>
    <format dxfId="2484">
      <pivotArea collapsedLevelsAreSubtotals="1" fieldPosition="0">
        <references count="1">
          <reference field="1" count="1">
            <x v="230"/>
          </reference>
        </references>
      </pivotArea>
    </format>
    <format dxfId="2483">
      <pivotArea dataOnly="0" labelOnly="1" fieldPosition="0">
        <references count="1">
          <reference field="1" count="8">
            <x v="114"/>
            <x v="230"/>
            <x v="233"/>
            <x v="234"/>
            <x v="235"/>
            <x v="236"/>
            <x v="237"/>
            <x v="238"/>
          </reference>
        </references>
      </pivotArea>
    </format>
    <format dxfId="2482">
      <pivotArea collapsedLevelsAreSubtotals="1" fieldPosition="0">
        <references count="1">
          <reference field="1" count="1">
            <x v="222"/>
          </reference>
        </references>
      </pivotArea>
    </format>
    <format dxfId="2481">
      <pivotArea collapsedLevelsAreSubtotals="1" fieldPosition="0">
        <references count="1">
          <reference field="1" count="1">
            <x v="223"/>
          </reference>
        </references>
      </pivotArea>
    </format>
    <format dxfId="2480">
      <pivotArea collapsedLevelsAreSubtotals="1" fieldPosition="0">
        <references count="1">
          <reference field="1" count="1">
            <x v="224"/>
          </reference>
        </references>
      </pivotArea>
    </format>
    <format dxfId="2479">
      <pivotArea collapsedLevelsAreSubtotals="1" fieldPosition="0">
        <references count="1">
          <reference field="1" count="1">
            <x v="222"/>
          </reference>
        </references>
      </pivotArea>
    </format>
    <format dxfId="2478">
      <pivotArea collapsedLevelsAreSubtotals="1" fieldPosition="0">
        <references count="1">
          <reference field="1" count="1">
            <x v="222"/>
          </reference>
        </references>
      </pivotArea>
    </format>
    <format dxfId="2477">
      <pivotArea collapsedLevelsAreSubtotals="1" fieldPosition="0">
        <references count="1">
          <reference field="1" count="1">
            <x v="222"/>
          </reference>
        </references>
      </pivotArea>
    </format>
    <format dxfId="2476">
      <pivotArea collapsedLevelsAreSubtotals="1" fieldPosition="0">
        <references count="1">
          <reference field="1" count="1">
            <x v="222"/>
          </reference>
        </references>
      </pivotArea>
    </format>
    <format dxfId="2475">
      <pivotArea collapsedLevelsAreSubtotals="1" fieldPosition="0">
        <references count="1">
          <reference field="1" count="1">
            <x v="223"/>
          </reference>
        </references>
      </pivotArea>
    </format>
    <format dxfId="2474">
      <pivotArea collapsedLevelsAreSubtotals="1" fieldPosition="0">
        <references count="1">
          <reference field="1" count="1">
            <x v="224"/>
          </reference>
        </references>
      </pivotArea>
    </format>
    <format dxfId="2473">
      <pivotArea collapsedLevelsAreSubtotals="1" fieldPosition="0">
        <references count="1">
          <reference field="1" count="1">
            <x v="225"/>
          </reference>
        </references>
      </pivotArea>
    </format>
    <format dxfId="2472">
      <pivotArea collapsedLevelsAreSubtotals="1" fieldPosition="0">
        <references count="1">
          <reference field="1" count="1">
            <x v="226"/>
          </reference>
        </references>
      </pivotArea>
    </format>
    <format dxfId="2471">
      <pivotArea dataOnly="0" labelOnly="1" fieldPosition="0">
        <references count="1">
          <reference field="1" count="17">
            <x v="86"/>
            <x v="87"/>
            <x v="92"/>
            <x v="93"/>
            <x v="94"/>
            <x v="95"/>
            <x v="96"/>
            <x v="97"/>
            <x v="98"/>
            <x v="99"/>
            <x v="100"/>
            <x v="101"/>
            <x v="102"/>
            <x v="103"/>
            <x v="104"/>
            <x v="106"/>
            <x v="108"/>
          </reference>
        </references>
      </pivotArea>
    </format>
    <format dxfId="2470">
      <pivotArea outline="0" collapsedLevelsAreSubtotals="1" fieldPosition="0"/>
    </format>
    <format dxfId="2469">
      <pivotArea dataOnly="0" labelOnly="1" fieldPosition="0">
        <references count="1">
          <reference field="1" count="21">
            <x v="80"/>
            <x v="82"/>
            <x v="83"/>
            <x v="89"/>
            <x v="91"/>
            <x v="95"/>
            <x v="96"/>
            <x v="98"/>
            <x v="99"/>
            <x v="100"/>
            <x v="101"/>
            <x v="102"/>
            <x v="103"/>
            <x v="104"/>
            <x v="106"/>
            <x v="109"/>
            <x v="115"/>
            <x v="157"/>
            <x v="171"/>
            <x v="173"/>
            <x v="180"/>
          </reference>
        </references>
      </pivotArea>
    </format>
    <format dxfId="2468">
      <pivotArea outline="0" collapsedLevelsAreSubtotals="1" fieldPosition="0"/>
    </format>
    <format dxfId="2467">
      <pivotArea type="all" dataOnly="0" outline="0" fieldPosition="0"/>
    </format>
    <format dxfId="2466">
      <pivotArea outline="0" collapsedLevelsAreSubtotals="1" fieldPosition="0"/>
    </format>
    <format dxfId="2465">
      <pivotArea field="1" type="button" dataOnly="0" labelOnly="1" outline="0" axis="axisRow" fieldPosition="0"/>
    </format>
    <format dxfId="2464">
      <pivotArea dataOnly="0" labelOnly="1" fieldPosition="0">
        <references count="1">
          <reference field="1" count="50">
            <x v="82"/>
            <x v="83"/>
            <x v="84"/>
            <x v="85"/>
            <x v="86"/>
            <x v="87"/>
            <x v="89"/>
            <x v="90"/>
            <x v="91"/>
            <x v="92"/>
            <x v="93"/>
            <x v="94"/>
            <x v="95"/>
            <x v="96"/>
            <x v="97"/>
            <x v="98"/>
            <x v="99"/>
            <x v="100"/>
            <x v="101"/>
            <x v="102"/>
            <x v="103"/>
            <x v="104"/>
            <x v="106"/>
            <x v="108"/>
            <x v="109"/>
            <x v="110"/>
            <x v="111"/>
            <x v="112"/>
            <x v="113"/>
            <x v="114"/>
            <x v="115"/>
            <x v="116"/>
            <x v="117"/>
            <x v="118"/>
            <x v="119"/>
            <x v="120"/>
            <x v="121"/>
            <x v="122"/>
            <x v="123"/>
            <x v="124"/>
            <x v="125"/>
            <x v="230"/>
            <x v="231"/>
            <x v="232"/>
            <x v="233"/>
            <x v="234"/>
            <x v="235"/>
            <x v="236"/>
            <x v="237"/>
            <x v="238"/>
          </reference>
        </references>
      </pivotArea>
    </format>
    <format dxfId="2463">
      <pivotArea dataOnly="0" labelOnly="1" fieldPosition="0">
        <references count="1">
          <reference field="1" count="50">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reference>
        </references>
      </pivotArea>
    </format>
    <format dxfId="2462">
      <pivotArea dataOnly="0" labelOnly="1" fieldPosition="0">
        <references count="1">
          <reference field="1" count="48">
            <x v="51"/>
            <x v="80"/>
            <x v="81"/>
            <x v="88"/>
            <x v="176"/>
            <x v="177"/>
            <x v="178"/>
            <x v="179"/>
            <x v="180"/>
            <x v="181"/>
            <x v="182"/>
            <x v="183"/>
            <x v="184"/>
            <x v="185"/>
            <x v="186"/>
            <x v="187"/>
            <x v="188"/>
            <x v="189"/>
            <x v="190"/>
            <x v="191"/>
            <x v="192"/>
            <x v="193"/>
            <x v="194"/>
            <x v="195"/>
            <x v="196"/>
            <x v="197"/>
            <x v="198"/>
            <x v="199"/>
            <x v="200"/>
            <x v="201"/>
            <x v="202"/>
            <x v="204"/>
            <x v="205"/>
            <x v="206"/>
            <x v="209"/>
            <x v="210"/>
            <x v="211"/>
            <x v="212"/>
            <x v="213"/>
            <x v="216"/>
            <x v="221"/>
            <x v="222"/>
            <x v="223"/>
            <x v="224"/>
            <x v="225"/>
            <x v="226"/>
            <x v="229"/>
            <x v="239"/>
          </reference>
        </references>
      </pivotArea>
    </format>
    <format dxfId="2461">
      <pivotArea dataOnly="0" labelOnly="1" grandRow="1" outline="0" fieldPosition="0"/>
    </format>
    <format dxfId="2460">
      <pivotArea dataOnly="0" labelOnly="1" fieldPosition="0">
        <references count="2">
          <reference field="1" count="1" selected="0">
            <x v="81"/>
          </reference>
          <reference field="2" count="7">
            <x v="311"/>
            <x v="326"/>
            <x v="415"/>
            <x v="418"/>
            <x v="446"/>
            <x v="648"/>
            <x v="788"/>
          </reference>
        </references>
      </pivotArea>
    </format>
    <format dxfId="2459">
      <pivotArea dataOnly="0" labelOnly="1" outline="0" fieldPosition="0">
        <references count="1">
          <reference field="4294967294" count="3">
            <x v="0"/>
            <x v="1"/>
            <x v="2"/>
          </reference>
        </references>
      </pivotArea>
    </format>
    <format dxfId="2458">
      <pivotArea type="all" dataOnly="0" outline="0" fieldPosition="0"/>
    </format>
    <format dxfId="2457">
      <pivotArea outline="0" collapsedLevelsAreSubtotals="1" fieldPosition="0"/>
    </format>
    <format dxfId="2456">
      <pivotArea field="1" type="button" dataOnly="0" labelOnly="1" outline="0" axis="axisRow" fieldPosition="0"/>
    </format>
    <format dxfId="2455">
      <pivotArea dataOnly="0" labelOnly="1" fieldPosition="0">
        <references count="1">
          <reference field="1" count="50">
            <x v="82"/>
            <x v="83"/>
            <x v="84"/>
            <x v="85"/>
            <x v="86"/>
            <x v="87"/>
            <x v="89"/>
            <x v="90"/>
            <x v="91"/>
            <x v="92"/>
            <x v="93"/>
            <x v="94"/>
            <x v="95"/>
            <x v="96"/>
            <x v="97"/>
            <x v="98"/>
            <x v="99"/>
            <x v="100"/>
            <x v="101"/>
            <x v="102"/>
            <x v="103"/>
            <x v="104"/>
            <x v="106"/>
            <x v="108"/>
            <x v="109"/>
            <x v="110"/>
            <x v="111"/>
            <x v="112"/>
            <x v="113"/>
            <x v="114"/>
            <x v="115"/>
            <x v="116"/>
            <x v="117"/>
            <x v="118"/>
            <x v="119"/>
            <x v="120"/>
            <x v="121"/>
            <x v="122"/>
            <x v="123"/>
            <x v="124"/>
            <x v="125"/>
            <x v="230"/>
            <x v="231"/>
            <x v="232"/>
            <x v="233"/>
            <x v="234"/>
            <x v="235"/>
            <x v="236"/>
            <x v="237"/>
            <x v="238"/>
          </reference>
        </references>
      </pivotArea>
    </format>
    <format dxfId="2454">
      <pivotArea dataOnly="0" labelOnly="1" fieldPosition="0">
        <references count="1">
          <reference field="1" count="50">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reference>
        </references>
      </pivotArea>
    </format>
    <format dxfId="2453">
      <pivotArea dataOnly="0" labelOnly="1" fieldPosition="0">
        <references count="1">
          <reference field="1" count="48">
            <x v="51"/>
            <x v="80"/>
            <x v="81"/>
            <x v="88"/>
            <x v="176"/>
            <x v="177"/>
            <x v="178"/>
            <x v="179"/>
            <x v="180"/>
            <x v="181"/>
            <x v="182"/>
            <x v="183"/>
            <x v="184"/>
            <x v="185"/>
            <x v="186"/>
            <x v="187"/>
            <x v="188"/>
            <x v="189"/>
            <x v="190"/>
            <x v="191"/>
            <x v="192"/>
            <x v="193"/>
            <x v="194"/>
            <x v="195"/>
            <x v="196"/>
            <x v="197"/>
            <x v="198"/>
            <x v="199"/>
            <x v="200"/>
            <x v="201"/>
            <x v="202"/>
            <x v="204"/>
            <x v="205"/>
            <x v="206"/>
            <x v="209"/>
            <x v="210"/>
            <x v="211"/>
            <x v="212"/>
            <x v="213"/>
            <x v="216"/>
            <x v="221"/>
            <x v="222"/>
            <x v="223"/>
            <x v="224"/>
            <x v="225"/>
            <x v="226"/>
            <x v="229"/>
            <x v="239"/>
          </reference>
        </references>
      </pivotArea>
    </format>
    <format dxfId="2452">
      <pivotArea dataOnly="0" labelOnly="1" grandRow="1" outline="0" fieldPosition="0"/>
    </format>
    <format dxfId="2451">
      <pivotArea dataOnly="0" labelOnly="1" fieldPosition="0">
        <references count="2">
          <reference field="1" count="1" selected="0">
            <x v="81"/>
          </reference>
          <reference field="2" count="7">
            <x v="311"/>
            <x v="326"/>
            <x v="415"/>
            <x v="418"/>
            <x v="446"/>
            <x v="648"/>
            <x v="788"/>
          </reference>
        </references>
      </pivotArea>
    </format>
    <format dxfId="2450">
      <pivotArea dataOnly="0" labelOnly="1" outline="0" fieldPosition="0">
        <references count="1">
          <reference field="4294967294" count="3">
            <x v="0"/>
            <x v="1"/>
            <x v="2"/>
          </reference>
        </references>
      </pivotArea>
    </format>
    <format dxfId="2449">
      <pivotArea dataOnly="0" labelOnly="1" fieldPosition="0">
        <references count="1">
          <reference field="1" count="50">
            <x v="51"/>
            <x v="80"/>
            <x v="81"/>
            <x v="82"/>
            <x v="83"/>
            <x v="84"/>
            <x v="85"/>
            <x v="86"/>
            <x v="87"/>
            <x v="89"/>
            <x v="90"/>
            <x v="91"/>
            <x v="92"/>
            <x v="93"/>
            <x v="94"/>
            <x v="95"/>
            <x v="96"/>
            <x v="97"/>
            <x v="98"/>
            <x v="99"/>
            <x v="100"/>
            <x v="101"/>
            <x v="102"/>
            <x v="103"/>
            <x v="104"/>
            <x v="106"/>
            <x v="108"/>
            <x v="109"/>
            <x v="110"/>
            <x v="111"/>
            <x v="112"/>
            <x v="113"/>
            <x v="114"/>
            <x v="115"/>
            <x v="116"/>
            <x v="117"/>
            <x v="118"/>
            <x v="119"/>
            <x v="120"/>
            <x v="121"/>
            <x v="122"/>
            <x v="230"/>
            <x v="231"/>
            <x v="232"/>
            <x v="233"/>
            <x v="234"/>
            <x v="235"/>
            <x v="236"/>
            <x v="237"/>
            <x v="238"/>
          </reference>
        </references>
      </pivotArea>
    </format>
    <format dxfId="2448">
      <pivotArea dataOnly="0" labelOnly="1" fieldPosition="0">
        <references count="1">
          <reference field="1" count="50">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reference>
        </references>
      </pivotArea>
    </format>
    <format dxfId="2447">
      <pivotArea dataOnly="0" labelOnly="1" fieldPosition="0">
        <references count="1">
          <reference field="1" count="46">
            <x v="88"/>
            <x v="173"/>
            <x v="174"/>
            <x v="175"/>
            <x v="176"/>
            <x v="177"/>
            <x v="178"/>
            <x v="179"/>
            <x v="180"/>
            <x v="181"/>
            <x v="182"/>
            <x v="183"/>
            <x v="184"/>
            <x v="185"/>
            <x v="186"/>
            <x v="187"/>
            <x v="188"/>
            <x v="189"/>
            <x v="190"/>
            <x v="191"/>
            <x v="192"/>
            <x v="193"/>
            <x v="194"/>
            <x v="195"/>
            <x v="196"/>
            <x v="197"/>
            <x v="198"/>
            <x v="200"/>
            <x v="201"/>
            <x v="202"/>
            <x v="204"/>
            <x v="205"/>
            <x v="206"/>
            <x v="209"/>
            <x v="210"/>
            <x v="211"/>
            <x v="212"/>
            <x v="213"/>
            <x v="216"/>
            <x v="221"/>
            <x v="222"/>
            <x v="223"/>
            <x v="224"/>
            <x v="225"/>
            <x v="226"/>
            <x v="229"/>
          </reference>
        </references>
      </pivotArea>
    </format>
    <format dxfId="2446">
      <pivotArea outline="0" collapsedLevelsAreSubtotals="1" fieldPosition="0"/>
    </format>
    <format dxfId="2445">
      <pivotArea dataOnly="0" labelOnly="1" fieldPosition="0">
        <references count="1">
          <reference field="1" count="50">
            <x v="51"/>
            <x v="80"/>
            <x v="81"/>
            <x v="82"/>
            <x v="83"/>
            <x v="84"/>
            <x v="85"/>
            <x v="86"/>
            <x v="87"/>
            <x v="88"/>
            <x v="89"/>
            <x v="90"/>
            <x v="91"/>
            <x v="92"/>
            <x v="93"/>
            <x v="94"/>
            <x v="95"/>
            <x v="96"/>
            <x v="97"/>
            <x v="98"/>
            <x v="99"/>
            <x v="100"/>
            <x v="101"/>
            <x v="102"/>
            <x v="103"/>
            <x v="104"/>
            <x v="106"/>
            <x v="108"/>
            <x v="109"/>
            <x v="110"/>
            <x v="111"/>
            <x v="112"/>
            <x v="113"/>
            <x v="114"/>
            <x v="115"/>
            <x v="116"/>
            <x v="117"/>
            <x v="118"/>
            <x v="119"/>
            <x v="120"/>
            <x v="121"/>
            <x v="122"/>
            <x v="123"/>
            <x v="124"/>
            <x v="125"/>
            <x v="126"/>
            <x v="127"/>
            <x v="128"/>
            <x v="129"/>
            <x v="130"/>
          </reference>
        </references>
      </pivotArea>
    </format>
    <format dxfId="2444">
      <pivotArea dataOnly="0" labelOnly="1" fieldPosition="0">
        <references count="1">
          <reference field="1" count="5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2443">
      <pivotArea dataOnly="0" labelOnly="1" fieldPosition="0">
        <references count="1">
          <reference field="1" count="46">
            <x v="181"/>
            <x v="182"/>
            <x v="183"/>
            <x v="184"/>
            <x v="185"/>
            <x v="186"/>
            <x v="187"/>
            <x v="188"/>
            <x v="189"/>
            <x v="190"/>
            <x v="191"/>
            <x v="192"/>
            <x v="193"/>
            <x v="194"/>
            <x v="195"/>
            <x v="196"/>
            <x v="197"/>
            <x v="198"/>
            <x v="200"/>
            <x v="201"/>
            <x v="202"/>
            <x v="204"/>
            <x v="205"/>
            <x v="206"/>
            <x v="209"/>
            <x v="210"/>
            <x v="211"/>
            <x v="212"/>
            <x v="213"/>
            <x v="216"/>
            <x v="221"/>
            <x v="222"/>
            <x v="223"/>
            <x v="224"/>
            <x v="225"/>
            <x v="226"/>
            <x v="229"/>
            <x v="230"/>
            <x v="231"/>
            <x v="232"/>
            <x v="233"/>
            <x v="234"/>
            <x v="235"/>
            <x v="236"/>
            <x v="237"/>
            <x v="238"/>
          </reference>
        </references>
      </pivotArea>
    </format>
    <format dxfId="2442">
      <pivotArea dataOnly="0" labelOnly="1" grandRow="1" outline="0" fieldPosition="0"/>
    </format>
    <format dxfId="2441">
      <pivotArea collapsedLevelsAreSubtotals="1" fieldPosition="0">
        <references count="1">
          <reference field="1" count="1">
            <x v="81"/>
          </reference>
        </references>
      </pivotArea>
    </format>
    <format dxfId="2440">
      <pivotArea collapsedLevelsAreSubtotals="1" fieldPosition="0">
        <references count="1">
          <reference field="1" count="1">
            <x v="82"/>
          </reference>
        </references>
      </pivotArea>
    </format>
    <format dxfId="2439">
      <pivotArea collapsedLevelsAreSubtotals="1" fieldPosition="0">
        <references count="1">
          <reference field="1" count="1">
            <x v="83"/>
          </reference>
        </references>
      </pivotArea>
    </format>
    <format dxfId="2438">
      <pivotArea dataOnly="0" labelOnly="1" fieldPosition="0">
        <references count="1">
          <reference field="1" count="3">
            <x v="81"/>
            <x v="82"/>
            <x v="83"/>
          </reference>
        </references>
      </pivotArea>
    </format>
    <format dxfId="2437">
      <pivotArea collapsedLevelsAreSubtotals="1" fieldPosition="0">
        <references count="1">
          <reference field="1" count="1">
            <x v="80"/>
          </reference>
        </references>
      </pivotArea>
    </format>
    <format dxfId="2436">
      <pivotArea dataOnly="0" labelOnly="1" fieldPosition="0">
        <references count="1">
          <reference field="1" count="1">
            <x v="80"/>
          </reference>
        </references>
      </pivotArea>
    </format>
    <format dxfId="2435">
      <pivotArea collapsedLevelsAreSubtotals="1" fieldPosition="0">
        <references count="1">
          <reference field="1" count="1">
            <x v="79"/>
          </reference>
        </references>
      </pivotArea>
    </format>
    <format dxfId="2434">
      <pivotArea dataOnly="0" labelOnly="1" fieldPosition="0">
        <references count="1">
          <reference field="1" count="1">
            <x v="79"/>
          </reference>
        </references>
      </pivotArea>
    </format>
    <format dxfId="2433">
      <pivotArea collapsedLevelsAreSubtotals="1" fieldPosition="0">
        <references count="1">
          <reference field="1" count="1">
            <x v="79"/>
          </reference>
        </references>
      </pivotArea>
    </format>
    <format dxfId="2432">
      <pivotArea dataOnly="0" labelOnly="1" fieldPosition="0">
        <references count="1">
          <reference field="1" count="1">
            <x v="79"/>
          </reference>
        </references>
      </pivotArea>
    </format>
    <format dxfId="2431">
      <pivotArea dataOnly="0" labelOnly="1" fieldPosition="0">
        <references count="1">
          <reference field="1" count="1">
            <x v="78"/>
          </reference>
        </references>
      </pivotArea>
    </format>
    <format dxfId="2430">
      <pivotArea dataOnly="0" labelOnly="1" fieldPosition="0">
        <references count="1">
          <reference field="1" count="1">
            <x v="77"/>
          </reference>
        </references>
      </pivotArea>
    </format>
    <format dxfId="2429">
      <pivotArea collapsedLevelsAreSubtotals="1" fieldPosition="0">
        <references count="1">
          <reference field="1" count="1">
            <x v="77"/>
          </reference>
        </references>
      </pivotArea>
    </format>
    <format dxfId="2428">
      <pivotArea collapsedLevelsAreSubtotals="1" fieldPosition="0">
        <references count="1">
          <reference field="1" count="1">
            <x v="78"/>
          </reference>
        </references>
      </pivotArea>
    </format>
    <format dxfId="2427">
      <pivotArea collapsedLevelsAreSubtotals="1" fieldPosition="0">
        <references count="1">
          <reference field="1" count="1">
            <x v="75"/>
          </reference>
        </references>
      </pivotArea>
    </format>
    <format dxfId="2426">
      <pivotArea collapsedLevelsAreSubtotals="1" fieldPosition="0">
        <references count="1">
          <reference field="1" count="1">
            <x v="76"/>
          </reference>
        </references>
      </pivotArea>
    </format>
    <format dxfId="2425">
      <pivotArea dataOnly="0" labelOnly="1" fieldPosition="0">
        <references count="1">
          <reference field="1" count="2">
            <x v="75"/>
            <x v="76"/>
          </reference>
        </references>
      </pivotArea>
    </format>
    <format dxfId="2424">
      <pivotArea dataOnly="0" labelOnly="1" fieldPosition="0">
        <references count="1">
          <reference field="1" count="2">
            <x v="240"/>
            <x v="241"/>
          </reference>
        </references>
      </pivotArea>
    </format>
    <format dxfId="2423">
      <pivotArea dataOnly="0" labelOnly="1" fieldPosition="0">
        <references count="1">
          <reference field="1" count="3">
            <x v="72"/>
            <x v="73"/>
            <x v="74"/>
          </reference>
        </references>
      </pivotArea>
    </format>
    <format dxfId="2422">
      <pivotArea collapsedLevelsAreSubtotals="1" fieldPosition="0">
        <references count="1">
          <reference field="1" count="1">
            <x v="72"/>
          </reference>
        </references>
      </pivotArea>
    </format>
    <format dxfId="2421">
      <pivotArea collapsedLevelsAreSubtotals="1" fieldPosition="0">
        <references count="1">
          <reference field="1" count="1">
            <x v="73"/>
          </reference>
        </references>
      </pivotArea>
    </format>
    <format dxfId="2420">
      <pivotArea collapsedLevelsAreSubtotals="1" fieldPosition="0">
        <references count="1">
          <reference field="1" count="1">
            <x v="74"/>
          </reference>
        </references>
      </pivotArea>
    </format>
    <format dxfId="2419">
      <pivotArea collapsedLevelsAreSubtotals="1" fieldPosition="0">
        <references count="1">
          <reference field="1" count="1">
            <x v="70"/>
          </reference>
        </references>
      </pivotArea>
    </format>
    <format dxfId="2418">
      <pivotArea collapsedLevelsAreSubtotals="1" fieldPosition="0">
        <references count="1">
          <reference field="1" count="1">
            <x v="71"/>
          </reference>
        </references>
      </pivotArea>
    </format>
    <format dxfId="2417">
      <pivotArea dataOnly="0" labelOnly="1" fieldPosition="0">
        <references count="1">
          <reference field="1" count="2">
            <x v="70"/>
            <x v="71"/>
          </reference>
        </references>
      </pivotArea>
    </format>
    <format dxfId="2416">
      <pivotArea collapsedLevelsAreSubtotals="1" fieldPosition="0">
        <references count="1">
          <reference field="1" count="1">
            <x v="68"/>
          </reference>
        </references>
      </pivotArea>
    </format>
    <format dxfId="2415">
      <pivotArea collapsedLevelsAreSubtotals="1" fieldPosition="0">
        <references count="1">
          <reference field="1" count="1">
            <x v="69"/>
          </reference>
        </references>
      </pivotArea>
    </format>
    <format dxfId="2414">
      <pivotArea dataOnly="0" labelOnly="1" fieldPosition="0">
        <references count="1">
          <reference field="1" count="2">
            <x v="68"/>
            <x v="69"/>
          </reference>
        </references>
      </pivotArea>
    </format>
    <format dxfId="2413">
      <pivotArea collapsedLevelsAreSubtotals="1" fieldPosition="0">
        <references count="1">
          <reference field="1" count="1">
            <x v="67"/>
          </reference>
        </references>
      </pivotArea>
    </format>
    <format dxfId="2412">
      <pivotArea dataOnly="0" labelOnly="1" fieldPosition="0">
        <references count="1">
          <reference field="1" count="1">
            <x v="67"/>
          </reference>
        </references>
      </pivotArea>
    </format>
    <format dxfId="2411">
      <pivotArea collapsedLevelsAreSubtotals="1" fieldPosition="0">
        <references count="1">
          <reference field="1" count="1">
            <x v="66"/>
          </reference>
        </references>
      </pivotArea>
    </format>
    <format dxfId="2410">
      <pivotArea dataOnly="0" labelOnly="1" fieldPosition="0">
        <references count="1">
          <reference field="1" count="1">
            <x v="66"/>
          </reference>
        </references>
      </pivotArea>
    </format>
    <format dxfId="2409">
      <pivotArea collapsedLevelsAreSubtotals="1" fieldPosition="0">
        <references count="1">
          <reference field="1" count="1">
            <x v="64"/>
          </reference>
        </references>
      </pivotArea>
    </format>
    <format dxfId="2408">
      <pivotArea collapsedLevelsAreSubtotals="1" fieldPosition="0">
        <references count="1">
          <reference field="1" count="1">
            <x v="65"/>
          </reference>
        </references>
      </pivotArea>
    </format>
    <format dxfId="2407">
      <pivotArea dataOnly="0" labelOnly="1" fieldPosition="0">
        <references count="1">
          <reference field="1" count="2">
            <x v="64"/>
            <x v="65"/>
          </reference>
        </references>
      </pivotArea>
    </format>
    <format dxfId="2406">
      <pivotArea collapsedLevelsAreSubtotals="1" fieldPosition="0">
        <references count="1">
          <reference field="1" count="1">
            <x v="63"/>
          </reference>
        </references>
      </pivotArea>
    </format>
    <format dxfId="2405">
      <pivotArea dataOnly="0" labelOnly="1" fieldPosition="0">
        <references count="1">
          <reference field="1" count="1">
            <x v="63"/>
          </reference>
        </references>
      </pivotArea>
    </format>
    <format dxfId="2404">
      <pivotArea collapsedLevelsAreSubtotals="1" fieldPosition="0">
        <references count="1">
          <reference field="1" count="1">
            <x v="62"/>
          </reference>
        </references>
      </pivotArea>
    </format>
    <format dxfId="2403">
      <pivotArea dataOnly="0" labelOnly="1" fieldPosition="0">
        <references count="1">
          <reference field="1" count="1">
            <x v="62"/>
          </reference>
        </references>
      </pivotArea>
    </format>
    <format dxfId="2402">
      <pivotArea collapsedLevelsAreSubtotals="1" fieldPosition="0">
        <references count="1">
          <reference field="1" count="1">
            <x v="60"/>
          </reference>
        </references>
      </pivotArea>
    </format>
    <format dxfId="2401">
      <pivotArea collapsedLevelsAreSubtotals="1" fieldPosition="0">
        <references count="1">
          <reference field="1" count="1">
            <x v="61"/>
          </reference>
        </references>
      </pivotArea>
    </format>
    <format dxfId="2400">
      <pivotArea dataOnly="0" labelOnly="1" fieldPosition="0">
        <references count="1">
          <reference field="1" count="2">
            <x v="60"/>
            <x v="61"/>
          </reference>
        </references>
      </pivotArea>
    </format>
    <format dxfId="2399">
      <pivotArea collapsedLevelsAreSubtotals="1" fieldPosition="0">
        <references count="1">
          <reference field="1" count="1">
            <x v="59"/>
          </reference>
        </references>
      </pivotArea>
    </format>
    <format dxfId="2398">
      <pivotArea dataOnly="0" labelOnly="1" fieldPosition="0">
        <references count="1">
          <reference field="1" count="1">
            <x v="59"/>
          </reference>
        </references>
      </pivotArea>
    </format>
    <format dxfId="2397">
      <pivotArea collapsedLevelsAreSubtotals="1" fieldPosition="0">
        <references count="1">
          <reference field="1" count="1">
            <x v="244"/>
          </reference>
        </references>
      </pivotArea>
    </format>
    <format dxfId="2396">
      <pivotArea collapsedLevelsAreSubtotals="1" fieldPosition="0">
        <references count="1">
          <reference field="1" count="1">
            <x v="56"/>
          </reference>
        </references>
      </pivotArea>
    </format>
    <format dxfId="2395">
      <pivotArea collapsedLevelsAreSubtotals="1" fieldPosition="0">
        <references count="1">
          <reference field="1" count="1">
            <x v="254"/>
          </reference>
        </references>
      </pivotArea>
    </format>
    <format dxfId="2394">
      <pivotArea dataOnly="0" labelOnly="1" fieldPosition="0">
        <references count="1">
          <reference field="1" count="3">
            <x v="56"/>
            <x v="244"/>
            <x v="254"/>
          </reference>
        </references>
      </pivotArea>
    </format>
    <format dxfId="2393">
      <pivotArea collapsedLevelsAreSubtotals="1" fieldPosition="0">
        <references count="1">
          <reference field="1" count="1">
            <x v="58"/>
          </reference>
        </references>
      </pivotArea>
    </format>
    <format dxfId="2392">
      <pivotArea dataOnly="0" labelOnly="1" fieldPosition="0">
        <references count="1">
          <reference field="1" count="1">
            <x v="58"/>
          </reference>
        </references>
      </pivotArea>
    </format>
    <format dxfId="2391">
      <pivotArea collapsedLevelsAreSubtotals="1" fieldPosition="0">
        <references count="1">
          <reference field="1" count="1">
            <x v="56"/>
          </reference>
        </references>
      </pivotArea>
    </format>
    <format dxfId="2390">
      <pivotArea collapsedLevelsAreSubtotals="1" fieldPosition="0">
        <references count="1">
          <reference field="1" count="1">
            <x v="57"/>
          </reference>
        </references>
      </pivotArea>
    </format>
    <format dxfId="2389">
      <pivotArea dataOnly="0" labelOnly="1" fieldPosition="0">
        <references count="1">
          <reference field="1" count="2">
            <x v="56"/>
            <x v="57"/>
          </reference>
        </references>
      </pivotArea>
    </format>
    <format dxfId="2388">
      <pivotArea dataOnly="0" labelOnly="1" fieldPosition="0">
        <references count="1">
          <reference field="1" count="1">
            <x v="57"/>
          </reference>
        </references>
      </pivotArea>
    </format>
    <format dxfId="2387">
      <pivotArea collapsedLevelsAreSubtotals="1" fieldPosition="0">
        <references count="1">
          <reference field="1" count="1">
            <x v="55"/>
          </reference>
        </references>
      </pivotArea>
    </format>
    <format dxfId="2386">
      <pivotArea dataOnly="0" labelOnly="1" fieldPosition="0">
        <references count="1">
          <reference field="1" count="1">
            <x v="55"/>
          </reference>
        </references>
      </pivotArea>
    </format>
    <format dxfId="2385">
      <pivotArea collapsedLevelsAreSubtotals="1" fieldPosition="0">
        <references count="1">
          <reference field="1" count="1">
            <x v="53"/>
          </reference>
        </references>
      </pivotArea>
    </format>
    <format dxfId="2384">
      <pivotArea dataOnly="0" labelOnly="1" fieldPosition="0">
        <references count="1">
          <reference field="1" count="1">
            <x v="53"/>
          </reference>
        </references>
      </pivotArea>
    </format>
    <format dxfId="2383">
      <pivotArea collapsedLevelsAreSubtotals="1" fieldPosition="0">
        <references count="1">
          <reference field="1" count="1">
            <x v="54"/>
          </reference>
        </references>
      </pivotArea>
    </format>
    <format dxfId="2382">
      <pivotArea dataOnly="0" labelOnly="1" fieldPosition="0">
        <references count="1">
          <reference field="1" count="1">
            <x v="54"/>
          </reference>
        </references>
      </pivotArea>
    </format>
    <format dxfId="2381">
      <pivotArea dataOnly="0" labelOnly="1" fieldPosition="0">
        <references count="1">
          <reference field="1" count="1">
            <x v="52"/>
          </reference>
        </references>
      </pivotArea>
    </format>
    <format dxfId="2380">
      <pivotArea collapsedLevelsAreSubtotals="1" fieldPosition="0">
        <references count="1">
          <reference field="1" count="1">
            <x v="52"/>
          </reference>
        </references>
      </pivotArea>
    </format>
    <format dxfId="2379">
      <pivotArea collapsedLevelsAreSubtotals="1" fieldPosition="0">
        <references count="1">
          <reference field="1" count="1">
            <x v="53"/>
          </reference>
        </references>
      </pivotArea>
    </format>
    <format dxfId="2378">
      <pivotArea dataOnly="0" labelOnly="1" fieldPosition="0">
        <references count="1">
          <reference field="1" count="2">
            <x v="52"/>
            <x v="53"/>
          </reference>
        </references>
      </pivotArea>
    </format>
    <format dxfId="2377">
      <pivotArea collapsedLevelsAreSubtotals="1" fieldPosition="0">
        <references count="1">
          <reference field="1" count="1">
            <x v="51"/>
          </reference>
        </references>
      </pivotArea>
    </format>
    <format dxfId="2376">
      <pivotArea dataOnly="0" labelOnly="1" fieldPosition="0">
        <references count="1">
          <reference field="1" count="1">
            <x v="51"/>
          </reference>
        </references>
      </pivotArea>
    </format>
    <format dxfId="2375">
      <pivotArea collapsedLevelsAreSubtotals="1" fieldPosition="0">
        <references count="1">
          <reference field="1" count="1">
            <x v="49"/>
          </reference>
        </references>
      </pivotArea>
    </format>
    <format dxfId="2374">
      <pivotArea collapsedLevelsAreSubtotals="1" fieldPosition="0">
        <references count="1">
          <reference field="1" count="1">
            <x v="50"/>
          </reference>
        </references>
      </pivotArea>
    </format>
    <format dxfId="2373">
      <pivotArea dataOnly="0" labelOnly="1" fieldPosition="0">
        <references count="1">
          <reference field="1" count="2">
            <x v="49"/>
            <x v="50"/>
          </reference>
        </references>
      </pivotArea>
    </format>
    <format dxfId="2372">
      <pivotArea collapsedLevelsAreSubtotals="1" fieldPosition="0">
        <references count="1">
          <reference field="1" count="1">
            <x v="48"/>
          </reference>
        </references>
      </pivotArea>
    </format>
    <format dxfId="2371">
      <pivotArea dataOnly="0" labelOnly="1" fieldPosition="0">
        <references count="1">
          <reference field="1" count="1">
            <x v="48"/>
          </reference>
        </references>
      </pivotArea>
    </format>
    <format dxfId="2370">
      <pivotArea collapsedLevelsAreSubtotals="1" fieldPosition="0">
        <references count="1">
          <reference field="1" count="1">
            <x v="47"/>
          </reference>
        </references>
      </pivotArea>
    </format>
    <format dxfId="2369">
      <pivotArea dataOnly="0" labelOnly="1" fieldPosition="0">
        <references count="1">
          <reference field="1" count="1">
            <x v="47"/>
          </reference>
        </references>
      </pivotArea>
    </format>
    <format dxfId="2368">
      <pivotArea collapsedLevelsAreSubtotals="1" fieldPosition="0">
        <references count="1">
          <reference field="1" count="1">
            <x v="45"/>
          </reference>
        </references>
      </pivotArea>
    </format>
    <format dxfId="2367">
      <pivotArea collapsedLevelsAreSubtotals="1" fieldPosition="0">
        <references count="1">
          <reference field="1" count="1">
            <x v="46"/>
          </reference>
        </references>
      </pivotArea>
    </format>
    <format dxfId="2366">
      <pivotArea dataOnly="0" labelOnly="1" fieldPosition="0">
        <references count="1">
          <reference field="1" count="2">
            <x v="45"/>
            <x v="46"/>
          </reference>
        </references>
      </pivotArea>
    </format>
    <format dxfId="2365">
      <pivotArea collapsedLevelsAreSubtotals="1" fieldPosition="0">
        <references count="1">
          <reference field="1" count="1">
            <x v="263"/>
          </reference>
        </references>
      </pivotArea>
    </format>
    <format dxfId="2364">
      <pivotArea dataOnly="0" labelOnly="1" fieldPosition="0">
        <references count="1">
          <reference field="1" count="1">
            <x v="263"/>
          </reference>
        </references>
      </pivotArea>
    </format>
    <format dxfId="2363">
      <pivotArea collapsedLevelsAreSubtotals="1" fieldPosition="0">
        <references count="1">
          <reference field="1" count="1">
            <x v="41"/>
          </reference>
        </references>
      </pivotArea>
    </format>
    <format dxfId="2362">
      <pivotArea collapsedLevelsAreSubtotals="1" fieldPosition="0">
        <references count="1">
          <reference field="1" count="1">
            <x v="42"/>
          </reference>
        </references>
      </pivotArea>
    </format>
    <format dxfId="2361">
      <pivotArea collapsedLevelsAreSubtotals="1" fieldPosition="0">
        <references count="1">
          <reference field="1" count="1">
            <x v="43"/>
          </reference>
        </references>
      </pivotArea>
    </format>
    <format dxfId="2360">
      <pivotArea collapsedLevelsAreSubtotals="1" fieldPosition="0">
        <references count="1">
          <reference field="1" count="1">
            <x v="44"/>
          </reference>
        </references>
      </pivotArea>
    </format>
    <format dxfId="2359">
      <pivotArea dataOnly="0" labelOnly="1" fieldPosition="0">
        <references count="1">
          <reference field="1" count="4">
            <x v="41"/>
            <x v="42"/>
            <x v="43"/>
            <x v="44"/>
          </reference>
        </references>
      </pivotArea>
    </format>
    <format dxfId="2358">
      <pivotArea collapsedLevelsAreSubtotals="1" fieldPosition="0">
        <references count="1">
          <reference field="1" count="1">
            <x v="40"/>
          </reference>
        </references>
      </pivotArea>
    </format>
    <format dxfId="2357">
      <pivotArea dataOnly="0" labelOnly="1" fieldPosition="0">
        <references count="1">
          <reference field="1" count="1">
            <x v="40"/>
          </reference>
        </references>
      </pivotArea>
    </format>
    <format dxfId="2356">
      <pivotArea collapsedLevelsAreSubtotals="1" fieldPosition="0">
        <references count="1">
          <reference field="1" count="1">
            <x v="36"/>
          </reference>
        </references>
      </pivotArea>
    </format>
    <format dxfId="2355">
      <pivotArea collapsedLevelsAreSubtotals="1" fieldPosition="0">
        <references count="1">
          <reference field="1" count="1">
            <x v="37"/>
          </reference>
        </references>
      </pivotArea>
    </format>
    <format dxfId="2354">
      <pivotArea collapsedLevelsAreSubtotals="1" fieldPosition="0">
        <references count="1">
          <reference field="1" count="1">
            <x v="38"/>
          </reference>
        </references>
      </pivotArea>
    </format>
    <format dxfId="2353">
      <pivotArea collapsedLevelsAreSubtotals="1" fieldPosition="0">
        <references count="1">
          <reference field="1" count="1">
            <x v="39"/>
          </reference>
        </references>
      </pivotArea>
    </format>
    <format dxfId="2352">
      <pivotArea dataOnly="0" labelOnly="1" fieldPosition="0">
        <references count="1">
          <reference field="1" count="4">
            <x v="36"/>
            <x v="37"/>
            <x v="38"/>
            <x v="39"/>
          </reference>
        </references>
      </pivotArea>
    </format>
    <format dxfId="2351">
      <pivotArea collapsedLevelsAreSubtotals="1" fieldPosition="0">
        <references count="1">
          <reference field="1" count="1">
            <x v="35"/>
          </reference>
        </references>
      </pivotArea>
    </format>
    <format dxfId="2350">
      <pivotArea dataOnly="0" labelOnly="1" fieldPosition="0">
        <references count="1">
          <reference field="1" count="1">
            <x v="35"/>
          </reference>
        </references>
      </pivotArea>
    </format>
    <format dxfId="2349">
      <pivotArea collapsedLevelsAreSubtotals="1" fieldPosition="0">
        <references count="1">
          <reference field="1" count="1">
            <x v="32"/>
          </reference>
        </references>
      </pivotArea>
    </format>
    <format dxfId="2348">
      <pivotArea collapsedLevelsAreSubtotals="1" fieldPosition="0">
        <references count="1">
          <reference field="1" count="1">
            <x v="33"/>
          </reference>
        </references>
      </pivotArea>
    </format>
    <format dxfId="2347">
      <pivotArea collapsedLevelsAreSubtotals="1" fieldPosition="0">
        <references count="1">
          <reference field="1" count="1">
            <x v="34"/>
          </reference>
        </references>
      </pivotArea>
    </format>
    <format dxfId="2346">
      <pivotArea dataOnly="0" labelOnly="1" fieldPosition="0">
        <references count="1">
          <reference field="1" count="3">
            <x v="32"/>
            <x v="33"/>
            <x v="34"/>
          </reference>
        </references>
      </pivotArea>
    </format>
    <format dxfId="2345">
      <pivotArea collapsedLevelsAreSubtotals="1" fieldPosition="0">
        <references count="1">
          <reference field="1" count="1">
            <x v="31"/>
          </reference>
        </references>
      </pivotArea>
    </format>
    <format dxfId="2344">
      <pivotArea dataOnly="0" labelOnly="1" fieldPosition="0">
        <references count="1">
          <reference field="1" count="1">
            <x v="31"/>
          </reference>
        </references>
      </pivotArea>
    </format>
    <format dxfId="2343">
      <pivotArea collapsedLevelsAreSubtotals="1" fieldPosition="0">
        <references count="1">
          <reference field="1" count="1">
            <x v="29"/>
          </reference>
        </references>
      </pivotArea>
    </format>
    <format dxfId="2342">
      <pivotArea collapsedLevelsAreSubtotals="1" fieldPosition="0">
        <references count="1">
          <reference field="1" count="1">
            <x v="30"/>
          </reference>
        </references>
      </pivotArea>
    </format>
    <format dxfId="2341">
      <pivotArea dataOnly="0" labelOnly="1" fieldPosition="0">
        <references count="1">
          <reference field="1" count="2">
            <x v="29"/>
            <x v="30"/>
          </reference>
        </references>
      </pivotArea>
    </format>
    <format dxfId="2340">
      <pivotArea collapsedLevelsAreSubtotals="1" fieldPosition="0">
        <references count="1">
          <reference field="1" count="1">
            <x v="28"/>
          </reference>
        </references>
      </pivotArea>
    </format>
    <format dxfId="2339">
      <pivotArea dataOnly="0" labelOnly="1" fieldPosition="0">
        <references count="1">
          <reference field="1" count="1">
            <x v="28"/>
          </reference>
        </references>
      </pivotArea>
    </format>
    <format dxfId="2338">
      <pivotArea collapsedLevelsAreSubtotals="1" fieldPosition="0">
        <references count="1">
          <reference field="1" count="1">
            <x v="27"/>
          </reference>
        </references>
      </pivotArea>
    </format>
    <format dxfId="2337">
      <pivotArea dataOnly="0" labelOnly="1" fieldPosition="0">
        <references count="1">
          <reference field="1" count="1">
            <x v="27"/>
          </reference>
        </references>
      </pivotArea>
    </format>
    <format dxfId="2336">
      <pivotArea collapsedLevelsAreSubtotals="1" fieldPosition="0">
        <references count="1">
          <reference field="1" count="1">
            <x v="26"/>
          </reference>
        </references>
      </pivotArea>
    </format>
    <format dxfId="2335">
      <pivotArea dataOnly="0" labelOnly="1" fieldPosition="0">
        <references count="1">
          <reference field="1" count="1">
            <x v="26"/>
          </reference>
        </references>
      </pivotArea>
    </format>
    <format dxfId="2334">
      <pivotArea collapsedLevelsAreSubtotals="1" fieldPosition="0">
        <references count="1">
          <reference field="1" count="1">
            <x v="25"/>
          </reference>
        </references>
      </pivotArea>
    </format>
    <format dxfId="2333">
      <pivotArea dataOnly="0" labelOnly="1" fieldPosition="0">
        <references count="1">
          <reference field="1" count="1">
            <x v="25"/>
          </reference>
        </references>
      </pivotArea>
    </format>
    <format dxfId="2332">
      <pivotArea collapsedLevelsAreSubtotals="1" fieldPosition="0">
        <references count="1">
          <reference field="1" count="1">
            <x v="24"/>
          </reference>
        </references>
      </pivotArea>
    </format>
    <format dxfId="2331">
      <pivotArea dataOnly="0" labelOnly="1" fieldPosition="0">
        <references count="1">
          <reference field="1" count="1">
            <x v="24"/>
          </reference>
        </references>
      </pivotArea>
    </format>
    <format dxfId="2330">
      <pivotArea collapsedLevelsAreSubtotals="1" fieldPosition="0">
        <references count="1">
          <reference field="1" count="1">
            <x v="22"/>
          </reference>
        </references>
      </pivotArea>
    </format>
    <format dxfId="2329">
      <pivotArea collapsedLevelsAreSubtotals="1" fieldPosition="0">
        <references count="1">
          <reference field="1" count="1">
            <x v="23"/>
          </reference>
        </references>
      </pivotArea>
    </format>
    <format dxfId="2328">
      <pivotArea dataOnly="0" labelOnly="1" fieldPosition="0">
        <references count="1">
          <reference field="1" count="2">
            <x v="22"/>
            <x v="23"/>
          </reference>
        </references>
      </pivotArea>
    </format>
    <format dxfId="2327">
      <pivotArea collapsedLevelsAreSubtotals="1" fieldPosition="0">
        <references count="1">
          <reference field="1" count="1">
            <x v="19"/>
          </reference>
        </references>
      </pivotArea>
    </format>
    <format dxfId="2326">
      <pivotArea collapsedLevelsAreSubtotals="1" fieldPosition="0">
        <references count="1">
          <reference field="1" count="1">
            <x v="20"/>
          </reference>
        </references>
      </pivotArea>
    </format>
    <format dxfId="2325">
      <pivotArea collapsedLevelsAreSubtotals="1" fieldPosition="0">
        <references count="1">
          <reference field="1" count="1">
            <x v="21"/>
          </reference>
        </references>
      </pivotArea>
    </format>
    <format dxfId="2324">
      <pivotArea dataOnly="0" labelOnly="1" fieldPosition="0">
        <references count="1">
          <reference field="1" count="3">
            <x v="19"/>
            <x v="20"/>
            <x v="21"/>
          </reference>
        </references>
      </pivotArea>
    </format>
    <format dxfId="2323">
      <pivotArea collapsedLevelsAreSubtotals="1" fieldPosition="0">
        <references count="1">
          <reference field="1" count="1">
            <x v="15"/>
          </reference>
        </references>
      </pivotArea>
    </format>
    <format dxfId="2322">
      <pivotArea collapsedLevelsAreSubtotals="1" fieldPosition="0">
        <references count="1">
          <reference field="1" count="1">
            <x v="16"/>
          </reference>
        </references>
      </pivotArea>
    </format>
    <format dxfId="2321">
      <pivotArea collapsedLevelsAreSubtotals="1" fieldPosition="0">
        <references count="1">
          <reference field="1" count="1">
            <x v="17"/>
          </reference>
        </references>
      </pivotArea>
    </format>
    <format dxfId="2320">
      <pivotArea collapsedLevelsAreSubtotals="1" fieldPosition="0">
        <references count="1">
          <reference field="1" count="1">
            <x v="18"/>
          </reference>
        </references>
      </pivotArea>
    </format>
    <format dxfId="2319">
      <pivotArea dataOnly="0" labelOnly="1" fieldPosition="0">
        <references count="1">
          <reference field="1" count="4">
            <x v="15"/>
            <x v="16"/>
            <x v="17"/>
            <x v="18"/>
          </reference>
        </references>
      </pivotArea>
    </format>
    <format dxfId="2318">
      <pivotArea collapsedLevelsAreSubtotals="1" fieldPosition="0">
        <references count="1">
          <reference field="1" count="1">
            <x v="14"/>
          </reference>
        </references>
      </pivotArea>
    </format>
    <format dxfId="2317">
      <pivotArea dataOnly="0" labelOnly="1" fieldPosition="0">
        <references count="1">
          <reference field="1" count="1">
            <x v="14"/>
          </reference>
        </references>
      </pivotArea>
    </format>
    <format dxfId="2316">
      <pivotArea collapsedLevelsAreSubtotals="1" fieldPosition="0">
        <references count="1">
          <reference field="1" count="1">
            <x v="13"/>
          </reference>
        </references>
      </pivotArea>
    </format>
    <format dxfId="2315">
      <pivotArea dataOnly="0" labelOnly="1" fieldPosition="0">
        <references count="1">
          <reference field="1" count="1">
            <x v="13"/>
          </reference>
        </references>
      </pivotArea>
    </format>
    <format dxfId="2314">
      <pivotArea collapsedLevelsAreSubtotals="1" fieldPosition="0">
        <references count="1">
          <reference field="1" count="1">
            <x v="11"/>
          </reference>
        </references>
      </pivotArea>
    </format>
    <format dxfId="2313">
      <pivotArea collapsedLevelsAreSubtotals="1" fieldPosition="0">
        <references count="1">
          <reference field="1" count="1">
            <x v="12"/>
          </reference>
        </references>
      </pivotArea>
    </format>
    <format dxfId="2312">
      <pivotArea dataOnly="0" labelOnly="1" fieldPosition="0">
        <references count="1">
          <reference field="1" count="2">
            <x v="11"/>
            <x v="12"/>
          </reference>
        </references>
      </pivotArea>
    </format>
    <format dxfId="2311">
      <pivotArea collapsedLevelsAreSubtotals="1" fieldPosition="0">
        <references count="1">
          <reference field="1" count="1">
            <x v="10"/>
          </reference>
        </references>
      </pivotArea>
    </format>
    <format dxfId="2310">
      <pivotArea dataOnly="0" labelOnly="1" fieldPosition="0">
        <references count="1">
          <reference field="1" count="1">
            <x v="10"/>
          </reference>
        </references>
      </pivotArea>
    </format>
    <format dxfId="2309">
      <pivotArea collapsedLevelsAreSubtotals="1" fieldPosition="0">
        <references count="1">
          <reference field="1" count="1">
            <x v="8"/>
          </reference>
        </references>
      </pivotArea>
    </format>
    <format dxfId="2308">
      <pivotArea collapsedLevelsAreSubtotals="1" fieldPosition="0">
        <references count="1">
          <reference field="1" count="1">
            <x v="9"/>
          </reference>
        </references>
      </pivotArea>
    </format>
    <format dxfId="2307">
      <pivotArea dataOnly="0" labelOnly="1" fieldPosition="0">
        <references count="1">
          <reference field="1" count="2">
            <x v="8"/>
            <x v="9"/>
          </reference>
        </references>
      </pivotArea>
    </format>
    <format dxfId="2306">
      <pivotArea collapsedLevelsAreSubtotals="1" fieldPosition="0">
        <references count="1">
          <reference field="1" count="1">
            <x v="7"/>
          </reference>
        </references>
      </pivotArea>
    </format>
    <format dxfId="2305">
      <pivotArea dataOnly="0" labelOnly="1" fieldPosition="0">
        <references count="1">
          <reference field="1" count="1">
            <x v="7"/>
          </reference>
        </references>
      </pivotArea>
    </format>
    <format dxfId="2304">
      <pivotArea collapsedLevelsAreSubtotals="1" fieldPosition="0">
        <references count="1">
          <reference field="1" count="1">
            <x v="6"/>
          </reference>
        </references>
      </pivotArea>
    </format>
    <format dxfId="2303">
      <pivotArea dataOnly="0" labelOnly="1" fieldPosition="0">
        <references count="1">
          <reference field="1" count="1">
            <x v="6"/>
          </reference>
        </references>
      </pivotArea>
    </format>
    <format dxfId="2302">
      <pivotArea collapsedLevelsAreSubtotals="1" fieldPosition="0">
        <references count="3">
          <reference field="4294967294" count="1" selected="0">
            <x v="0"/>
          </reference>
          <reference field="1" count="1" selected="0">
            <x v="31"/>
          </reference>
          <reference field="2" count="1">
            <x v="854"/>
          </reference>
        </references>
      </pivotArea>
    </format>
    <format dxfId="2301">
      <pivotArea collapsedLevelsAreSubtotals="1" fieldPosition="0">
        <references count="3">
          <reference field="4294967294" count="1" selected="0">
            <x v="0"/>
          </reference>
          <reference field="1" count="1" selected="0">
            <x v="31"/>
          </reference>
          <reference field="2" count="1">
            <x v="1108"/>
          </reference>
        </references>
      </pivotArea>
    </format>
    <format dxfId="2300">
      <pivotArea collapsedLevelsAreSubtotals="1" fieldPosition="0">
        <references count="3">
          <reference field="4294967294" count="1" selected="0">
            <x v="0"/>
          </reference>
          <reference field="1" count="1" selected="0">
            <x v="31"/>
          </reference>
          <reference field="2" count="1">
            <x v="145"/>
          </reference>
        </references>
      </pivotArea>
    </format>
    <format dxfId="2299">
      <pivotArea collapsedLevelsAreSubtotals="1" fieldPosition="0">
        <references count="3">
          <reference field="4294967294" count="1" selected="0">
            <x v="0"/>
          </reference>
          <reference field="1" count="1" selected="0">
            <x v="31"/>
          </reference>
          <reference field="2" count="1">
            <x v="619"/>
          </reference>
        </references>
      </pivotArea>
    </format>
    <format dxfId="2298">
      <pivotArea collapsedLevelsAreSubtotals="1" fieldPosition="0">
        <references count="3">
          <reference field="4294967294" count="1" selected="0">
            <x v="0"/>
          </reference>
          <reference field="1" count="1" selected="0">
            <x v="42"/>
          </reference>
          <reference field="2" count="1">
            <x v="854"/>
          </reference>
        </references>
      </pivotArea>
    </format>
    <format dxfId="2297">
      <pivotArea collapsedLevelsAreSubtotals="1" fieldPosition="0">
        <references count="3">
          <reference field="4294967294" count="1" selected="0">
            <x v="0"/>
          </reference>
          <reference field="1" count="1" selected="0">
            <x v="42"/>
          </reference>
          <reference field="2" count="1">
            <x v="865"/>
          </reference>
        </references>
      </pivotArea>
    </format>
    <format dxfId="2296">
      <pivotArea collapsedLevelsAreSubtotals="1" fieldPosition="0">
        <references count="3">
          <reference field="4294967294" count="1" selected="0">
            <x v="0"/>
          </reference>
          <reference field="1" count="1" selected="0">
            <x v="42"/>
          </reference>
          <reference field="2" count="1">
            <x v="788"/>
          </reference>
        </references>
      </pivotArea>
    </format>
    <format dxfId="2295">
      <pivotArea collapsedLevelsAreSubtotals="1" fieldPosition="0">
        <references count="1">
          <reference field="1" count="1">
            <x v="1"/>
          </reference>
        </references>
      </pivotArea>
    </format>
    <format dxfId="2294">
      <pivotArea collapsedLevelsAreSubtotals="1" fieldPosition="0">
        <references count="1">
          <reference field="1" count="1">
            <x v="3"/>
          </reference>
        </references>
      </pivotArea>
    </format>
    <format dxfId="2293">
      <pivotArea collapsedLevelsAreSubtotals="1" fieldPosition="0">
        <references count="1">
          <reference field="1" count="1">
            <x v="4"/>
          </reference>
        </references>
      </pivotArea>
    </format>
    <format dxfId="2292">
      <pivotArea collapsedLevelsAreSubtotals="1" fieldPosition="0">
        <references count="1">
          <reference field="1" count="1">
            <x v="5"/>
          </reference>
        </references>
      </pivotArea>
    </format>
    <format dxfId="2291">
      <pivotArea dataOnly="0" labelOnly="1" fieldPosition="0">
        <references count="1">
          <reference field="1" count="4">
            <x v="1"/>
            <x v="3"/>
            <x v="4"/>
            <x v="5"/>
          </reference>
        </references>
      </pivotArea>
    </format>
    <format dxfId="2290">
      <pivotArea collapsedLevelsAreSubtotals="1" fieldPosition="0">
        <references count="1">
          <reference field="1" count="1">
            <x v="0"/>
          </reference>
        </references>
      </pivotArea>
    </format>
    <format dxfId="2289">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25"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555">
        <item x="0"/>
        <item x="1"/>
        <item x="2"/>
        <item x="4"/>
        <item x="5"/>
        <item x="7"/>
        <item x="8"/>
        <item x="9"/>
        <item m="1" x="1495"/>
        <item x="10"/>
        <item x="11"/>
        <item m="1" x="1421"/>
        <item x="12"/>
        <item x="13"/>
        <item x="14"/>
        <item x="16"/>
        <item x="18"/>
        <item x="3"/>
        <item x="6"/>
        <item x="17"/>
        <item x="15"/>
        <item m="1" x="1417"/>
        <item m="1" x="1488"/>
        <item x="21"/>
        <item x="19"/>
        <item x="23"/>
        <item m="1" x="1518"/>
        <item x="24"/>
        <item x="20"/>
        <item x="28"/>
        <item m="1" x="1485"/>
        <item x="22"/>
        <item x="39"/>
        <item x="25"/>
        <item x="29"/>
        <item x="35"/>
        <item x="26"/>
        <item x="27"/>
        <item x="38"/>
        <item x="30"/>
        <item x="31"/>
        <item x="32"/>
        <item m="1" x="1423"/>
        <item x="37"/>
        <item m="1" x="1506"/>
        <item m="1" x="1493"/>
        <item x="44"/>
        <item x="34"/>
        <item x="40"/>
        <item x="33"/>
        <item x="36"/>
        <item x="60"/>
        <item x="42"/>
        <item m="1" x="1431"/>
        <item x="41"/>
        <item x="47"/>
        <item x="43"/>
        <item m="1" x="1531"/>
        <item x="50"/>
        <item x="45"/>
        <item x="46"/>
        <item x="52"/>
        <item m="1" x="1529"/>
        <item x="53"/>
        <item x="56"/>
        <item x="49"/>
        <item x="48"/>
        <item m="1" x="1446"/>
        <item x="51"/>
        <item m="1" x="1504"/>
        <item x="54"/>
        <item x="55"/>
        <item x="62"/>
        <item x="57"/>
        <item x="58"/>
        <item x="59"/>
        <item x="61"/>
        <item x="63"/>
        <item x="64"/>
        <item x="65"/>
        <item x="66"/>
        <item x="67"/>
        <item x="68"/>
        <item m="1" x="1502"/>
        <item m="1" x="1455"/>
        <item x="69"/>
        <item x="70"/>
        <item x="76"/>
        <item m="1" x="1521"/>
        <item m="1" x="1536"/>
        <item m="1" x="1445"/>
        <item x="71"/>
        <item x="72"/>
        <item x="73"/>
        <item x="74"/>
        <item x="75"/>
        <item x="77"/>
        <item x="78"/>
        <item x="79"/>
        <item m="1" x="1467"/>
        <item x="87"/>
        <item x="80"/>
        <item m="1" x="1547"/>
        <item x="81"/>
        <item x="82"/>
        <item x="83"/>
        <item x="84"/>
        <item x="85"/>
        <item x="86"/>
        <item x="88"/>
        <item x="89"/>
        <item x="90"/>
        <item x="91"/>
        <item m="1" x="1464"/>
        <item x="92"/>
        <item x="93"/>
        <item x="94"/>
        <item x="95"/>
        <item m="1" x="1474"/>
        <item x="96"/>
        <item m="1" x="1528"/>
        <item x="97"/>
        <item x="104"/>
        <item x="98"/>
        <item x="109"/>
        <item x="99"/>
        <item x="100"/>
        <item x="101"/>
        <item x="102"/>
        <item x="103"/>
        <item x="105"/>
        <item x="106"/>
        <item x="107"/>
        <item x="108"/>
        <item x="110"/>
        <item x="111"/>
        <item m="1" x="1456"/>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81"/>
        <item m="1" x="1462"/>
        <item x="140"/>
        <item x="166"/>
        <item x="145"/>
        <item x="142"/>
        <item x="190"/>
        <item x="143"/>
        <item m="1" x="1552"/>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30"/>
        <item x="178"/>
        <item x="179"/>
        <item x="180"/>
        <item x="181"/>
        <item x="141"/>
        <item x="154"/>
        <item x="168"/>
        <item x="182"/>
        <item x="184"/>
        <item x="216"/>
        <item m="1" x="1494"/>
        <item x="186"/>
        <item x="185"/>
        <item x="187"/>
        <item x="188"/>
        <item x="191"/>
        <item x="192"/>
        <item x="193"/>
        <item x="194"/>
        <item x="195"/>
        <item x="196"/>
        <item x="197"/>
        <item x="199"/>
        <item x="200"/>
        <item x="201"/>
        <item m="1" x="1395"/>
        <item m="1" x="1397"/>
        <item m="1" x="1509"/>
        <item m="1" x="1412"/>
        <item x="204"/>
        <item x="202"/>
        <item x="203"/>
        <item x="205"/>
        <item x="206"/>
        <item x="183"/>
        <item x="207"/>
        <item x="208"/>
        <item x="209"/>
        <item x="210"/>
        <item x="211"/>
        <item m="1" x="1496"/>
        <item m="1" x="1408"/>
        <item m="1" x="1402"/>
        <item m="1" x="1442"/>
        <item x="222"/>
        <item x="212"/>
        <item x="213"/>
        <item x="214"/>
        <item x="215"/>
        <item x="217"/>
        <item m="1" x="1519"/>
        <item x="218"/>
        <item x="219"/>
        <item x="220"/>
        <item m="1" x="1420"/>
        <item m="1" x="1516"/>
        <item x="221"/>
        <item x="223"/>
        <item x="224"/>
        <item x="228"/>
        <item x="229"/>
        <item x="230"/>
        <item x="231"/>
        <item x="232"/>
        <item x="233"/>
        <item x="234"/>
        <item x="235"/>
        <item x="241"/>
        <item x="236"/>
        <item x="237"/>
        <item x="238"/>
        <item x="239"/>
        <item x="240"/>
        <item x="242"/>
        <item x="243"/>
        <item m="1" x="1507"/>
        <item x="244"/>
        <item x="245"/>
        <item m="1" x="1458"/>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36"/>
        <item x="373"/>
        <item x="114"/>
        <item x="279"/>
        <item x="280"/>
        <item x="226"/>
        <item m="1" x="1472"/>
        <item x="281"/>
        <item x="282"/>
        <item m="1" x="1468"/>
        <item x="283"/>
        <item x="284"/>
        <item x="285"/>
        <item x="286"/>
        <item x="287"/>
        <item x="288"/>
        <item x="135"/>
        <item x="289"/>
        <item x="290"/>
        <item x="291"/>
        <item x="292"/>
        <item x="293"/>
        <item x="294"/>
        <item x="295"/>
        <item x="296"/>
        <item x="370"/>
        <item x="297"/>
        <item x="298"/>
        <item x="299"/>
        <item x="300"/>
        <item x="301"/>
        <item m="1" x="1480"/>
        <item x="303"/>
        <item x="302"/>
        <item x="304"/>
        <item m="1" x="1454"/>
        <item x="312"/>
        <item x="309"/>
        <item x="308"/>
        <item m="1" x="1545"/>
        <item x="305"/>
        <item x="311"/>
        <item x="306"/>
        <item x="307"/>
        <item x="227"/>
        <item x="310"/>
        <item x="313"/>
        <item x="314"/>
        <item x="315"/>
        <item x="316"/>
        <item x="321"/>
        <item x="317"/>
        <item x="318"/>
        <item x="320"/>
        <item x="319"/>
        <item x="322"/>
        <item x="323"/>
        <item x="324"/>
        <item x="325"/>
        <item x="326"/>
        <item x="327"/>
        <item x="328"/>
        <item m="1" x="1415"/>
        <item x="329"/>
        <item x="330"/>
        <item x="331"/>
        <item x="332"/>
        <item x="333"/>
        <item x="334"/>
        <item m="1" x="1542"/>
        <item m="1" x="1551"/>
        <item m="1" x="1533"/>
        <item m="1" x="1469"/>
        <item m="1" x="1465"/>
        <item x="336"/>
        <item x="335"/>
        <item x="337"/>
        <item x="338"/>
        <item x="339"/>
        <item x="351"/>
        <item x="340"/>
        <item x="341"/>
        <item x="342"/>
        <item m="1" x="1422"/>
        <item x="343"/>
        <item x="344"/>
        <item x="345"/>
        <item x="346"/>
        <item x="361"/>
        <item x="347"/>
        <item x="348"/>
        <item x="349"/>
        <item x="350"/>
        <item x="355"/>
        <item x="352"/>
        <item x="354"/>
        <item x="353"/>
        <item x="371"/>
        <item x="362"/>
        <item x="356"/>
        <item x="357"/>
        <item x="358"/>
        <item x="359"/>
        <item x="360"/>
        <item m="1" x="1424"/>
        <item x="363"/>
        <item x="364"/>
        <item x="365"/>
        <item x="366"/>
        <item x="367"/>
        <item x="368"/>
        <item x="369"/>
        <item m="1" x="1410"/>
        <item m="1" x="1483"/>
        <item m="1" x="1489"/>
        <item x="372"/>
        <item x="374"/>
        <item m="1" x="1510"/>
        <item x="378"/>
        <item x="381"/>
        <item x="375"/>
        <item x="376"/>
        <item x="377"/>
        <item m="1" x="1443"/>
        <item x="379"/>
        <item x="380"/>
        <item x="382"/>
        <item x="383"/>
        <item x="384"/>
        <item x="385"/>
        <item m="1" x="1525"/>
        <item m="1" x="1490"/>
        <item x="386"/>
        <item x="387"/>
        <item x="388"/>
        <item m="1" x="1425"/>
        <item m="1" x="1437"/>
        <item x="389"/>
        <item x="390"/>
        <item x="393"/>
        <item x="391"/>
        <item x="392"/>
        <item x="394"/>
        <item x="395"/>
        <item x="396"/>
        <item x="397"/>
        <item x="398"/>
        <item x="399"/>
        <item m="1" x="1459"/>
        <item x="400"/>
        <item x="401"/>
        <item x="402"/>
        <item x="403"/>
        <item x="404"/>
        <item x="405"/>
        <item m="1" x="1541"/>
        <item x="406"/>
        <item x="407"/>
        <item x="409"/>
        <item x="410"/>
        <item x="411"/>
        <item x="412"/>
        <item m="1" x="1517"/>
        <item x="413"/>
        <item x="414"/>
        <item x="415"/>
        <item x="408"/>
        <item x="416"/>
        <item m="1" x="1548"/>
        <item x="421"/>
        <item m="1" x="1433"/>
        <item x="417"/>
        <item x="418"/>
        <item x="420"/>
        <item m="1" x="1535"/>
        <item x="419"/>
        <item m="1" x="1537"/>
        <item x="422"/>
        <item x="423"/>
        <item x="424"/>
        <item x="425"/>
        <item x="426"/>
        <item x="427"/>
        <item x="428"/>
        <item x="429"/>
        <item x="430"/>
        <item x="431"/>
        <item x="432"/>
        <item x="433"/>
        <item x="434"/>
        <item x="435"/>
        <item x="436"/>
        <item x="437"/>
        <item x="438"/>
        <item x="439"/>
        <item x="440"/>
        <item x="441"/>
        <item x="442"/>
        <item x="443"/>
        <item m="1" x="1476"/>
        <item x="444"/>
        <item x="445"/>
        <item x="446"/>
        <item m="1" x="1473"/>
        <item x="447"/>
        <item m="1" x="1479"/>
        <item x="448"/>
        <item m="1" x="1540"/>
        <item x="449"/>
        <item x="450"/>
        <item m="1" x="1400"/>
        <item x="451"/>
        <item x="452"/>
        <item x="453"/>
        <item x="454"/>
        <item x="455"/>
        <item m="1" x="1409"/>
        <item x="456"/>
        <item x="457"/>
        <item x="458"/>
        <item x="459"/>
        <item x="460"/>
        <item x="461"/>
        <item x="462"/>
        <item m="1" x="1418"/>
        <item x="463"/>
        <item x="464"/>
        <item x="465"/>
        <item x="466"/>
        <item x="467"/>
        <item x="468"/>
        <item x="469"/>
        <item x="470"/>
        <item x="471"/>
        <item x="472"/>
        <item m="1" x="1428"/>
        <item x="473"/>
        <item x="474"/>
        <item x="475"/>
        <item x="476"/>
        <item x="477"/>
        <item m="1" x="1512"/>
        <item x="478"/>
        <item x="479"/>
        <item x="480"/>
        <item x="481"/>
        <item m="1" x="1500"/>
        <item x="482"/>
        <item x="483"/>
        <item x="484"/>
        <item x="485"/>
        <item x="486"/>
        <item x="487"/>
        <item x="488"/>
        <item x="489"/>
        <item x="490"/>
        <item x="491"/>
        <item x="492"/>
        <item x="493"/>
        <item x="494"/>
        <item x="495"/>
        <item x="496"/>
        <item m="1" x="1523"/>
        <item x="498"/>
        <item x="497"/>
        <item x="499"/>
        <item x="500"/>
        <item x="501"/>
        <item x="502"/>
        <item x="503"/>
        <item m="1" x="1475"/>
        <item x="505"/>
        <item x="506"/>
        <item x="507"/>
        <item x="508"/>
        <item x="509"/>
        <item x="510"/>
        <item x="511"/>
        <item m="1" x="1438"/>
        <item m="1" x="1432"/>
        <item m="1" x="1434"/>
        <item m="1" x="1426"/>
        <item m="1" x="1522"/>
        <item x="512"/>
        <item x="513"/>
        <item x="514"/>
        <item x="515"/>
        <item x="516"/>
        <item x="517"/>
        <item x="518"/>
        <item x="519"/>
        <item x="520"/>
        <item x="521"/>
        <item x="522"/>
        <item x="523"/>
        <item x="524"/>
        <item x="525"/>
        <item x="526"/>
        <item x="527"/>
        <item x="528"/>
        <item x="529"/>
        <item x="530"/>
        <item x="531"/>
        <item x="532"/>
        <item m="1" x="1486"/>
        <item x="538"/>
        <item x="533"/>
        <item x="534"/>
        <item x="535"/>
        <item x="536"/>
        <item x="537"/>
        <item x="542"/>
        <item x="539"/>
        <item x="540"/>
        <item x="541"/>
        <item x="543"/>
        <item x="544"/>
        <item x="545"/>
        <item x="546"/>
        <item x="547"/>
        <item x="549"/>
        <item x="550"/>
        <item x="551"/>
        <item x="552"/>
        <item x="553"/>
        <item x="554"/>
        <item x="555"/>
        <item m="1" x="1441"/>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01"/>
        <item x="607"/>
        <item x="611"/>
        <item x="612"/>
        <item x="613"/>
        <item x="614"/>
        <item x="608"/>
        <item x="609"/>
        <item x="610"/>
        <item x="615"/>
        <item x="616"/>
        <item m="1" x="1414"/>
        <item x="617"/>
        <item x="618"/>
        <item m="1" x="1503"/>
        <item x="619"/>
        <item x="620"/>
        <item x="621"/>
        <item m="1" x="1406"/>
        <item x="622"/>
        <item m="1" x="1511"/>
        <item x="624"/>
        <item x="623"/>
        <item x="625"/>
        <item x="627"/>
        <item x="629"/>
        <item x="630"/>
        <item x="631"/>
        <item x="632"/>
        <item x="633"/>
        <item x="634"/>
        <item m="1" x="1429"/>
        <item x="648"/>
        <item x="635"/>
        <item m="1" x="1444"/>
        <item m="1" x="1532"/>
        <item x="636"/>
        <item x="637"/>
        <item x="626"/>
        <item x="641"/>
        <item x="642"/>
        <item x="643"/>
        <item m="1" x="1526"/>
        <item x="628"/>
        <item x="644"/>
        <item x="645"/>
        <item x="646"/>
        <item m="1" x="1527"/>
        <item x="647"/>
        <item x="649"/>
        <item x="650"/>
        <item x="640"/>
        <item x="651"/>
        <item x="652"/>
        <item m="1" x="1498"/>
        <item x="653"/>
        <item m="1" x="1497"/>
        <item m="1" x="1487"/>
        <item m="1" x="1505"/>
        <item x="654"/>
        <item m="1" x="1439"/>
        <item x="655"/>
        <item x="656"/>
        <item x="657"/>
        <item x="658"/>
        <item x="659"/>
        <item x="639"/>
        <item x="660"/>
        <item x="662"/>
        <item x="665"/>
        <item x="663"/>
        <item x="664"/>
        <item x="638"/>
        <item x="661"/>
        <item x="666"/>
        <item x="667"/>
        <item x="668"/>
        <item x="669"/>
        <item x="670"/>
        <item x="671"/>
        <item x="672"/>
        <item x="673"/>
        <item x="674"/>
        <item m="1" x="1530"/>
        <item x="675"/>
        <item m="1" x="1534"/>
        <item x="679"/>
        <item x="676"/>
        <item x="677"/>
        <item x="678"/>
        <item x="680"/>
        <item m="1" x="1447"/>
        <item x="682"/>
        <item x="681"/>
        <item x="683"/>
        <item x="684"/>
        <item x="685"/>
        <item x="686"/>
        <item x="687"/>
        <item x="688"/>
        <item x="697"/>
        <item x="689"/>
        <item x="690"/>
        <item x="691"/>
        <item x="705"/>
        <item x="700"/>
        <item x="692"/>
        <item x="693"/>
        <item x="694"/>
        <item m="1" x="1453"/>
        <item x="695"/>
        <item x="696"/>
        <item x="698"/>
        <item x="699"/>
        <item x="701"/>
        <item m="1" x="1449"/>
        <item x="702"/>
        <item x="706"/>
        <item x="703"/>
        <item x="704"/>
        <item x="707"/>
        <item x="717"/>
        <item x="709"/>
        <item x="710"/>
        <item x="711"/>
        <item x="712"/>
        <item x="713"/>
        <item x="714"/>
        <item x="715"/>
        <item x="716"/>
        <item m="1" x="1478"/>
        <item x="718"/>
        <item x="719"/>
        <item x="720"/>
        <item m="1" x="1508"/>
        <item m="1" x="1539"/>
        <item m="1" x="1543"/>
        <item x="726"/>
        <item x="721"/>
        <item x="722"/>
        <item x="723"/>
        <item x="724"/>
        <item x="725"/>
        <item x="727"/>
        <item x="758"/>
        <item x="728"/>
        <item x="729"/>
        <item x="730"/>
        <item m="1" x="1491"/>
        <item m="1" x="1407"/>
        <item x="731"/>
        <item x="732"/>
        <item x="733"/>
        <item m="1" x="1463"/>
        <item x="734"/>
        <item x="735"/>
        <item x="736"/>
        <item x="737"/>
        <item x="738"/>
        <item x="739"/>
        <item x="740"/>
        <item x="741"/>
        <item x="742"/>
        <item x="765"/>
        <item x="743"/>
        <item x="744"/>
        <item x="745"/>
        <item x="746"/>
        <item x="753"/>
        <item x="747"/>
        <item m="1" x="1398"/>
        <item x="748"/>
        <item x="749"/>
        <item x="750"/>
        <item x="751"/>
        <item x="767"/>
        <item x="752"/>
        <item x="754"/>
        <item x="755"/>
        <item x="756"/>
        <item x="757"/>
        <item m="1" x="1471"/>
        <item x="759"/>
        <item m="1" x="1553"/>
        <item x="760"/>
        <item m="1" x="1413"/>
        <item x="761"/>
        <item x="762"/>
        <item m="1" x="1419"/>
        <item x="763"/>
        <item m="1" x="1401"/>
        <item x="764"/>
        <item x="766"/>
        <item x="768"/>
        <item m="1" x="1405"/>
        <item x="769"/>
        <item x="770"/>
        <item x="771"/>
        <item x="772"/>
        <item x="773"/>
        <item x="774"/>
        <item x="775"/>
        <item x="776"/>
        <item x="777"/>
        <item x="778"/>
        <item x="779"/>
        <item x="780"/>
        <item x="781"/>
        <item x="782"/>
        <item x="783"/>
        <item x="784"/>
        <item x="785"/>
        <item x="786"/>
        <item x="787"/>
        <item x="788"/>
        <item x="789"/>
        <item x="790"/>
        <item x="791"/>
        <item m="1" x="1404"/>
        <item x="792"/>
        <item m="1" x="1450"/>
        <item x="793"/>
        <item x="799"/>
        <item x="794"/>
        <item x="795"/>
        <item x="796"/>
        <item x="797"/>
        <item x="798"/>
        <item x="800"/>
        <item x="802"/>
        <item x="801"/>
        <item m="1" x="1451"/>
        <item x="803"/>
        <item x="804"/>
        <item x="805"/>
        <item x="808"/>
        <item x="810"/>
        <item x="809"/>
        <item m="1" x="1448"/>
        <item x="812"/>
        <item x="807"/>
        <item m="1" x="1440"/>
        <item x="819"/>
        <item m="1" x="1544"/>
        <item x="811"/>
        <item x="813"/>
        <item x="815"/>
        <item x="816"/>
        <item x="806"/>
        <item x="814"/>
        <item x="817"/>
        <item m="1" x="1461"/>
        <item x="821"/>
        <item x="822"/>
        <item m="1" x="1520"/>
        <item x="824"/>
        <item x="829"/>
        <item x="827"/>
        <item x="823"/>
        <item x="828"/>
        <item x="833"/>
        <item x="831"/>
        <item x="832"/>
        <item x="830"/>
        <item x="708"/>
        <item x="837"/>
        <item x="838"/>
        <item x="835"/>
        <item x="840"/>
        <item x="841"/>
        <item x="842"/>
        <item m="1" x="1538"/>
        <item x="834"/>
        <item m="1" x="1477"/>
        <item m="1" x="1524"/>
        <item x="820"/>
        <item x="836"/>
        <item x="839"/>
        <item x="846"/>
        <item x="845"/>
        <item x="847"/>
        <item x="844"/>
        <item m="1" x="1470"/>
        <item x="849"/>
        <item x="848"/>
        <item x="843"/>
        <item m="1" x="1546"/>
        <item x="850"/>
        <item x="852"/>
        <item x="853"/>
        <item x="854"/>
        <item x="856"/>
        <item x="857"/>
        <item x="851"/>
        <item x="858"/>
        <item x="859"/>
        <item m="1" x="1513"/>
        <item x="818"/>
        <item x="855"/>
        <item x="826"/>
        <item x="860"/>
        <item x="862"/>
        <item x="861"/>
        <item x="863"/>
        <item x="864"/>
        <item x="865"/>
        <item x="868"/>
        <item x="866"/>
        <item x="867"/>
        <item x="870"/>
        <item x="871"/>
        <item x="872"/>
        <item x="874"/>
        <item m="1" x="1466"/>
        <item x="873"/>
        <item x="877"/>
        <item x="879"/>
        <item x="878"/>
        <item x="876"/>
        <item x="880"/>
        <item x="881"/>
        <item x="883"/>
        <item m="1" x="1457"/>
        <item x="875"/>
        <item x="882"/>
        <item x="884"/>
        <item x="886"/>
        <item x="887"/>
        <item x="885"/>
        <item x="825"/>
        <item x="888"/>
        <item x="889"/>
        <item x="890"/>
        <item x="891"/>
        <item m="1" x="1482"/>
        <item x="892"/>
        <item x="893"/>
        <item x="894"/>
        <item x="898"/>
        <item x="896"/>
        <item x="900"/>
        <item x="895"/>
        <item x="897"/>
        <item x="902"/>
        <item x="903"/>
        <item x="904"/>
        <item x="905"/>
        <item x="901"/>
        <item x="899"/>
        <item x="906"/>
        <item x="869"/>
        <item m="1" x="1396"/>
        <item x="908"/>
        <item x="907"/>
        <item x="909"/>
        <item m="1" x="1399"/>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50"/>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484"/>
        <item x="1156"/>
        <item x="1154"/>
        <item x="1159"/>
        <item x="1158"/>
        <item x="1162"/>
        <item x="1133"/>
        <item x="1123"/>
        <item x="1164"/>
        <item x="1161"/>
        <item x="1163"/>
        <item x="1165"/>
        <item x="1166"/>
        <item x="1167"/>
        <item x="1168"/>
        <item x="1169"/>
        <item x="1171"/>
        <item x="1173"/>
        <item x="1174"/>
        <item m="1" x="1403"/>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11"/>
        <item m="1" x="1492"/>
        <item m="1" x="1499"/>
        <item m="1" x="1416"/>
        <item m="1" x="1435"/>
        <item x="1210"/>
        <item x="1213"/>
        <item x="1205"/>
        <item x="1209"/>
        <item x="1211"/>
        <item x="1208"/>
        <item x="1204"/>
        <item x="1206"/>
        <item x="1214"/>
        <item x="1215"/>
        <item x="1207"/>
        <item x="1212"/>
        <item m="1" x="1514"/>
        <item x="1217"/>
        <item x="1222"/>
        <item x="1223"/>
        <item x="1225"/>
        <item m="1" x="1460"/>
        <item x="1219"/>
        <item x="1221"/>
        <item x="1224"/>
        <item x="1218"/>
        <item x="1228"/>
        <item x="1227"/>
        <item x="1229"/>
        <item x="1226"/>
        <item m="1" x="1515"/>
        <item x="1216"/>
        <item x="1232"/>
        <item x="1231"/>
        <item x="1233"/>
        <item x="1234"/>
        <item x="1236"/>
        <item x="1237"/>
        <item x="1239"/>
        <item x="1243"/>
        <item x="1244"/>
        <item x="1245"/>
        <item x="1248"/>
        <item x="1249"/>
        <item x="1242"/>
        <item m="1" x="1452"/>
        <item m="1" x="1427"/>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49"/>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5"/>
        <item x="1366"/>
        <item x="1367"/>
        <item x="1370"/>
        <item x="1368"/>
        <item x="1369"/>
        <item x="1373"/>
        <item x="1377"/>
        <item x="1381"/>
        <item x="1382"/>
        <item x="1371"/>
        <item x="1376"/>
        <item x="1372"/>
        <item x="1374"/>
        <item x="1383"/>
        <item x="1385"/>
        <item x="1380"/>
        <item x="1387"/>
        <item x="1386"/>
        <item x="1375"/>
        <item x="1379"/>
        <item x="1384"/>
        <item x="1378"/>
        <item x="1388"/>
        <item x="1390"/>
        <item x="1391"/>
        <item x="1392"/>
        <item x="1389"/>
        <item x="1393"/>
        <item x="1394"/>
        <item t="default"/>
      </items>
    </pivotField>
    <pivotField axis="axisRow" showAll="0">
      <items count="182">
        <item x="48"/>
        <item x="50"/>
        <item x="39"/>
        <item x="37"/>
        <item x="40"/>
        <item x="0"/>
        <item x="24"/>
        <item x="34"/>
        <item x="31"/>
        <item x="20"/>
        <item x="25"/>
        <item x="29"/>
        <item x="16"/>
        <item m="1" x="165"/>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75"/>
        <item x="45"/>
        <item x="42"/>
        <item m="1" x="167"/>
        <item x="44"/>
        <item x="47"/>
        <item x="49"/>
        <item m="1" x="161"/>
        <item x="27"/>
        <item x="52"/>
        <item x="51"/>
        <item x="53"/>
        <item x="54"/>
        <item x="55"/>
        <item x="56"/>
        <item x="57"/>
        <item x="58"/>
        <item x="59"/>
        <item x="60"/>
        <item x="61"/>
        <item x="62"/>
        <item x="63"/>
        <item x="64"/>
        <item x="65"/>
        <item x="66"/>
        <item x="70"/>
        <item m="1" x="160"/>
        <item x="67"/>
        <item x="69"/>
        <item m="1" x="158"/>
        <item x="71"/>
        <item x="72"/>
        <item x="73"/>
        <item m="1" x="172"/>
        <item x="132"/>
        <item m="1" x="174"/>
        <item x="77"/>
        <item x="76"/>
        <item x="82"/>
        <item x="74"/>
        <item x="75"/>
        <item x="68"/>
        <item x="78"/>
        <item x="79"/>
        <item m="1" x="171"/>
        <item x="80"/>
        <item x="81"/>
        <item m="1" x="173"/>
        <item sd="0" x="83"/>
        <item sd="0" x="85"/>
        <item x="84"/>
        <item x="86"/>
        <item x="87"/>
        <item x="89"/>
        <item x="90"/>
        <item x="91"/>
        <item x="92"/>
        <item x="93"/>
        <item x="94"/>
        <item x="95"/>
        <item x="96"/>
        <item m="1" x="178"/>
        <item m="1" x="179"/>
        <item m="1" x="159"/>
        <item x="97"/>
        <item x="100"/>
        <item m="1" x="177"/>
        <item x="101"/>
        <item x="110"/>
        <item x="106"/>
        <item x="88"/>
        <item x="102"/>
        <item x="112"/>
        <item x="113"/>
        <item m="1" x="180"/>
        <item x="108"/>
        <item x="115"/>
        <item m="1" x="170"/>
        <item x="116"/>
        <item x="98"/>
        <item x="99"/>
        <item x="103"/>
        <item x="114"/>
        <item x="107"/>
        <item x="117"/>
        <item x="118"/>
        <item x="119"/>
        <item x="120"/>
        <item m="1" x="164"/>
        <item x="121"/>
        <item x="104"/>
        <item x="122"/>
        <item x="105"/>
        <item x="111"/>
        <item x="109"/>
        <item m="1" x="162"/>
        <item x="123"/>
        <item m="1" x="166"/>
        <item x="124"/>
        <item x="125"/>
        <item x="126"/>
        <item m="1" x="168"/>
        <item x="130"/>
        <item x="128"/>
        <item x="131"/>
        <item x="133"/>
        <item m="1" x="176"/>
        <item x="129"/>
        <item x="135"/>
        <item x="136"/>
        <item x="134"/>
        <item x="137"/>
        <item x="138"/>
        <item x="139"/>
        <item x="127"/>
        <item x="140"/>
        <item x="142"/>
        <item x="144"/>
        <item x="145"/>
        <item x="146"/>
        <item x="148"/>
        <item x="149"/>
        <item x="147"/>
        <item x="143"/>
        <item x="151"/>
        <item m="1" x="169"/>
        <item x="150"/>
        <item x="153"/>
        <item x="141"/>
        <item x="152"/>
        <item x="154"/>
        <item x="156"/>
        <item m="1" x="163"/>
        <item x="155"/>
        <item x="157"/>
        <item t="default"/>
      </items>
    </pivotField>
    <pivotField axis="axisRow" showAll="0" sortType="descending">
      <items count="81">
        <item sd="0" m="1" x="69"/>
        <item sd="0" m="1" x="76"/>
        <item sd="0" m="1" x="68"/>
        <item sd="0" m="1" x="42"/>
        <item sd="0" x="4"/>
        <item sd="0" x="5"/>
        <item sd="0" x="7"/>
        <item sd="0" x="3"/>
        <item sd="0" x="2"/>
        <item sd="0" x="21"/>
        <item sd="0" x="0"/>
        <item sd="0" x="1"/>
        <item sd="0" x="12"/>
        <item sd="0" x="16"/>
        <item sd="0" x="6"/>
        <item sd="0" m="1" x="43"/>
        <item sd="0" m="1" x="58"/>
        <item sd="0" m="1" x="37"/>
        <item sd="0" x="11"/>
        <item sd="0" x="8"/>
        <item sd="0" x="29"/>
        <item sd="0" m="1" x="70"/>
        <item sd="0" x="9"/>
        <item sd="0" x="10"/>
        <item sd="0" m="1" x="63"/>
        <item sd="0" m="1" x="36"/>
        <item sd="0" m="1" x="74"/>
        <item sd="0" m="1" x="65"/>
        <item sd="0" m="1" x="48"/>
        <item sd="0" m="1" x="61"/>
        <item sd="0" x="13"/>
        <item sd="0" m="1" x="52"/>
        <item sd="0" m="1" x="78"/>
        <item sd="0" x="14"/>
        <item sd="0" m="1" x="57"/>
        <item sd="0" m="1" x="47"/>
        <item sd="0" m="1" x="64"/>
        <item sd="0" m="1" x="79"/>
        <item sd="0" m="1" x="54"/>
        <item sd="0" m="1" x="73"/>
        <item sd="0" m="1" x="51"/>
        <item sd="0" m="1" x="56"/>
        <item sd="0" m="1" x="41"/>
        <item sd="0" m="1" x="66"/>
        <item sd="0" x="18"/>
        <item sd="0" x="25"/>
        <item sd="0" m="1" x="40"/>
        <item sd="0" m="1" x="39"/>
        <item sd="0" m="1" x="50"/>
        <item sd="0" m="1" x="44"/>
        <item sd="0" m="1" x="55"/>
        <item sd="0" m="1" x="49"/>
        <item sd="0" x="19"/>
        <item sd="0" x="17"/>
        <item sd="0" x="20"/>
        <item sd="0" m="1" x="72"/>
        <item sd="0" m="1" x="71"/>
        <item sd="0" m="1" x="59"/>
        <item sd="0" m="1" x="46"/>
        <item sd="0" x="22"/>
        <item sd="0" x="15"/>
        <item sd="0" m="1" x="38"/>
        <item sd="0" x="34"/>
        <item sd="0" x="26"/>
        <item sd="0" x="27"/>
        <item sd="0" x="28"/>
        <item sd="0" x="32"/>
        <item sd="0" m="1" x="45"/>
        <item sd="0" m="1" x="77"/>
        <item sd="0" m="1" x="53"/>
        <item sd="0" m="1" x="67"/>
        <item sd="0" x="24"/>
        <item sd="0" m="1" x="60"/>
        <item sd="0" m="1" x="75"/>
        <item sd="0" x="30"/>
        <item sd="0" x="31"/>
        <item sd="0" x="23"/>
        <item sd="0" m="1" x="62"/>
        <item sd="0" x="33"/>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9"/>
    </i>
    <i>
      <x v="10"/>
    </i>
    <i>
      <x v="62"/>
    </i>
    <i>
      <x v="33"/>
    </i>
    <i>
      <x v="30"/>
    </i>
    <i>
      <x v="52"/>
    </i>
    <i>
      <x v="4"/>
    </i>
    <i>
      <x v="11"/>
    </i>
    <i>
      <x v="45"/>
    </i>
    <i>
      <x v="13"/>
    </i>
    <i>
      <x v="66"/>
    </i>
    <i>
      <x v="7"/>
    </i>
    <i>
      <x v="78"/>
    </i>
    <i>
      <x v="76"/>
    </i>
    <i>
      <x v="14"/>
    </i>
    <i>
      <x v="20"/>
    </i>
    <i>
      <x v="22"/>
    </i>
    <i>
      <x v="60"/>
    </i>
    <i>
      <x v="65"/>
    </i>
    <i>
      <x v="63"/>
    </i>
    <i>
      <x v="44"/>
    </i>
    <i>
      <x v="71"/>
    </i>
    <i>
      <x v="8"/>
    </i>
    <i>
      <x v="19"/>
    </i>
    <i>
      <x v="75"/>
    </i>
    <i>
      <x v="64"/>
    </i>
    <i>
      <x v="23"/>
    </i>
    <i>
      <x v="6"/>
    </i>
    <i>
      <x v="74"/>
    </i>
    <i>
      <x v="5"/>
    </i>
    <i>
      <x v="59"/>
    </i>
    <i>
      <x v="18"/>
    </i>
    <i>
      <x v="12"/>
    </i>
    <i>
      <x v="79"/>
    </i>
    <i>
      <x v="53"/>
    </i>
    <i>
      <x v="5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2288">
      <pivotArea collapsedLevelsAreSubtotals="1" fieldPosition="0">
        <references count="1">
          <reference field="2" count="1">
            <x v="9"/>
          </reference>
        </references>
      </pivotArea>
    </format>
    <format dxfId="2287">
      <pivotArea collapsedLevelsAreSubtotals="1" fieldPosition="0">
        <references count="1">
          <reference field="2" count="1">
            <x v="4"/>
          </reference>
        </references>
      </pivotArea>
    </format>
    <format dxfId="2286">
      <pivotArea grandRow="1" outline="0" collapsedLevelsAreSubtotals="1" fieldPosition="0"/>
    </format>
    <format dxfId="2285">
      <pivotArea dataOnly="0" labelOnly="1" grandRow="1" outline="0" fieldPosition="0"/>
    </format>
    <format dxfId="2284">
      <pivotArea grandRow="1" outline="0" collapsedLevelsAreSubtotals="1" fieldPosition="0"/>
    </format>
    <format dxfId="2283">
      <pivotArea dataOnly="0" labelOnly="1" grandRow="1" outline="0" fieldPosition="0"/>
    </format>
    <format dxfId="2282">
      <pivotArea grandRow="1" outline="0" collapsedLevelsAreSubtotals="1" fieldPosition="0"/>
    </format>
    <format dxfId="2281">
      <pivotArea dataOnly="0" labelOnly="1" grandRow="1" outline="0" fieldPosition="0"/>
    </format>
    <format dxfId="2280">
      <pivotArea outline="0" collapsedLevelsAreSubtotals="1" fieldPosition="0">
        <references count="1">
          <reference field="4294967294" count="1" selected="0">
            <x v="0"/>
          </reference>
        </references>
      </pivotArea>
    </format>
    <format dxfId="2279">
      <pivotArea dataOnly="0" labelOnly="1" outline="0" fieldPosition="0">
        <references count="1">
          <reference field="0" count="0"/>
        </references>
      </pivotArea>
    </format>
    <format dxfId="2278">
      <pivotArea dataOnly="0" labelOnly="1" outline="0" fieldPosition="0">
        <references count="1">
          <reference field="4294967294" count="1">
            <x v="0"/>
          </reference>
        </references>
      </pivotArea>
    </format>
    <format dxfId="2277">
      <pivotArea outline="0" collapsedLevelsAreSubtotals="1" fieldPosition="0">
        <references count="1">
          <reference field="4294967294" count="1" selected="0">
            <x v="1"/>
          </reference>
        </references>
      </pivotArea>
    </format>
    <format dxfId="2276">
      <pivotArea dataOnly="0" labelOnly="1" outline="0" fieldPosition="0">
        <references count="1">
          <reference field="4294967294" count="1">
            <x v="1"/>
          </reference>
        </references>
      </pivotArea>
    </format>
    <format dxfId="2275">
      <pivotArea outline="0" collapsedLevelsAreSubtotals="1" fieldPosition="0">
        <references count="1">
          <reference field="4294967294" count="1" selected="0">
            <x v="2"/>
          </reference>
        </references>
      </pivotArea>
    </format>
    <format dxfId="2274">
      <pivotArea dataOnly="0" labelOnly="1" outline="0" fieldPosition="0">
        <references count="1">
          <reference field="4294967294" count="1">
            <x v="2"/>
          </reference>
        </references>
      </pivotArea>
    </format>
    <format dxfId="2273">
      <pivotArea grandRow="1" outline="0" collapsedLevelsAreSubtotals="1" fieldPosition="0"/>
    </format>
    <format dxfId="2272">
      <pivotArea dataOnly="0" labelOnly="1" grandRow="1" outline="0" fieldPosition="0"/>
    </format>
    <format dxfId="2271">
      <pivotArea type="all" dataOnly="0" outline="0" fieldPosition="0"/>
    </format>
    <format dxfId="2270">
      <pivotArea grandRow="1" outline="0" collapsedLevelsAreSubtotals="1" fieldPosition="0"/>
    </format>
    <format dxfId="2269">
      <pivotArea dataOnly="0" labelOnly="1" grandRow="1" outline="0" fieldPosition="0"/>
    </format>
    <format dxfId="2268">
      <pivotArea collapsedLevelsAreSubtotals="1" fieldPosition="0">
        <references count="2">
          <reference field="4294967294" count="1" selected="0">
            <x v="2"/>
          </reference>
          <reference field="1" count="1">
            <x v="22"/>
          </reference>
        </references>
      </pivotArea>
    </format>
    <format dxfId="2267">
      <pivotArea collapsedLevelsAreSubtotals="1" fieldPosition="0">
        <references count="3">
          <reference field="4294967294" count="1" selected="0">
            <x v="2"/>
          </reference>
          <reference field="1" count="1">
            <x v="22"/>
          </reference>
          <reference field="2" count="1" selected="0">
            <x v="7"/>
          </reference>
        </references>
      </pivotArea>
    </format>
    <format dxfId="2266">
      <pivotArea dataOnly="0" labelOnly="1" outline="0" fieldPosition="0">
        <references count="1">
          <reference field="4294967294" count="3">
            <x v="0"/>
            <x v="1"/>
            <x v="2"/>
          </reference>
        </references>
      </pivotArea>
    </format>
    <format dxfId="2265">
      <pivotArea dataOnly="0" labelOnly="1" outline="0" fieldPosition="0">
        <references count="1">
          <reference field="4294967294" count="1">
            <x v="0"/>
          </reference>
        </references>
      </pivotArea>
    </format>
    <format dxfId="2264">
      <pivotArea dataOnly="0" labelOnly="1" outline="0" fieldPosition="0">
        <references count="1">
          <reference field="4294967294" count="1">
            <x v="1"/>
          </reference>
        </references>
      </pivotArea>
    </format>
    <format dxfId="2263">
      <pivotArea dataOnly="0" labelOnly="1" outline="0" fieldPosition="0">
        <references count="1">
          <reference field="4294967294" count="1">
            <x v="1"/>
          </reference>
        </references>
      </pivotArea>
    </format>
    <format dxfId="2262">
      <pivotArea dataOnly="0" labelOnly="1" outline="0" fieldPosition="0">
        <references count="1">
          <reference field="4294967294" count="1">
            <x v="2"/>
          </reference>
        </references>
      </pivotArea>
    </format>
    <format dxfId="2261">
      <pivotArea dataOnly="0" labelOnly="1" fieldPosition="0">
        <references count="1">
          <reference field="2" count="0"/>
        </references>
      </pivotArea>
    </format>
    <format dxfId="2260">
      <pivotArea collapsedLevelsAreSubtotals="1" fieldPosition="0">
        <references count="2">
          <reference field="4294967294" count="1" selected="0">
            <x v="2"/>
          </reference>
          <reference field="2" count="1">
            <x v="4"/>
          </reference>
        </references>
      </pivotArea>
    </format>
    <format dxfId="2259">
      <pivotArea collapsedLevelsAreSubtotals="1" fieldPosition="0">
        <references count="2">
          <reference field="4294967294" count="1" selected="0">
            <x v="2"/>
          </reference>
          <reference field="2" count="1">
            <x v="9"/>
          </reference>
        </references>
      </pivotArea>
    </format>
    <format dxfId="2258">
      <pivotArea collapsedLevelsAreSubtotals="1" fieldPosition="0">
        <references count="2">
          <reference field="4294967294" count="1" selected="0">
            <x v="2"/>
          </reference>
          <reference field="2" count="1">
            <x v="14"/>
          </reference>
        </references>
      </pivotArea>
    </format>
    <format dxfId="2257">
      <pivotArea collapsedLevelsAreSubtotals="1" fieldPosition="0">
        <references count="3">
          <reference field="4294967294" count="1" selected="0">
            <x v="2"/>
          </reference>
          <reference field="1" count="3">
            <x v="3"/>
            <x v="37"/>
            <x v="41"/>
          </reference>
          <reference field="2" count="1" selected="0">
            <x v="14"/>
          </reference>
        </references>
      </pivotArea>
    </format>
    <format dxfId="2256">
      <pivotArea collapsedLevelsAreSubtotals="1" fieldPosition="0">
        <references count="3">
          <reference field="4294967294" count="1" selected="0">
            <x v="2"/>
          </reference>
          <reference field="1" count="1">
            <x v="6"/>
          </reference>
          <reference field="2" count="1" selected="0">
            <x v="14"/>
          </reference>
        </references>
      </pivotArea>
    </format>
    <format dxfId="2255">
      <pivotArea collapsedLevelsAreSubtotals="1" fieldPosition="0">
        <references count="3">
          <reference field="4294967294" count="1" selected="0">
            <x v="2"/>
          </reference>
          <reference field="1" count="1">
            <x v="27"/>
          </reference>
          <reference field="2" count="1" selected="0">
            <x v="14"/>
          </reference>
        </references>
      </pivotArea>
    </format>
    <format dxfId="2254">
      <pivotArea collapsedLevelsAreSubtotals="1" fieldPosition="0">
        <references count="1">
          <reference field="2" count="1">
            <x v="0"/>
          </reference>
        </references>
      </pivotArea>
    </format>
    <format dxfId="2253">
      <pivotArea collapsedLevelsAreSubtotals="1" fieldPosition="0">
        <references count="1">
          <reference field="2" count="1">
            <x v="14"/>
          </reference>
        </references>
      </pivotArea>
    </format>
    <format dxfId="2252">
      <pivotArea collapsedLevelsAreSubtotals="1" fieldPosition="0">
        <references count="1">
          <reference field="2" count="1">
            <x v="9"/>
          </reference>
        </references>
      </pivotArea>
    </format>
    <format dxfId="2251">
      <pivotArea collapsedLevelsAreSubtotals="1" fieldPosition="0">
        <references count="1">
          <reference field="2" count="1">
            <x v="5"/>
          </reference>
        </references>
      </pivotArea>
    </format>
    <format dxfId="2250">
      <pivotArea collapsedLevelsAreSubtotals="1" fieldPosition="0">
        <references count="1">
          <reference field="2" count="1">
            <x v="17"/>
          </reference>
        </references>
      </pivotArea>
    </format>
    <format dxfId="2249">
      <pivotArea collapsedLevelsAreSubtotals="1" fieldPosition="0">
        <references count="1">
          <reference field="2" count="1">
            <x v="2"/>
          </reference>
        </references>
      </pivotArea>
    </format>
    <format dxfId="2248">
      <pivotArea collapsedLevelsAreSubtotals="1" fieldPosition="0">
        <references count="1">
          <reference field="2" count="1">
            <x v="10"/>
          </reference>
        </references>
      </pivotArea>
    </format>
    <format dxfId="2247">
      <pivotArea collapsedLevelsAreSubtotals="1" fieldPosition="0">
        <references count="1">
          <reference field="2" count="1">
            <x v="1"/>
          </reference>
        </references>
      </pivotArea>
    </format>
    <format dxfId="2246">
      <pivotArea collapsedLevelsAreSubtotals="1" fieldPosition="0">
        <references count="1">
          <reference field="2" count="1">
            <x v="13"/>
          </reference>
        </references>
      </pivotArea>
    </format>
    <format dxfId="2245">
      <pivotArea collapsedLevelsAreSubtotals="1" fieldPosition="0">
        <references count="1">
          <reference field="2" count="1">
            <x v="4"/>
          </reference>
        </references>
      </pivotArea>
    </format>
    <format dxfId="2244">
      <pivotArea collapsedLevelsAreSubtotals="1" fieldPosition="0">
        <references count="1">
          <reference field="2" count="1">
            <x v="8"/>
          </reference>
        </references>
      </pivotArea>
    </format>
    <format dxfId="2243">
      <pivotArea collapsedLevelsAreSubtotals="1" fieldPosition="0">
        <references count="1">
          <reference field="2" count="1">
            <x v="3"/>
          </reference>
        </references>
      </pivotArea>
    </format>
    <format dxfId="2242">
      <pivotArea collapsedLevelsAreSubtotals="1" fieldPosition="0">
        <references count="1">
          <reference field="2" count="1">
            <x v="12"/>
          </reference>
        </references>
      </pivotArea>
    </format>
    <format dxfId="2241">
      <pivotArea collapsedLevelsAreSubtotals="1" fieldPosition="0">
        <references count="1">
          <reference field="2" count="1">
            <x v="6"/>
          </reference>
        </references>
      </pivotArea>
    </format>
    <format dxfId="2240">
      <pivotArea collapsedLevelsAreSubtotals="1" fieldPosition="0">
        <references count="1">
          <reference field="2" count="1">
            <x v="11"/>
          </reference>
        </references>
      </pivotArea>
    </format>
    <format dxfId="2239">
      <pivotArea collapsedLevelsAreSubtotals="1" fieldPosition="0">
        <references count="1">
          <reference field="2" count="1">
            <x v="20"/>
          </reference>
        </references>
      </pivotArea>
    </format>
    <format dxfId="2238">
      <pivotArea collapsedLevelsAreSubtotals="1" fieldPosition="0">
        <references count="2">
          <reference field="1" count="1">
            <x v="6"/>
          </reference>
          <reference field="2" count="1" selected="0">
            <x v="20"/>
          </reference>
        </references>
      </pivotArea>
    </format>
    <format dxfId="2237">
      <pivotArea collapsedLevelsAreSubtotals="1" fieldPosition="0">
        <references count="1">
          <reference field="2" count="1">
            <x v="7"/>
          </reference>
        </references>
      </pivotArea>
    </format>
    <format dxfId="2236">
      <pivotArea collapsedLevelsAreSubtotals="1" fieldPosition="0">
        <references count="1">
          <reference field="2" count="1">
            <x v="16"/>
          </reference>
        </references>
      </pivotArea>
    </format>
    <format dxfId="2235">
      <pivotArea collapsedLevelsAreSubtotals="1" fieldPosition="0">
        <references count="1">
          <reference field="2" count="1">
            <x v="19"/>
          </reference>
        </references>
      </pivotArea>
    </format>
    <format dxfId="2234">
      <pivotArea collapsedLevelsAreSubtotals="1" fieldPosition="0">
        <references count="1">
          <reference field="2" count="1">
            <x v="18"/>
          </reference>
        </references>
      </pivotArea>
    </format>
    <format dxfId="2233">
      <pivotArea collapsedLevelsAreSubtotals="1" fieldPosition="0">
        <references count="1">
          <reference field="2" count="1">
            <x v="15"/>
          </reference>
        </references>
      </pivotArea>
    </format>
    <format dxfId="2232">
      <pivotArea collapsedLevelsAreSubtotals="1" fieldPosition="0">
        <references count="1">
          <reference field="2" count="1">
            <x v="21"/>
          </reference>
        </references>
      </pivotArea>
    </format>
    <format dxfId="2231">
      <pivotArea collapsedLevelsAreSubtotals="1" fieldPosition="0">
        <references count="1">
          <reference field="2" count="1">
            <x v="22"/>
          </reference>
        </references>
      </pivotArea>
    </format>
    <format dxfId="2230">
      <pivotArea collapsedLevelsAreSubtotals="1" fieldPosition="0">
        <references count="1">
          <reference field="2" count="1">
            <x v="23"/>
          </reference>
        </references>
      </pivotArea>
    </format>
    <format dxfId="2229">
      <pivotArea collapsedLevelsAreSubtotals="1" fieldPosition="0">
        <references count="2">
          <reference field="4294967294" count="1" selected="0">
            <x v="2"/>
          </reference>
          <reference field="2" count="1">
            <x v="24"/>
          </reference>
        </references>
      </pivotArea>
    </format>
    <format dxfId="2228">
      <pivotArea collapsedLevelsAreSubtotals="1" fieldPosition="0">
        <references count="2">
          <reference field="4294967294" count="1" selected="0">
            <x v="2"/>
          </reference>
          <reference field="2" count="1">
            <x v="25"/>
          </reference>
        </references>
      </pivotArea>
    </format>
    <format dxfId="2227">
      <pivotArea collapsedLevelsAreSubtotals="1" fieldPosition="0">
        <references count="2">
          <reference field="4294967294" count="1" selected="0">
            <x v="2"/>
          </reference>
          <reference field="2" count="1">
            <x v="26"/>
          </reference>
        </references>
      </pivotArea>
    </format>
    <format dxfId="2226">
      <pivotArea collapsedLevelsAreSubtotals="1" fieldPosition="0">
        <references count="2">
          <reference field="4294967294" count="1" selected="0">
            <x v="2"/>
          </reference>
          <reference field="2" count="1">
            <x v="27"/>
          </reference>
        </references>
      </pivotArea>
    </format>
    <format dxfId="2225">
      <pivotArea collapsedLevelsAreSubtotals="1" fieldPosition="0">
        <references count="2">
          <reference field="4294967294" count="1" selected="0">
            <x v="2"/>
          </reference>
          <reference field="2" count="1">
            <x v="27"/>
          </reference>
        </references>
      </pivotArea>
    </format>
    <format dxfId="2224">
      <pivotArea collapsedLevelsAreSubtotals="1" fieldPosition="0">
        <references count="2">
          <reference field="4294967294" count="1" selected="0">
            <x v="2"/>
          </reference>
          <reference field="2" count="1">
            <x v="28"/>
          </reference>
        </references>
      </pivotArea>
    </format>
    <format dxfId="2223">
      <pivotArea collapsedLevelsAreSubtotals="1" fieldPosition="0">
        <references count="2">
          <reference field="4294967294" count="1" selected="0">
            <x v="2"/>
          </reference>
          <reference field="2" count="1">
            <x v="28"/>
          </reference>
        </references>
      </pivotArea>
    </format>
    <format dxfId="2222">
      <pivotArea collapsedLevelsAreSubtotals="1" fieldPosition="0">
        <references count="2">
          <reference field="4294967294" count="1" selected="0">
            <x v="2"/>
          </reference>
          <reference field="2" count="1">
            <x v="29"/>
          </reference>
        </references>
      </pivotArea>
    </format>
    <format dxfId="2221">
      <pivotArea collapsedLevelsAreSubtotals="1" fieldPosition="0">
        <references count="2">
          <reference field="4294967294" count="1" selected="0">
            <x v="2"/>
          </reference>
          <reference field="2" count="1">
            <x v="29"/>
          </reference>
        </references>
      </pivotArea>
    </format>
    <format dxfId="2220">
      <pivotArea collapsedLevelsAreSubtotals="1" fieldPosition="0">
        <references count="2">
          <reference field="4294967294" count="1" selected="0">
            <x v="2"/>
          </reference>
          <reference field="2" count="1">
            <x v="30"/>
          </reference>
        </references>
      </pivotArea>
    </format>
    <format dxfId="2219">
      <pivotArea collapsedLevelsAreSubtotals="1" fieldPosition="0">
        <references count="2">
          <reference field="4294967294" count="1" selected="0">
            <x v="2"/>
          </reference>
          <reference field="2" count="1">
            <x v="31"/>
          </reference>
        </references>
      </pivotArea>
    </format>
    <format dxfId="2218">
      <pivotArea collapsedLevelsAreSubtotals="1" fieldPosition="0">
        <references count="2">
          <reference field="4294967294" count="1" selected="0">
            <x v="2"/>
          </reference>
          <reference field="2" count="1">
            <x v="31"/>
          </reference>
        </references>
      </pivotArea>
    </format>
    <format dxfId="2217">
      <pivotArea collapsedLevelsAreSubtotals="1" fieldPosition="0">
        <references count="2">
          <reference field="4294967294" count="1" selected="0">
            <x v="2"/>
          </reference>
          <reference field="2" count="1">
            <x v="32"/>
          </reference>
        </references>
      </pivotArea>
    </format>
    <format dxfId="2216">
      <pivotArea collapsedLevelsAreSubtotals="1" fieldPosition="0">
        <references count="2">
          <reference field="4294967294" count="1" selected="0">
            <x v="2"/>
          </reference>
          <reference field="2" count="1">
            <x v="32"/>
          </reference>
        </references>
      </pivotArea>
    </format>
    <format dxfId="2215">
      <pivotArea collapsedLevelsAreSubtotals="1" fieldPosition="0">
        <references count="2">
          <reference field="4294967294" count="1" selected="0">
            <x v="2"/>
          </reference>
          <reference field="2" count="1">
            <x v="33"/>
          </reference>
        </references>
      </pivotArea>
    </format>
    <format dxfId="2214">
      <pivotArea collapsedLevelsAreSubtotals="1" fieldPosition="0">
        <references count="2">
          <reference field="4294967294" count="1" selected="0">
            <x v="2"/>
          </reference>
          <reference field="2" count="1">
            <x v="33"/>
          </reference>
        </references>
      </pivotArea>
    </format>
    <format dxfId="2213">
      <pivotArea collapsedLevelsAreSubtotals="1" fieldPosition="0">
        <references count="2">
          <reference field="4294967294" count="1" selected="0">
            <x v="2"/>
          </reference>
          <reference field="2" count="1">
            <x v="34"/>
          </reference>
        </references>
      </pivotArea>
    </format>
    <format dxfId="2212">
      <pivotArea collapsedLevelsAreSubtotals="1" fieldPosition="0">
        <references count="2">
          <reference field="4294967294" count="1" selected="0">
            <x v="2"/>
          </reference>
          <reference field="2" count="1">
            <x v="35"/>
          </reference>
        </references>
      </pivotArea>
    </format>
    <format dxfId="2211">
      <pivotArea collapsedLevelsAreSubtotals="1" fieldPosition="0">
        <references count="2">
          <reference field="4294967294" count="1" selected="0">
            <x v="2"/>
          </reference>
          <reference field="2" count="1">
            <x v="36"/>
          </reference>
        </references>
      </pivotArea>
    </format>
    <format dxfId="2210">
      <pivotArea collapsedLevelsAreSubtotals="1" fieldPosition="0">
        <references count="2">
          <reference field="4294967294" count="1" selected="0">
            <x v="2"/>
          </reference>
          <reference field="2" count="1">
            <x v="36"/>
          </reference>
        </references>
      </pivotArea>
    </format>
    <format dxfId="2209">
      <pivotArea collapsedLevelsAreSubtotals="1" fieldPosition="0">
        <references count="2">
          <reference field="4294967294" count="1" selected="0">
            <x v="2"/>
          </reference>
          <reference field="2" count="1">
            <x v="38"/>
          </reference>
        </references>
      </pivotArea>
    </format>
    <format dxfId="2208">
      <pivotArea collapsedLevelsAreSubtotals="1" fieldPosition="0">
        <references count="2">
          <reference field="4294967294" count="1" selected="0">
            <x v="2"/>
          </reference>
          <reference field="2" count="1">
            <x v="38"/>
          </reference>
        </references>
      </pivotArea>
    </format>
    <format dxfId="2207">
      <pivotArea collapsedLevelsAreSubtotals="1" fieldPosition="0">
        <references count="2">
          <reference field="4294967294" count="1" selected="0">
            <x v="2"/>
          </reference>
          <reference field="2" count="1">
            <x v="39"/>
          </reference>
        </references>
      </pivotArea>
    </format>
    <format dxfId="2206">
      <pivotArea collapsedLevelsAreSubtotals="1" fieldPosition="0">
        <references count="2">
          <reference field="4294967294" count="1" selected="0">
            <x v="2"/>
          </reference>
          <reference field="2" count="1">
            <x v="39"/>
          </reference>
        </references>
      </pivotArea>
    </format>
    <format dxfId="2205">
      <pivotArea collapsedLevelsAreSubtotals="1" fieldPosition="0">
        <references count="2">
          <reference field="4294967294" count="1" selected="0">
            <x v="2"/>
          </reference>
          <reference field="2" count="1">
            <x v="40"/>
          </reference>
        </references>
      </pivotArea>
    </format>
    <format dxfId="2204">
      <pivotArea collapsedLevelsAreSubtotals="1" fieldPosition="0">
        <references count="2">
          <reference field="4294967294" count="1" selected="0">
            <x v="2"/>
          </reference>
          <reference field="2" count="1">
            <x v="42"/>
          </reference>
        </references>
      </pivotArea>
    </format>
    <format dxfId="2203">
      <pivotArea collapsedLevelsAreSubtotals="1" fieldPosition="0">
        <references count="2">
          <reference field="4294967294" count="1" selected="0">
            <x v="2"/>
          </reference>
          <reference field="2" count="1">
            <x v="41"/>
          </reference>
        </references>
      </pivotArea>
    </format>
    <format dxfId="2202">
      <pivotArea collapsedLevelsAreSubtotals="1" fieldPosition="0">
        <references count="2">
          <reference field="4294967294" count="1" selected="0">
            <x v="2"/>
          </reference>
          <reference field="2" count="1">
            <x v="44"/>
          </reference>
        </references>
      </pivotArea>
    </format>
    <format dxfId="2201">
      <pivotArea collapsedLevelsAreSubtotals="1" fieldPosition="0">
        <references count="2">
          <reference field="4294967294" count="1" selected="0">
            <x v="2"/>
          </reference>
          <reference field="2" count="1">
            <x v="45"/>
          </reference>
        </references>
      </pivotArea>
    </format>
    <format dxfId="2200">
      <pivotArea collapsedLevelsAreSubtotals="1" fieldPosition="0">
        <references count="2">
          <reference field="4294967294" count="1" selected="0">
            <x v="2"/>
          </reference>
          <reference field="2" count="1">
            <x v="46"/>
          </reference>
        </references>
      </pivotArea>
    </format>
    <format dxfId="2199">
      <pivotArea collapsedLevelsAreSubtotals="1" fieldPosition="0">
        <references count="2">
          <reference field="4294967294" count="1" selected="0">
            <x v="2"/>
          </reference>
          <reference field="2" count="1">
            <x v="47"/>
          </reference>
        </references>
      </pivotArea>
    </format>
    <format dxfId="2198">
      <pivotArea collapsedLevelsAreSubtotals="1" fieldPosition="0">
        <references count="2">
          <reference field="4294967294" count="1" selected="0">
            <x v="2"/>
          </reference>
          <reference field="2" count="1">
            <x v="48"/>
          </reference>
        </references>
      </pivotArea>
    </format>
    <format dxfId="2197">
      <pivotArea collapsedLevelsAreSubtotals="1" fieldPosition="0">
        <references count="2">
          <reference field="4294967294" count="1" selected="0">
            <x v="2"/>
          </reference>
          <reference field="2" count="1">
            <x v="49"/>
          </reference>
        </references>
      </pivotArea>
    </format>
    <format dxfId="2196">
      <pivotArea collapsedLevelsAreSubtotals="1" fieldPosition="0">
        <references count="2">
          <reference field="4294967294" count="1" selected="0">
            <x v="2"/>
          </reference>
          <reference field="2" count="1">
            <x v="49"/>
          </reference>
        </references>
      </pivotArea>
    </format>
    <format dxfId="2195">
      <pivotArea collapsedLevelsAreSubtotals="1" fieldPosition="0">
        <references count="2">
          <reference field="4294967294" count="1" selected="0">
            <x v="2"/>
          </reference>
          <reference field="2" count="1">
            <x v="50"/>
          </reference>
        </references>
      </pivotArea>
    </format>
    <format dxfId="2194">
      <pivotArea collapsedLevelsAreSubtotals="1" fieldPosition="0">
        <references count="3">
          <reference field="4294967294" count="1" selected="0">
            <x v="2"/>
          </reference>
          <reference field="1" count="1" selected="0">
            <x v="95"/>
          </reference>
          <reference field="2" count="1">
            <x v="51"/>
          </reference>
        </references>
      </pivotArea>
    </format>
    <format dxfId="2193">
      <pivotArea collapsedLevelsAreSubtotals="1" fieldPosition="0">
        <references count="3">
          <reference field="4294967294" count="1" selected="0">
            <x v="2"/>
          </reference>
          <reference field="1" count="1" selected="0">
            <x v="95"/>
          </reference>
          <reference field="2" count="1">
            <x v="51"/>
          </reference>
        </references>
      </pivotArea>
    </format>
    <format dxfId="2192">
      <pivotArea collapsedLevelsAreSubtotals="1" fieldPosition="0">
        <references count="2">
          <reference field="4294967294" count="1" selected="0">
            <x v="2"/>
          </reference>
          <reference field="2" count="1">
            <x v="51"/>
          </reference>
        </references>
      </pivotArea>
    </format>
    <format dxfId="2191">
      <pivotArea collapsedLevelsAreSubtotals="1" fieldPosition="0">
        <references count="2">
          <reference field="4294967294" count="1" selected="0">
            <x v="2"/>
          </reference>
          <reference field="2" count="1">
            <x v="51"/>
          </reference>
        </references>
      </pivotArea>
    </format>
    <format dxfId="2190">
      <pivotArea collapsedLevelsAreSubtotals="1" fieldPosition="0">
        <references count="2">
          <reference field="4294967294" count="1" selected="0">
            <x v="2"/>
          </reference>
          <reference field="2" count="1">
            <x v="52"/>
          </reference>
        </references>
      </pivotArea>
    </format>
    <format dxfId="2189">
      <pivotArea collapsedLevelsAreSubtotals="1" fieldPosition="0">
        <references count="2">
          <reference field="4294967294" count="1" selected="0">
            <x v="2"/>
          </reference>
          <reference field="2" count="1">
            <x v="52"/>
          </reference>
        </references>
      </pivotArea>
    </format>
    <format dxfId="2188">
      <pivotArea collapsedLevelsAreSubtotals="1" fieldPosition="0">
        <references count="2">
          <reference field="4294967294" count="1" selected="0">
            <x v="2"/>
          </reference>
          <reference field="2" count="1">
            <x v="53"/>
          </reference>
        </references>
      </pivotArea>
    </format>
    <format dxfId="2187">
      <pivotArea collapsedLevelsAreSubtotals="1" fieldPosition="0">
        <references count="2">
          <reference field="4294967294" count="1" selected="0">
            <x v="2"/>
          </reference>
          <reference field="2" count="1">
            <x v="54"/>
          </reference>
        </references>
      </pivotArea>
    </format>
    <format dxfId="2186">
      <pivotArea collapsedLevelsAreSubtotals="1" fieldPosition="0">
        <references count="2">
          <reference field="4294967294" count="1" selected="0">
            <x v="2"/>
          </reference>
          <reference field="2" count="1">
            <x v="54"/>
          </reference>
        </references>
      </pivotArea>
    </format>
    <format dxfId="2185">
      <pivotArea collapsedLevelsAreSubtotals="1" fieldPosition="0">
        <references count="2">
          <reference field="4294967294" count="1" selected="0">
            <x v="2"/>
          </reference>
          <reference field="2" count="1">
            <x v="55"/>
          </reference>
        </references>
      </pivotArea>
    </format>
    <format dxfId="2184">
      <pivotArea collapsedLevelsAreSubtotals="1" fieldPosition="0">
        <references count="2">
          <reference field="4294967294" count="1" selected="0">
            <x v="2"/>
          </reference>
          <reference field="2" count="1">
            <x v="56"/>
          </reference>
        </references>
      </pivotArea>
    </format>
    <format dxfId="2183">
      <pivotArea type="all" dataOnly="0" outline="0" fieldPosition="0"/>
    </format>
    <format dxfId="2182">
      <pivotArea outline="0" collapsedLevelsAreSubtotals="1" fieldPosition="0"/>
    </format>
    <format dxfId="2181">
      <pivotArea dataOnly="0" labelOnly="1" fieldPosition="0">
        <references count="1">
          <reference field="2" count="0"/>
        </references>
      </pivotArea>
    </format>
    <format dxfId="2180">
      <pivotArea dataOnly="0" labelOnly="1" grandRow="1" outline="0" fieldPosition="0"/>
    </format>
    <format dxfId="2179">
      <pivotArea dataOnly="0" labelOnly="1" outline="0" fieldPosition="0">
        <references count="1">
          <reference field="4294967294" count="3">
            <x v="0"/>
            <x v="1"/>
            <x v="2"/>
          </reference>
        </references>
      </pivotArea>
    </format>
    <format dxfId="2178">
      <pivotArea collapsedLevelsAreSubtotals="1" fieldPosition="0">
        <references count="2">
          <reference field="4294967294" count="1" selected="0">
            <x v="2"/>
          </reference>
          <reference field="2" count="1">
            <x v="57"/>
          </reference>
        </references>
      </pivotArea>
    </format>
    <format dxfId="2177">
      <pivotArea collapsedLevelsAreSubtotals="1" fieldPosition="0">
        <references count="2">
          <reference field="4294967294" count="1" selected="0">
            <x v="2"/>
          </reference>
          <reference field="2" count="1">
            <x v="53"/>
          </reference>
        </references>
      </pivotArea>
    </format>
    <format dxfId="2176">
      <pivotArea collapsedLevelsAreSubtotals="1" fieldPosition="0">
        <references count="2">
          <reference field="4294967294" count="1" selected="0">
            <x v="2"/>
          </reference>
          <reference field="2" count="1">
            <x v="58"/>
          </reference>
        </references>
      </pivotArea>
    </format>
    <format dxfId="2175">
      <pivotArea collapsedLevelsAreSubtotals="1" fieldPosition="0">
        <references count="2">
          <reference field="4294967294" count="1" selected="0">
            <x v="2"/>
          </reference>
          <reference field="2" count="1">
            <x v="37"/>
          </reference>
        </references>
      </pivotArea>
    </format>
    <format dxfId="2174">
      <pivotArea collapsedLevelsAreSubtotals="1" fieldPosition="0">
        <references count="2">
          <reference field="4294967294" count="1" selected="0">
            <x v="2"/>
          </reference>
          <reference field="2" count="1">
            <x v="59"/>
          </reference>
        </references>
      </pivotArea>
    </format>
    <format dxfId="2173">
      <pivotArea collapsedLevelsAreSubtotals="1" fieldPosition="0">
        <references count="2">
          <reference field="4294967294" count="1" selected="0">
            <x v="2"/>
          </reference>
          <reference field="2" count="1">
            <x v="64"/>
          </reference>
        </references>
      </pivotArea>
    </format>
    <format dxfId="2172">
      <pivotArea collapsedLevelsAreSubtotals="1" fieldPosition="0">
        <references count="2">
          <reference field="4294967294" count="1" selected="0">
            <x v="2"/>
          </reference>
          <reference field="2" count="1">
            <x v="65"/>
          </reference>
        </references>
      </pivotArea>
    </format>
    <format dxfId="2171">
      <pivotArea collapsedLevelsAreSubtotals="1" fieldPosition="0">
        <references count="2">
          <reference field="4294967294" count="1" selected="0">
            <x v="2"/>
          </reference>
          <reference field="2" count="1">
            <x v="59"/>
          </reference>
        </references>
      </pivotArea>
    </format>
    <format dxfId="2170">
      <pivotArea collapsedLevelsAreSubtotals="1" fieldPosition="0">
        <references count="2">
          <reference field="4294967294" count="1" selected="0">
            <x v="2"/>
          </reference>
          <reference field="2" count="1">
            <x v="64"/>
          </reference>
        </references>
      </pivotArea>
    </format>
    <format dxfId="2169">
      <pivotArea collapsedLevelsAreSubtotals="1" fieldPosition="0">
        <references count="2">
          <reference field="4294967294" count="1" selected="0">
            <x v="2"/>
          </reference>
          <reference field="2" count="1">
            <x v="65"/>
          </reference>
        </references>
      </pivotArea>
    </format>
    <format dxfId="2168">
      <pivotArea collapsedLevelsAreSubtotals="1" fieldPosition="0">
        <references count="2">
          <reference field="4294967294" count="1" selected="0">
            <x v="2"/>
          </reference>
          <reference field="2" count="1">
            <x v="63"/>
          </reference>
        </references>
      </pivotArea>
    </format>
    <format dxfId="2167">
      <pivotArea collapsedLevelsAreSubtotals="1" fieldPosition="0">
        <references count="2">
          <reference field="4294967294" count="1" selected="0">
            <x v="2"/>
          </reference>
          <reference field="2" count="1">
            <x v="61"/>
          </reference>
        </references>
      </pivotArea>
    </format>
    <format dxfId="2166">
      <pivotArea collapsedLevelsAreSubtotals="1" fieldPosition="0">
        <references count="2">
          <reference field="4294967294" count="1" selected="0">
            <x v="2"/>
          </reference>
          <reference field="2" count="1">
            <x v="62"/>
          </reference>
        </references>
      </pivotArea>
    </format>
    <format dxfId="2165">
      <pivotArea collapsedLevelsAreSubtotals="1" fieldPosition="0">
        <references count="2">
          <reference field="4294967294" count="1" selected="0">
            <x v="2"/>
          </reference>
          <reference field="2" count="1">
            <x v="66"/>
          </reference>
        </references>
      </pivotArea>
    </format>
    <format dxfId="2164">
      <pivotArea collapsedLevelsAreSubtotals="1" fieldPosition="0">
        <references count="2">
          <reference field="4294967294" count="1" selected="0">
            <x v="2"/>
          </reference>
          <reference field="2" count="1">
            <x v="66"/>
          </reference>
        </references>
      </pivotArea>
    </format>
    <format dxfId="2163">
      <pivotArea collapsedLevelsAreSubtotals="1" fieldPosition="0">
        <references count="2">
          <reference field="4294967294" count="1" selected="0">
            <x v="2"/>
          </reference>
          <reference field="2" count="1">
            <x v="67"/>
          </reference>
        </references>
      </pivotArea>
    </format>
    <format dxfId="2162">
      <pivotArea collapsedLevelsAreSubtotals="1" fieldPosition="0">
        <references count="2">
          <reference field="4294967294" count="1" selected="0">
            <x v="2"/>
          </reference>
          <reference field="2" count="1">
            <x v="68"/>
          </reference>
        </references>
      </pivotArea>
    </format>
    <format dxfId="2161">
      <pivotArea collapsedLevelsAreSubtotals="1" fieldPosition="0">
        <references count="2">
          <reference field="4294967294" count="1" selected="0">
            <x v="2"/>
          </reference>
          <reference field="2" count="1">
            <x v="71"/>
          </reference>
        </references>
      </pivotArea>
    </format>
    <format dxfId="2160">
      <pivotArea collapsedLevelsAreSubtotals="1" fieldPosition="0">
        <references count="2">
          <reference field="4294967294" count="1" selected="0">
            <x v="2"/>
          </reference>
          <reference field="2" count="1">
            <x v="72"/>
          </reference>
        </references>
      </pivotArea>
    </format>
    <format dxfId="2159">
      <pivotArea collapsedLevelsAreSubtotals="1" fieldPosition="0">
        <references count="2">
          <reference field="4294967294" count="1" selected="0">
            <x v="2"/>
          </reference>
          <reference field="2" count="1">
            <x v="60"/>
          </reference>
        </references>
      </pivotArea>
    </format>
    <format dxfId="2158">
      <pivotArea collapsedLevelsAreSubtotals="1" fieldPosition="0">
        <references count="2">
          <reference field="4294967294" count="1" selected="0">
            <x v="2"/>
          </reference>
          <reference field="2" count="1">
            <x v="70"/>
          </reference>
        </references>
      </pivotArea>
    </format>
    <format dxfId="2157">
      <pivotArea collapsedLevelsAreSubtotals="1" fieldPosition="0">
        <references count="2">
          <reference field="4294967294" count="1" selected="0">
            <x v="2"/>
          </reference>
          <reference field="2" count="1">
            <x v="73"/>
          </reference>
        </references>
      </pivotArea>
    </format>
    <format dxfId="2156">
      <pivotArea collapsedLevelsAreSubtotals="1" fieldPosition="0">
        <references count="2">
          <reference field="4294967294" count="1" selected="0">
            <x v="2"/>
          </reference>
          <reference field="2" count="1">
            <x v="74"/>
          </reference>
        </references>
      </pivotArea>
    </format>
    <format dxfId="2155">
      <pivotArea collapsedLevelsAreSubtotals="1" fieldPosition="0">
        <references count="2">
          <reference field="4294967294" count="1" selected="0">
            <x v="2"/>
          </reference>
          <reference field="2" count="1">
            <x v="75"/>
          </reference>
        </references>
      </pivotArea>
    </format>
    <format dxfId="2154">
      <pivotArea collapsedLevelsAreSubtotals="1" fieldPosition="0">
        <references count="2">
          <reference field="4294967294" count="1" selected="0">
            <x v="2"/>
          </reference>
          <reference field="2" count="1">
            <x v="76"/>
          </reference>
        </references>
      </pivotArea>
    </format>
    <format dxfId="2153">
      <pivotArea collapsedLevelsAreSubtotals="1" fieldPosition="0">
        <references count="2">
          <reference field="4294967294" count="1" selected="0">
            <x v="2"/>
          </reference>
          <reference field="2" count="1">
            <x v="77"/>
          </reference>
        </references>
      </pivotArea>
    </format>
    <format dxfId="2152">
      <pivotArea collapsedLevelsAreSubtotals="1" fieldPosition="0">
        <references count="2">
          <reference field="4294967294" count="1" selected="0">
            <x v="2"/>
          </reference>
          <reference field="2" count="1">
            <x v="78"/>
          </reference>
        </references>
      </pivotArea>
    </format>
    <format dxfId="2151">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563">
        <item x="249"/>
        <item m="1" x="2560"/>
        <item m="1" x="2514"/>
        <item m="1" x="2513"/>
        <item m="1" x="2528"/>
        <item m="1" x="2517"/>
        <item m="1" x="2479"/>
        <item m="1" x="2498"/>
        <item m="1" x="2505"/>
        <item m="1" x="2526"/>
        <item m="1" x="2504"/>
        <item m="1" x="2534"/>
        <item m="1" x="2542"/>
        <item m="1" x="2502"/>
        <item m="1" x="2549"/>
        <item m="1" x="2495"/>
        <item m="1" x="2554"/>
        <item m="1" x="2508"/>
        <item m="1" x="2468"/>
        <item m="1" x="2558"/>
        <item m="1" x="2561"/>
        <item m="1" x="2475"/>
        <item m="1" x="2516"/>
        <item m="1" x="2470"/>
        <item m="1" x="2471"/>
        <item m="1" x="2473"/>
        <item m="1" x="2487"/>
        <item m="1" x="2488"/>
        <item m="1" x="2535"/>
        <item m="1" x="2523"/>
        <item m="1" x="2524"/>
        <item m="1" x="2529"/>
        <item m="1" x="2540"/>
        <item m="1" x="2519"/>
        <item m="1" x="2480"/>
        <item m="1" x="2485"/>
        <item m="1" x="2492"/>
        <item m="1" x="2543"/>
        <item x="0"/>
        <item m="1" x="2530"/>
        <item m="1" x="2536"/>
        <item m="1" x="2493"/>
        <item x="1"/>
        <item m="1" x="2537"/>
        <item m="1" x="2556"/>
        <item x="2"/>
        <item x="3"/>
        <item m="1" x="2499"/>
        <item m="1" x="2551"/>
        <item m="1" x="2496"/>
        <item m="1" x="2547"/>
        <item m="1" x="2555"/>
        <item m="1" x="2559"/>
        <item x="4"/>
        <item m="1" x="2469"/>
        <item x="5"/>
        <item x="6"/>
        <item m="1" x="251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22"/>
        <item x="157"/>
        <item x="158"/>
        <item x="159"/>
        <item x="160"/>
        <item x="161"/>
        <item x="162"/>
        <item x="163"/>
        <item x="164"/>
        <item x="165"/>
        <item x="166"/>
        <item x="167"/>
        <item x="168"/>
        <item x="169"/>
        <item m="1" x="250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5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0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09"/>
        <item x="276"/>
        <item x="277"/>
        <item x="278"/>
        <item x="275"/>
        <item m="1" x="2506"/>
        <item x="279"/>
        <item x="280"/>
        <item x="281"/>
        <item x="282"/>
        <item x="283"/>
        <item x="284"/>
        <item x="285"/>
        <item x="286"/>
        <item x="287"/>
        <item x="288"/>
        <item x="289"/>
        <item x="290"/>
        <item x="291"/>
        <item x="292"/>
        <item x="293"/>
        <item x="294"/>
        <item x="295"/>
        <item x="296"/>
        <item m="1" x="2510"/>
        <item x="297"/>
        <item x="298"/>
        <item x="299"/>
        <item m="1" x="2512"/>
        <item x="300"/>
        <item x="302"/>
        <item x="303"/>
        <item x="301"/>
        <item x="304"/>
        <item x="305"/>
        <item x="306"/>
        <item x="307"/>
        <item x="308"/>
        <item x="309"/>
        <item x="310"/>
        <item x="311"/>
        <item x="312"/>
        <item m="1" x="2476"/>
        <item x="313"/>
        <item m="1" x="2478"/>
        <item x="314"/>
        <item x="315"/>
        <item x="316"/>
        <item x="317"/>
        <item x="318"/>
        <item x="319"/>
        <item x="320"/>
        <item x="321"/>
        <item m="1" x="2525"/>
        <item x="323"/>
        <item x="324"/>
        <item x="325"/>
        <item x="326"/>
        <item x="322"/>
        <item x="327"/>
        <item x="328"/>
        <item x="329"/>
        <item x="330"/>
        <item x="331"/>
        <item m="1" x="2515"/>
        <item x="332"/>
        <item m="1" x="2477"/>
        <item x="333"/>
        <item x="334"/>
        <item x="335"/>
        <item x="336"/>
        <item x="337"/>
        <item x="338"/>
        <item x="344"/>
        <item m="1" x="248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74"/>
        <item x="375"/>
        <item x="376"/>
        <item x="373"/>
        <item x="377"/>
        <item x="378"/>
        <item x="379"/>
        <item x="380"/>
        <item m="1" x="2520"/>
        <item x="381"/>
        <item x="382"/>
        <item x="383"/>
        <item x="384"/>
        <item x="385"/>
        <item x="386"/>
        <item x="387"/>
        <item x="388"/>
        <item x="389"/>
        <item x="390"/>
        <item x="391"/>
        <item x="392"/>
        <item x="393"/>
        <item x="394"/>
        <item x="395"/>
        <item x="396"/>
        <item x="397"/>
        <item x="399"/>
        <item x="400"/>
        <item x="401"/>
        <item x="398"/>
        <item x="402"/>
        <item m="1" x="2521"/>
        <item x="403"/>
        <item x="404"/>
        <item x="405"/>
        <item x="406"/>
        <item x="407"/>
        <item x="408"/>
        <item x="409"/>
        <item m="1" x="2486"/>
        <item x="410"/>
        <item x="411"/>
        <item x="421"/>
        <item x="412"/>
        <item x="413"/>
        <item x="414"/>
        <item x="415"/>
        <item x="416"/>
        <item x="417"/>
        <item m="1" x="2541"/>
        <item x="418"/>
        <item x="419"/>
        <item x="420"/>
        <item x="423"/>
        <item x="443"/>
        <item x="424"/>
        <item x="422"/>
        <item x="425"/>
        <item x="426"/>
        <item x="427"/>
        <item x="428"/>
        <item x="429"/>
        <item x="430"/>
        <item x="431"/>
        <item x="432"/>
        <item m="1" x="2533"/>
        <item x="433"/>
        <item x="434"/>
        <item x="435"/>
        <item x="436"/>
        <item x="438"/>
        <item x="437"/>
        <item x="439"/>
        <item x="440"/>
        <item x="442"/>
        <item x="441"/>
        <item x="445"/>
        <item x="446"/>
        <item x="447"/>
        <item x="444"/>
        <item x="448"/>
        <item x="449"/>
        <item x="450"/>
        <item x="451"/>
        <item x="452"/>
        <item x="453"/>
        <item x="454"/>
        <item x="455"/>
        <item x="456"/>
        <item x="457"/>
        <item m="1" x="2494"/>
        <item x="458"/>
        <item x="459"/>
        <item m="1" x="2544"/>
        <item x="460"/>
        <item x="461"/>
        <item x="462"/>
        <item x="463"/>
        <item m="1" x="2553"/>
        <item x="464"/>
        <item x="465"/>
        <item x="466"/>
        <item x="467"/>
        <item x="468"/>
        <item x="469"/>
        <item x="470"/>
        <item m="1" x="2532"/>
        <item x="471"/>
        <item x="472"/>
        <item x="473"/>
        <item x="474"/>
        <item x="475"/>
        <item x="476"/>
        <item x="477"/>
        <item x="478"/>
        <item x="479"/>
        <item x="480"/>
        <item x="481"/>
        <item x="482"/>
        <item x="483"/>
        <item x="484"/>
        <item m="1" x="2507"/>
        <item x="490"/>
        <item x="485"/>
        <item x="486"/>
        <item x="487"/>
        <item x="488"/>
        <item x="489"/>
        <item x="491"/>
        <item x="492"/>
        <item m="1" x="2500"/>
        <item m="1" x="2545"/>
        <item x="503"/>
        <item m="1" x="2548"/>
        <item x="493"/>
        <item x="494"/>
        <item x="504"/>
        <item x="495"/>
        <item x="496"/>
        <item x="497"/>
        <item x="498"/>
        <item x="499"/>
        <item x="500"/>
        <item x="501"/>
        <item x="502"/>
        <item x="505"/>
        <item x="506"/>
        <item x="507"/>
        <item x="508"/>
        <item m="1" x="249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66"/>
        <item x="564"/>
        <item x="565"/>
        <item x="566"/>
        <item x="567"/>
        <item x="568"/>
        <item x="569"/>
        <item x="570"/>
        <item x="571"/>
        <item x="572"/>
        <item x="573"/>
        <item x="574"/>
        <item m="1" x="247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8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83"/>
        <item x="698"/>
        <item x="708"/>
        <item x="709"/>
        <item x="710"/>
        <item x="699"/>
        <item x="700"/>
        <item x="701"/>
        <item x="702"/>
        <item x="703"/>
        <item x="704"/>
        <item x="705"/>
        <item x="706"/>
        <item x="707"/>
        <item x="711"/>
        <item x="726"/>
        <item x="727"/>
        <item x="734"/>
        <item x="712"/>
        <item x="728"/>
        <item x="729"/>
        <item m="1" x="253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89"/>
        <item x="753"/>
        <item m="1" x="2491"/>
        <item x="740"/>
        <item x="754"/>
        <item x="741"/>
        <item x="742"/>
        <item x="743"/>
        <item x="744"/>
        <item x="745"/>
        <item x="746"/>
        <item x="747"/>
        <item x="755"/>
        <item x="748"/>
        <item x="757"/>
        <item x="758"/>
        <item x="769"/>
        <item x="759"/>
        <item m="1" x="2539"/>
        <item x="760"/>
        <item x="761"/>
        <item x="770"/>
        <item m="1" x="2546"/>
        <item x="762"/>
        <item x="771"/>
        <item x="763"/>
        <item x="764"/>
        <item x="765"/>
        <item x="766"/>
        <item x="772"/>
        <item x="773"/>
        <item x="767"/>
        <item x="768"/>
        <item x="774"/>
        <item x="775"/>
        <item x="790"/>
        <item x="776"/>
        <item x="791"/>
        <item x="777"/>
        <item x="778"/>
        <item x="792"/>
        <item x="779"/>
        <item x="780"/>
        <item x="781"/>
        <item x="782"/>
        <item x="793"/>
        <item x="783"/>
        <item x="794"/>
        <item x="795"/>
        <item x="246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5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27"/>
        <item x="944"/>
        <item m="1" x="249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3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5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67"/>
        <item x="1583"/>
        <item x="1577"/>
        <item x="1578"/>
        <item x="1576"/>
        <item x="1579"/>
        <item x="1580"/>
        <item x="1586"/>
        <item x="1587"/>
        <item x="1581"/>
        <item x="1582"/>
        <item x="1588"/>
        <item x="1589"/>
        <item x="1590"/>
        <item x="1602"/>
        <item x="1612"/>
        <item m="1" x="248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18"/>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t="default"/>
      </items>
    </pivotField>
    <pivotField axis="axisRow" showAll="0">
      <items count="301">
        <item sd="0" x="43"/>
        <item sd="0" x="46"/>
        <item sd="0" x="45"/>
        <item sd="0" x="35"/>
        <item sd="0" m="1" x="192"/>
        <item sd="0" x="44"/>
        <item sd="0" m="1" x="209"/>
        <item sd="0" m="1" x="238"/>
        <item sd="0" x="42"/>
        <item sd="0" x="41"/>
        <item sd="0" x="40"/>
        <item sd="0" x="39"/>
        <item sd="0" x="38"/>
        <item sd="0" x="37"/>
        <item sd="0" x="20"/>
        <item sd="0" x="36"/>
        <item sd="0" m="1" x="199"/>
        <item sd="0" x="15"/>
        <item sd="0" x="18"/>
        <item n="JPMC (Main Project)" sd="0" x="11"/>
        <item sd="0" x="32"/>
        <item sd="0" x="31"/>
        <item sd="0" x="33"/>
        <item sd="0" x="34"/>
        <item sd="0" x="27"/>
        <item sd="0" x="30"/>
        <item sd="0" x="29"/>
        <item sd="0" x="26"/>
        <item sd="0" x="24"/>
        <item sd="0" x="25"/>
        <item sd="0" x="0"/>
        <item sd="0" x="19"/>
        <item sd="0" x="22"/>
        <item sd="0" x="23"/>
        <item sd="0" m="1" x="168"/>
        <item sd="0" x="21"/>
        <item sd="0" m="1" x="261"/>
        <item sd="0" m="1" x="207"/>
        <item sd="0" m="1" x="216"/>
        <item sd="0" x="8"/>
        <item sd="0" x="9"/>
        <item sd="0" m="1" x="202"/>
        <item sd="0" m="1" x="162"/>
        <item sd="0" m="1" x="229"/>
        <item sd="0" m="1" x="156"/>
        <item sd="0" m="1" x="171"/>
        <item sd="0" m="1" x="211"/>
        <item sd="0" x="13"/>
        <item sd="0" m="1" x="297"/>
        <item sd="0" m="1" x="272"/>
        <item sd="0" m="1" x="263"/>
        <item sd="0" m="1" x="184"/>
        <item sd="0" m="1" x="180"/>
        <item sd="0" m="1" x="292"/>
        <item sd="0" m="1" x="265"/>
        <item sd="0" m="1" x="275"/>
        <item sd="0" m="1" x="259"/>
        <item sd="0" m="1" x="246"/>
        <item sd="0" m="1" x="159"/>
        <item sd="0" m="1" x="198"/>
        <item sd="0" x="17"/>
        <item sd="0" m="1" x="206"/>
        <item sd="0" m="1" x="222"/>
        <item sd="0" m="1" x="161"/>
        <item sd="0" x="14"/>
        <item sd="0" m="1" x="286"/>
        <item sd="0" x="86"/>
        <item sd="0" m="1" x="217"/>
        <item sd="0" m="1" x="289"/>
        <item sd="0" m="1" x="208"/>
        <item sd="0" m="1" x="234"/>
        <item sd="0" m="1" x="231"/>
        <item sd="0" m="1" x="169"/>
        <item sd="0" m="1" x="220"/>
        <item sd="0" m="1" x="176"/>
        <item sd="0" m="1" x="228"/>
        <item sd="0" m="1" x="274"/>
        <item sd="0" m="1" x="221"/>
        <item sd="0" m="1" x="239"/>
        <item sd="0" x="10"/>
        <item sd="0" m="1" x="244"/>
        <item sd="0" x="1"/>
        <item sd="0" m="1" x="173"/>
        <item sd="0" m="1" x="245"/>
        <item sd="0" m="1" x="204"/>
        <item sd="0" m="1" x="277"/>
        <item sd="0" m="1" x="282"/>
        <item sd="0" m="1" x="249"/>
        <item sd="0" m="1" x="154"/>
        <item sd="0" m="1" x="183"/>
        <item sd="0" m="1" x="235"/>
        <item sd="0" m="1" x="225"/>
        <item sd="0" m="1" x="165"/>
        <item sd="0" m="1" x="158"/>
        <item sd="0" m="1" x="270"/>
        <item sd="0" x="3"/>
        <item sd="0" m="1" x="193"/>
        <item sd="0" x="7"/>
        <item sd="0" m="1" x="213"/>
        <item sd="0" x="2"/>
        <item sd="0" m="1" x="273"/>
        <item sd="0" m="1" x="219"/>
        <item sd="0" x="12"/>
        <item sd="0" x="5"/>
        <item sd="0" m="1" x="197"/>
        <item sd="0" x="4"/>
        <item sd="0" m="1" x="296"/>
        <item sd="0" m="1" x="178"/>
        <item sd="0" m="1" x="189"/>
        <item sd="0" m="1" x="257"/>
        <item sd="0" x="116"/>
        <item sd="0" m="1" x="268"/>
        <item sd="0" m="1" x="164"/>
        <item sd="0" m="1" x="287"/>
        <item sd="0" m="1" x="182"/>
        <item sd="0" m="1" x="188"/>
        <item sd="0" x="6"/>
        <item sd="0" m="1" x="260"/>
        <item sd="0" m="1" x="264"/>
        <item sd="0" m="1" x="283"/>
        <item sd="0" m="1" x="290"/>
        <item sd="0" m="1" x="284"/>
        <item sd="0" x="16"/>
        <item sd="0" m="1" x="153"/>
        <item sd="0" m="1" x="251"/>
        <item sd="0" m="1" x="242"/>
        <item sd="0" m="1" x="262"/>
        <item sd="0" m="1" x="214"/>
        <item m="1" x="230"/>
        <item sd="0" m="1" x="186"/>
        <item sd="0" m="1" x="266"/>
        <item sd="0" m="1" x="215"/>
        <item sd="0" m="1" x="250"/>
        <item sd="0" m="1" x="280"/>
        <item sd="0" x="28"/>
        <item sd="0" m="1" x="232"/>
        <item sd="0" m="1" x="267"/>
        <item sd="0" m="1" x="299"/>
        <item sd="0" m="1" x="201"/>
        <item m="1" x="255"/>
        <item sd="0" m="1" x="252"/>
        <item sd="0" m="1" x="293"/>
        <item sd="0" m="1" x="196"/>
        <item m="1" x="278"/>
        <item sd="0" m="1" x="163"/>
        <item m="1" x="223"/>
        <item m="1" x="271"/>
        <item m="1" x="187"/>
        <item x="47"/>
        <item x="48"/>
        <item x="49"/>
        <item m="1" x="298"/>
        <item x="51"/>
        <item x="52"/>
        <item x="50"/>
        <item x="53"/>
        <item x="54"/>
        <item x="55"/>
        <item x="56"/>
        <item x="57"/>
        <item m="1" x="288"/>
        <item x="59"/>
        <item x="58"/>
        <item x="60"/>
        <item x="63"/>
        <item x="61"/>
        <item x="62"/>
        <item x="64"/>
        <item m="1" x="281"/>
        <item m="1" x="218"/>
        <item x="65"/>
        <item x="67"/>
        <item x="66"/>
        <item x="68"/>
        <item x="69"/>
        <item x="70"/>
        <item x="71"/>
        <item m="1" x="258"/>
        <item m="1" x="166"/>
        <item x="72"/>
        <item x="75"/>
        <item x="73"/>
        <item x="76"/>
        <item m="1" x="175"/>
        <item m="1" x="155"/>
        <item x="78"/>
        <item x="74"/>
        <item m="1" x="248"/>
        <item m="1" x="243"/>
        <item x="80"/>
        <item m="1" x="157"/>
        <item m="1" x="152"/>
        <item m="1" x="240"/>
        <item x="77"/>
        <item m="1" x="291"/>
        <item x="81"/>
        <item x="82"/>
        <item x="83"/>
        <item m="1" x="294"/>
        <item m="1" x="224"/>
        <item x="84"/>
        <item m="1" x="190"/>
        <item x="79"/>
        <item x="145"/>
        <item m="1" x="194"/>
        <item x="85"/>
        <item m="1" x="256"/>
        <item x="87"/>
        <item m="1" x="177"/>
        <item x="88"/>
        <item x="89"/>
        <item x="90"/>
        <item m="1" x="200"/>
        <item m="1" x="203"/>
        <item x="91"/>
        <item x="92"/>
        <item m="1" x="185"/>
        <item m="1" x="191"/>
        <item m="1" x="254"/>
        <item x="93"/>
        <item m="1" x="151"/>
        <item m="1" x="170"/>
        <item x="96"/>
        <item m="1" x="205"/>
        <item x="95"/>
        <item m="1" x="276"/>
        <item m="1" x="150"/>
        <item x="98"/>
        <item x="99"/>
        <item m="1" x="285"/>
        <item x="100"/>
        <item m="1" x="247"/>
        <item x="101"/>
        <item x="97"/>
        <item x="94"/>
        <item x="104"/>
        <item x="102"/>
        <item x="107"/>
        <item m="1" x="212"/>
        <item x="105"/>
        <item x="106"/>
        <item x="108"/>
        <item x="110"/>
        <item x="111"/>
        <item m="1" x="233"/>
        <item x="112"/>
        <item x="113"/>
        <item x="115"/>
        <item x="114"/>
        <item x="103"/>
        <item m="1" x="236"/>
        <item x="121"/>
        <item m="1" x="195"/>
        <item x="122"/>
        <item x="123"/>
        <item x="117"/>
        <item x="124"/>
        <item x="118"/>
        <item x="125"/>
        <item m="1" x="295"/>
        <item x="119"/>
        <item m="1" x="279"/>
        <item x="109"/>
        <item x="120"/>
        <item m="1" x="237"/>
        <item x="126"/>
        <item m="1" x="241"/>
        <item m="1" x="226"/>
        <item m="1" x="160"/>
        <item x="129"/>
        <item x="130"/>
        <item x="131"/>
        <item x="132"/>
        <item x="127"/>
        <item m="1" x="179"/>
        <item x="134"/>
        <item x="135"/>
        <item m="1" x="181"/>
        <item m="1" x="210"/>
        <item m="1" x="174"/>
        <item x="128"/>
        <item x="139"/>
        <item x="138"/>
        <item m="1" x="269"/>
        <item x="137"/>
        <item m="1" x="167"/>
        <item x="140"/>
        <item m="1" x="172"/>
        <item m="1" x="253"/>
        <item x="136"/>
        <item x="133"/>
        <item x="141"/>
        <item x="142"/>
        <item x="143"/>
        <item m="1" x="149"/>
        <item m="1" x="227"/>
        <item x="144"/>
        <item x="146"/>
        <item x="147"/>
        <item x="148"/>
        <item t="default"/>
      </items>
    </pivotField>
    <pivotField axis="axisRow" showAll="0" sortType="ascending">
      <items count="1204">
        <item h="1" sd="0" x="60"/>
        <item h="1" sd="0" x="149"/>
        <item h="1" x="755"/>
        <item h="1" sd="0" m="1" x="967"/>
        <item h="1" sd="0" x="724"/>
        <item h="1" sd="0" m="1" x="1042"/>
        <item h="1" sd="0" x="572"/>
        <item h="1" sd="0" m="1" x="1143"/>
        <item h="1" sd="0" m="1" x="980"/>
        <item h="1" sd="0" x="464"/>
        <item h="1" sd="0" m="1" x="1002"/>
        <item h="1" x="921"/>
        <item h="1" x="928"/>
        <item h="1" x="756"/>
        <item h="1" sd="0" x="18"/>
        <item h="1" sd="0" x="288"/>
        <item h="1" sd="0" m="1" x="1185"/>
        <item h="1" sd="0" x="146"/>
        <item h="1" sd="0" x="179"/>
        <item h="1" sd="0" x="490"/>
        <item h="1" sd="0" x="673"/>
        <item h="1" sd="0" m="1" x="1182"/>
        <item h="1" sd="0" x="641"/>
        <item h="1" sd="0" x="623"/>
        <item h="1" x="805"/>
        <item h="1" sd="0" x="100"/>
        <item h="1" sd="0" x="606"/>
        <item h="1" sd="0" m="1" x="986"/>
        <item h="1" sd="0" m="1" x="1147"/>
        <item h="1" x="871"/>
        <item h="1" sd="0" x="137"/>
        <item h="1" x="907"/>
        <item h="1" sd="0" m="1" x="1129"/>
        <item h="1" sd="0" x="231"/>
        <item h="1" sd="0" m="1" x="956"/>
        <item sd="0" x="758"/>
        <item h="1" x="830"/>
        <item h="1" sd="0" m="1" x="1134"/>
        <item h="1" sd="0" m="1" x="1019"/>
        <item h="1" sd="0" x="363"/>
        <item h="1" sd="0" x="510"/>
        <item h="1" m="1" x="941"/>
        <item h="1" x="878"/>
        <item sd="0" x="563"/>
        <item h="1" sd="0" x="651"/>
        <item h="1" x="735"/>
        <item h="1" sd="0" x="375"/>
        <item h="1" sd="0" x="379"/>
        <item h="1" sd="0" m="1" x="1016"/>
        <item h="1" sd="0" x="718"/>
        <item h="1" x="924"/>
        <item h="1" sd="0" m="1" x="993"/>
        <item h="1" sd="0" m="1" x="1049"/>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83"/>
        <item h="1" sd="0" x="325"/>
        <item h="1" sd="0" x="481"/>
        <item h="1" sd="0" m="1" x="1186"/>
        <item h="1" sd="0" m="1" x="1081"/>
        <item h="1" sd="0" x="528"/>
        <item h="1" sd="0" x="630"/>
        <item h="1" sd="0" x="223"/>
        <item h="1" sd="0" m="1" x="969"/>
        <item h="1" x="856"/>
        <item h="1" sd="0" x="239"/>
        <item h="1" sd="0" x="521"/>
        <item h="1" sd="0" x="135"/>
        <item h="1" sd="0" x="140"/>
        <item h="1" sd="0" x="479"/>
        <item h="1" sd="0" m="1" x="1158"/>
        <item h="1" sd="0" m="1" x="1087"/>
        <item h="1" sd="0" x="219"/>
        <item h="1" sd="0" m="1" x="1198"/>
        <item h="1" x="906"/>
        <item h="1" x="859"/>
        <item h="1" sd="0" x="562"/>
        <item h="1" x="743"/>
        <item h="1" x="760"/>
        <item h="1" sd="0" x="711"/>
        <item h="1" sd="0" x="683"/>
        <item h="1" x="799"/>
        <item h="1" sd="0" x="93"/>
        <item h="1" sd="0" m="1" x="1155"/>
        <item h="1" sd="0" x="399"/>
        <item h="1" sd="0" x="222"/>
        <item h="1" sd="0" m="1" x="982"/>
        <item h="1" sd="0" x="337"/>
        <item h="1" sd="0" x="207"/>
        <item h="1" sd="0" x="517"/>
        <item h="1" sd="0" x="489"/>
        <item h="1" sd="0" x="184"/>
        <item h="1" x="920"/>
        <item h="1" sd="0" x="152"/>
        <item h="1" sd="0" m="1" x="1169"/>
        <item h="1" sd="0" x="40"/>
        <item h="1" sd="0" x="281"/>
        <item h="1" sd="0" x="170"/>
        <item h="1" x="797"/>
        <item h="1" sd="0" x="317"/>
        <item h="1" sd="0" x="358"/>
        <item h="1" sd="0" x="214"/>
        <item h="1" sd="0" x="370"/>
        <item h="1" sd="0" x="378"/>
        <item h="1" sd="0" x="279"/>
        <item h="1" sd="0" m="1" x="1020"/>
        <item h="1" sd="0" x="156"/>
        <item h="1" sd="0" x="700"/>
        <item h="1" sd="0" x="639"/>
        <item h="1" sd="0" x="253"/>
        <item h="1" sd="0" m="1" x="1144"/>
        <item h="1" sd="0" x="442"/>
        <item h="1" sd="0" m="1" x="945"/>
        <item h="1" sd="0" x="409"/>
        <item h="1" sd="0" x="365"/>
        <item h="1" sd="0" m="1" x="1001"/>
        <item h="1" sd="0" m="1" x="964"/>
        <item sd="0" x="666"/>
        <item h="1" sd="0" x="556"/>
        <item h="1" sd="0" x="383"/>
        <item h="1" x="890"/>
        <item h="1" sd="0" x="259"/>
        <item h="1" sd="0" x="463"/>
        <item h="1" sd="0" x="252"/>
        <item h="1" x="898"/>
        <item h="1" sd="0" x="643"/>
        <item h="1" sd="0" x="537"/>
        <item h="1" sd="0" m="1" x="1086"/>
        <item h="1" sd="0" x="577"/>
        <item h="1" x="926"/>
        <item h="1" x="869"/>
        <item h="1" sd="0" x="597"/>
        <item h="1" sd="0" x="12"/>
        <item h="1" sd="0" x="571"/>
        <item h="1" sd="0" m="1" x="1157"/>
        <item h="1" sd="0" x="569"/>
        <item h="1" sd="0" x="352"/>
        <item h="1" sd="0" x="218"/>
        <item h="1" x="810"/>
        <item h="1" sd="0" x="371"/>
        <item h="1" sd="0" x="224"/>
        <item h="1" sd="0" x="63"/>
        <item h="1" sd="0" x="8"/>
        <item h="1" sd="0" x="102"/>
        <item h="1" sd="0" m="1" x="987"/>
        <item h="1" sd="0" m="1" x="1188"/>
        <item h="1" sd="0" x="550"/>
        <item h="1" sd="0" x="319"/>
        <item h="1" sd="0" m="1" x="992"/>
        <item h="1" sd="0" m="1" x="1199"/>
        <item h="1" m="1" x="1095"/>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973"/>
        <item h="1" sd="0" m="1" x="965"/>
        <item h="1" sd="0" m="1" x="1174"/>
        <item h="1" sd="0" x="668"/>
        <item h="1" x="762"/>
        <item h="1" x="841"/>
        <item h="1" sd="0" x="681"/>
        <item h="1" sd="0" x="685"/>
        <item h="1" x="850"/>
        <item h="1" sd="0" x="46"/>
        <item h="1" sd="0" x="374"/>
        <item h="1" sd="0" m="1" x="975"/>
        <item h="1" sd="0" x="423"/>
        <item h="1" sd="0" x="574"/>
        <item h="1" sd="0" x="367"/>
        <item h="1" sd="0" x="270"/>
        <item h="1" sd="0" m="1" x="1062"/>
        <item h="1" sd="0" m="1" x="1022"/>
        <item h="1" sd="0" x="427"/>
        <item h="1" sd="0" x="411"/>
        <item h="1" sd="0" x="465"/>
        <item h="1" sd="0" m="1" x="1063"/>
        <item h="1" sd="0" m="1" x="1040"/>
        <item h="1" sd="0" m="1" x="1154"/>
        <item h="1" sd="0" m="1" x="1097"/>
        <item h="1" sd="0" m="1" x="1057"/>
        <item h="1" sd="0" x="366"/>
        <item h="1" x="873"/>
        <item h="1" sd="0" x="437"/>
        <item h="1" x="897"/>
        <item h="1" sd="0" x="506"/>
        <item h="1" sd="0" x="632"/>
        <item h="1" sd="0" m="1" x="1072"/>
        <item h="1" sd="0" x="567"/>
        <item h="1" sd="0" x="665"/>
        <item h="1" x="848"/>
        <item h="1" x="791"/>
        <item h="1" sd="0" x="534"/>
        <item h="1" sd="0" x="456"/>
        <item h="1" sd="0" x="318"/>
        <item h="1" x="851"/>
        <item h="1" sd="0" m="1" x="1015"/>
        <item h="1" x="794"/>
        <item h="1" sd="0" x="697"/>
        <item h="1" x="893"/>
        <item h="1" sd="0" x="312"/>
        <item h="1" sd="0" x="273"/>
        <item h="1" sd="0" x="428"/>
        <item h="1" sd="0" x="519"/>
        <item h="1" sd="0" m="1" x="1119"/>
        <item h="1" sd="0" x="396"/>
        <item h="1" x="751"/>
        <item h="1" sd="0" x="605"/>
        <item h="1" x="876"/>
        <item h="1" sd="0" x="402"/>
        <item h="1" sd="0" x="710"/>
        <item h="1" x="877"/>
        <item h="1" x="870"/>
        <item h="1" sd="0" x="201"/>
        <item h="1" sd="0" m="1" x="1044"/>
        <item h="1" x="777"/>
        <item h="1" sd="0" x="160"/>
        <item h="1" sd="0" x="443"/>
        <item h="1" sd="0" m="1" x="1151"/>
        <item h="1" x="934"/>
        <item h="1" x="862"/>
        <item h="1" sd="0" m="1" x="1111"/>
        <item h="1" sd="0" m="1" x="1000"/>
        <item h="1" x="746"/>
        <item h="1" x="821"/>
        <item h="1" sd="0" x="451"/>
        <item h="1" sd="0" x="538"/>
        <item h="1" sd="0" x="414"/>
        <item h="1" sd="0" x="413"/>
        <item h="1" sd="0" x="277"/>
        <item h="1" sd="0" x="467"/>
        <item h="1" sd="0" m="1" x="1105"/>
        <item h="1" sd="0" x="225"/>
        <item h="1" sd="0" m="1" x="971"/>
        <item h="1" sd="0" m="1" x="974"/>
        <item h="1" sd="0" x="522"/>
        <item h="1" x="812"/>
        <item h="1" sd="0" x="468"/>
        <item h="1" sd="0" x="539"/>
        <item h="1" x="798"/>
        <item h="1" sd="0" x="633"/>
        <item h="1" sd="0" m="1" x="985"/>
        <item h="1" sd="0" x="292"/>
        <item h="1" sd="0" x="15"/>
        <item h="1" sd="0" m="1" x="1013"/>
        <item h="1" sd="0" m="1" x="1029"/>
        <item h="1" sd="0" x="662"/>
        <item h="1" sd="0" x="0"/>
        <item h="1" sd="0" x="232"/>
        <item h="1" sd="0" x="679"/>
        <item h="1" sd="0" x="213"/>
        <item h="1" sd="0" m="1" x="1153"/>
        <item h="1" sd="0" x="316"/>
        <item h="1" x="925"/>
        <item h="1" x="863"/>
        <item h="1" x="749"/>
        <item h="1" sd="0" x="702"/>
        <item h="1" x="845"/>
        <item h="1" sd="0" x="513"/>
        <item h="1" sd="0" x="436"/>
        <item h="1" sd="0" x="449"/>
        <item h="1" sd="0" m="1" x="955"/>
        <item h="1" sd="0" x="291"/>
        <item h="1" x="738"/>
        <item h="1" sd="0" x="391"/>
        <item h="1" sd="0" x="333"/>
        <item h="1" x="888"/>
        <item h="1" x="787"/>
        <item h="1" x="742"/>
        <item sd="0" x="339"/>
        <item h="1" x="929"/>
        <item h="1" x="881"/>
        <item h="1" sd="0" x="275"/>
        <item h="1" sd="0" m="1" x="988"/>
        <item sd="0" x="174"/>
        <item h="1" sd="0" x="171"/>
        <item h="1" sd="0" x="233"/>
        <item h="1" sd="0" x="78"/>
        <item h="1" x="936"/>
        <item h="1" sd="0" m="1" x="1050"/>
        <item h="1" sd="0" x="236"/>
        <item h="1" sd="0" x="58"/>
        <item h="1" sd="0" m="1" x="1122"/>
        <item h="1" sd="0" x="474"/>
        <item h="1" sd="0" x="511"/>
        <item h="1" sd="0" x="408"/>
        <item h="1" x="806"/>
        <item h="1" sd="0" x="587"/>
        <item h="1" sd="0" x="240"/>
        <item h="1" sd="0" m="1" x="981"/>
        <item h="1" sd="0" x="182"/>
        <item h="1" x="800"/>
        <item h="1" sd="0" x="307"/>
        <item h="1" sd="0" x="779"/>
        <item h="1" x="820"/>
        <item h="1" sd="0" x="648"/>
        <item h="1" x="774"/>
        <item h="1" sd="0" x="290"/>
        <item h="1" sd="0" m="1" x="1078"/>
        <item h="1" sd="0" m="1" x="1140"/>
        <item h="1" sd="0" x="636"/>
        <item h="1" sd="0" x="499"/>
        <item h="1" sd="0" x="447"/>
        <item h="1" sd="0" x="132"/>
        <item h="1" x="931"/>
        <item h="1" sd="0" x="56"/>
        <item h="1" sd="0" x="126"/>
        <item h="1" sd="0" x="22"/>
        <item h="1" sd="0" x="187"/>
        <item h="1" sd="0" m="1" x="961"/>
        <item h="1" sd="0" m="1" x="1172"/>
        <item h="1" sd="0" m="1" x="968"/>
        <item h="1" sd="0" x="11"/>
        <item h="1" sd="0" x="670"/>
        <item h="1" sd="0" x="353"/>
        <item h="1" sd="0" x="542"/>
        <item h="1" sd="0" m="1" x="1056"/>
        <item h="1" sd="0" x="124"/>
        <item h="1" sd="0" x="646"/>
        <item h="1" sd="0" m="1" x="1202"/>
        <item h="1" sd="0" x="77"/>
        <item h="1" sd="0" m="1" x="1082"/>
        <item h="1" sd="0" x="435"/>
        <item h="1" sd="0" x="92"/>
        <item h="1" sd="0" x="35"/>
        <item h="1" sd="0" x="196"/>
        <item h="1" sd="0" m="1" x="1181"/>
        <item h="1" sd="0" x="1"/>
        <item h="1" sd="0" x="180"/>
        <item h="1" sd="0" x="430"/>
        <item h="1" sd="0" x="285"/>
        <item h="1" x="747"/>
        <item h="1" sd="0" x="581"/>
        <item h="1" sd="0" m="1" x="1100"/>
        <item h="1" sd="0" x="42"/>
        <item h="1" sd="0" x="469"/>
        <item h="1" sd="0" x="440"/>
        <item h="1" sd="0" m="1" x="1121"/>
        <item h="1" sd="0" m="1" x="1090"/>
        <item h="1" sd="0" m="1" x="1108"/>
        <item h="1" sd="0" m="1" x="1038"/>
        <item h="1" sd="0" x="84"/>
        <item h="1" sd="0" x="106"/>
        <item h="1" sd="0" x="727"/>
        <item h="1" sd="0" m="1" x="944"/>
        <item h="1" sd="0" x="526"/>
        <item h="1" sd="0" x="592"/>
        <item h="1" sd="0" x="484"/>
        <item h="1" sd="0" x="336"/>
        <item h="1" sd="0" x="659"/>
        <item h="1" x="879"/>
        <item h="1" sd="0" x="669"/>
        <item h="1" sd="0" m="1" x="1114"/>
        <item h="1" sd="0" x="560"/>
        <item h="1" sd="0" x="714"/>
        <item sd="0" x="709"/>
        <item h="1" x="789"/>
        <item sd="0" x="599"/>
        <item h="1" sd="0" m="1" x="947"/>
        <item h="1" sd="0" m="1" x="939"/>
        <item h="1" sd="0" m="1" x="1101"/>
        <item h="1" sd="0" m="1" x="977"/>
        <item h="1" sd="0" x="515"/>
        <item h="1" sd="0" x="715"/>
        <item h="1" sd="0" x="677"/>
        <item h="1" x="808"/>
        <item h="1" sd="0" x="698"/>
        <item h="1" sd="0" m="1" x="1131"/>
        <item h="1" x="780"/>
        <item h="1" x="796"/>
        <item h="1" sd="0" m="1" x="978"/>
        <item h="1" sd="0" x="16"/>
        <item h="1" sd="0" m="1" x="1067"/>
        <item h="1" sd="0" x="407"/>
        <item h="1" sd="0" x="603"/>
        <item h="1" sd="0" m="1" x="1110"/>
        <item h="1" sd="0" m="1" x="1018"/>
        <item h="1" sd="0" x="280"/>
        <item h="1" sd="0" x="104"/>
        <item h="1" sd="0" x="332"/>
        <item h="1" sd="0" m="1" x="1043"/>
        <item h="1" sd="0" x="348"/>
        <item h="1" sd="0" x="23"/>
        <item sd="0" x="693"/>
        <item h="1" sd="0" m="1" x="995"/>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192"/>
        <item h="1" sd="0" m="1" x="1168"/>
        <item h="1" x="838"/>
        <item h="1" sd="0" x="87"/>
        <item h="1" sd="0" x="501"/>
        <item h="1" sd="0" x="690"/>
        <item h="1" sd="0" x="450"/>
        <item h="1" sd="0" x="33"/>
        <item h="1" x="814"/>
        <item h="1" sd="0" x="19"/>
        <item h="1" sd="0" x="389"/>
        <item h="1" x="831"/>
        <item h="1" sd="0" m="1" x="949"/>
        <item h="1" sd="0" x="403"/>
        <item h="1" sd="0" x="20"/>
        <item h="1" sd="0" m="1" x="962"/>
        <item h="1" sd="0" x="584"/>
        <item h="1" sd="0" x="96"/>
        <item h="1" sd="0" x="555"/>
        <item h="1" sd="0" x="438"/>
        <item h="1" sd="0" m="1" x="990"/>
        <item h="1" sd="0" m="1" x="1184"/>
        <item h="1" sd="0" m="1" x="1161"/>
        <item h="1" sd="0" m="1" x="1031"/>
        <item h="1" sd="0" x="588"/>
        <item h="1" sd="0" x="120"/>
        <item h="1" m="1" x="943"/>
        <item h="1" sd="0" x="590"/>
        <item h="1" sd="0" x="131"/>
        <item h="1" sd="0" x="119"/>
        <item h="1" sd="0" m="1" x="1112"/>
        <item h="1" sd="0" m="1" x="1076"/>
        <item h="1" sd="0" m="1" x="1103"/>
        <item h="1" sd="0" m="1" x="960"/>
        <item h="1" sd="0" m="1" x="1088"/>
        <item h="1" sd="0" x="228"/>
        <item h="1" sd="0" x="39"/>
        <item h="1" sd="0" x="619"/>
        <item h="1" sd="0" x="108"/>
        <item h="1" sd="0" x="24"/>
        <item h="1" x="729"/>
        <item h="1" sd="0" x="139"/>
        <item h="1" sd="0" x="393"/>
        <item h="1" sd="0" m="1" x="1171"/>
        <item h="1" sd="0" x="613"/>
        <item h="1" sd="0" x="17"/>
        <item h="1" x="884"/>
        <item h="1" x="887"/>
        <item h="1" sd="0" x="461"/>
        <item h="1" x="741"/>
        <item h="1" x="793"/>
        <item h="1" x="768"/>
        <item h="1" x="913"/>
        <item h="1" sd="0" x="441"/>
        <item h="1" sd="0" x="248"/>
        <item h="1" sd="0" x="48"/>
        <item h="1" sd="0" m="1" x="1084"/>
        <item h="1" sd="0" m="1" x="1145"/>
        <item h="1" x="874"/>
        <item h="1" sd="0" x="134"/>
        <item h="1" sd="0" x="596"/>
        <item h="1" sd="0" m="1" x="1053"/>
        <item h="1" sd="0" x="69"/>
        <item h="1" x="527"/>
        <item h="1" x="827"/>
        <item h="1" x="882"/>
        <item h="1" sd="0" x="654"/>
        <item h="1" sd="0" m="1" x="1118"/>
        <item h="1" sd="0" x="34"/>
        <item h="1" sd="0" x="206"/>
        <item h="1" sd="0" m="1" x="1187"/>
        <item h="1" sd="0" m="1" x="1060"/>
        <item h="1" sd="0" m="1" x="1079"/>
        <item h="1" sd="0" m="1" x="1017"/>
        <item h="1" x="783"/>
        <item h="1" sd="0" x="268"/>
        <item h="1" sd="0" x="376"/>
        <item h="1" sd="0" x="331"/>
        <item h="1" sd="0" m="1" x="1009"/>
        <item h="1" x="817"/>
        <item h="1" sd="0" x="360"/>
        <item h="1" sd="0" m="1" x="1163"/>
        <item h="1" sd="0" x="89"/>
        <item h="1" sd="0" x="355"/>
        <item sd="0" x="642"/>
        <item h="1" sd="0" m="1" x="1058"/>
        <item h="1" sd="0" x="168"/>
        <item h="1" sd="0" m="1" x="950"/>
        <item h="1" sd="0" m="1" x="940"/>
        <item h="1" sd="0" x="473"/>
        <item h="1" x="836"/>
        <item h="1" x="834"/>
        <item h="1" sd="0" x="272"/>
        <item h="1" sd="0" x="523"/>
        <item h="1" sd="0" x="51"/>
        <item h="1" sd="0" x="190"/>
        <item h="1" sd="0" x="625"/>
        <item h="1" sd="0" x="50"/>
        <item h="1" x="815"/>
        <item h="1" x="864"/>
        <item h="1" sd="0" x="79"/>
        <item h="1" sd="0" x="32"/>
        <item h="1" sd="0" m="1" x="1148"/>
        <item h="1" sd="0" x="667"/>
        <item h="1" sd="0" x="188"/>
        <item h="1" m="1" x="1162"/>
        <item h="1" x="764"/>
        <item h="1" sd="0" x="110"/>
        <item h="1" sd="0" x="935"/>
        <item h="1" m="1" x="966"/>
        <item h="1" sd="0" m="1" x="1166"/>
        <item h="1" sd="0" m="1" x="1071"/>
        <item h="1" sd="0" m="1" x="1011"/>
        <item h="1" sd="0" m="1" x="1066"/>
        <item h="1" sd="0" m="1" x="1034"/>
        <item h="1" sd="0" x="226"/>
        <item h="1" sd="0" x="57"/>
        <item h="1" sd="0" m="1" x="1069"/>
        <item h="1" sd="0" x="530"/>
        <item h="1" sd="0" x="554"/>
        <item h="1" x="733"/>
        <item h="1" sd="0" x="340"/>
        <item h="1" sd="0" x="604"/>
        <item h="1" sd="0" x="265"/>
        <item h="1" sd="0" x="448"/>
        <item h="1" sd="0" x="628"/>
        <item h="1" x="922"/>
        <item h="1" sd="0" m="1" x="1106"/>
        <item h="1" sd="0" x="294"/>
        <item h="1" sd="0" m="1" x="1094"/>
        <item h="1" sd="0" x="585"/>
        <item h="1" x="914"/>
        <item h="1" sd="0" x="583"/>
        <item h="1" sd="0" x="62"/>
        <item h="1" sd="0" x="295"/>
        <item h="1" sd="0" x="3"/>
        <item h="1" sd="0" x="151"/>
        <item h="1" sd="0" x="415"/>
        <item h="1" sd="0" x="503"/>
        <item h="1" sd="0" x="210"/>
        <item h="1" x="852"/>
        <item h="1" sd="0" x="54"/>
        <item h="1" sd="0" m="1" x="1126"/>
        <item h="1" sd="0" m="1" x="1109"/>
        <item h="1" sd="0" x="387"/>
        <item h="1" sd="0" m="1" x="963"/>
        <item h="1" sd="0" x="323"/>
        <item h="1" x="923"/>
        <item h="1" sd="0" x="713"/>
        <item h="1" x="846"/>
        <item h="1" sd="0" x="678"/>
        <item h="1" sd="0" m="1" x="998"/>
        <item h="1" sd="0" x="75"/>
        <item h="1" sd="0" x="476"/>
        <item h="1" sd="0" m="1" x="946"/>
        <item h="1" sd="0" m="1" x="1027"/>
        <item h="1" sd="0" x="186"/>
        <item h="1" x="861"/>
        <item h="1" sd="0" x="486"/>
        <item h="1" sd="0" x="674"/>
        <item h="1" sd="0" x="429"/>
        <item h="1" sd="0" x="361"/>
        <item h="1" sd="0" x="368"/>
        <item h="1" x="826"/>
        <item h="1" m="1" x="1028"/>
        <item h="1" x="813"/>
        <item sd="0" x="721"/>
        <item sd="0" x="766"/>
        <item h="1" sd="0" x="327"/>
        <item h="1" sd="0" x="195"/>
        <item h="1" sd="0" x="687"/>
        <item h="1" x="918"/>
        <item h="1" x="773"/>
        <item h="1" sd="0" x="566"/>
        <item h="1" sd="0" m="1" x="1099"/>
        <item h="1" sd="0" m="1" x="1139"/>
        <item h="1" sd="0" x="123"/>
        <item h="1" sd="0" x="497"/>
        <item h="1" x="835"/>
        <item sd="0" x="719"/>
        <item h="1" sd="0" m="1" x="1024"/>
        <item h="1" sd="0" x="194"/>
        <item h="1" sd="0" x="557"/>
        <item h="1" sd="0" x="663"/>
        <item h="1" sd="0" x="121"/>
        <item h="1" x="771"/>
        <item h="1" sd="0" x="53"/>
        <item h="1" x="842"/>
        <item h="1" sd="0" x="472"/>
        <item h="1" sd="0" x="549"/>
        <item h="1" sd="0" x="565"/>
        <item h="1" sd="0" m="1" x="1156"/>
        <item h="1" m="1" x="1080"/>
        <item h="1" sd="0" x="278"/>
        <item h="1" x="750"/>
        <item h="1" x="840"/>
        <item h="1" sd="0" x="212"/>
        <item h="1" sd="0" m="1" x="1035"/>
        <item h="1" sd="0" m="1" x="1141"/>
        <item h="1" sd="0" m="1" x="1132"/>
        <item h="1" sd="0" x="631"/>
        <item h="1" x="867"/>
        <item h="1" x="857"/>
        <item h="1" sd="0" m="1" x="1200"/>
        <item h="1" sd="0" m="1" x="979"/>
        <item h="1" sd="0" x="675"/>
        <item h="1" sd="0" m="1" x="1194"/>
        <item h="1" sd="0" x="691"/>
        <item h="1" sd="0" x="117"/>
        <item h="1" sd="0" x="111"/>
        <item h="1" x="790"/>
        <item h="1" sd="0" x="671"/>
        <item h="1" sd="0" x="502"/>
        <item h="1" sd="0" x="417"/>
        <item h="1" sd="0" x="81"/>
        <item h="1" sd="0" x="7"/>
        <item h="1" sd="0" x="235"/>
        <item h="1" x="872"/>
        <item h="1" sd="0" x="434"/>
        <item h="1" sd="0" x="287"/>
        <item h="1" sd="0" m="1" x="1130"/>
        <item h="1" sd="0" m="1" x="1178"/>
        <item h="1" sd="0" x="491"/>
        <item h="1" sd="0" x="722"/>
        <item h="1" sd="0" x="2"/>
        <item h="1" sd="0" x="637"/>
        <item h="1" sd="0" m="1" x="1193"/>
        <item h="1" sd="0" m="1" x="1048"/>
        <item h="1" sd="0" x="692"/>
        <item h="1" x="823"/>
        <item h="1" sd="0" x="536"/>
        <item h="1" x="839"/>
        <item h="1" x="811"/>
        <item h="1" sd="0" x="163"/>
        <item h="1" sd="0" x="431"/>
        <item h="1" sd="0" m="1" x="1124"/>
        <item h="1" sd="0" x="650"/>
        <item h="1" sd="0" x="680"/>
        <item h="1" sd="0" x="478"/>
        <item h="1" sd="0" x="602"/>
        <item h="1" x="837"/>
        <item h="1" sd="0" m="1" x="1006"/>
        <item h="1" sd="0" x="445"/>
        <item h="1" sd="0" m="1" x="991"/>
        <item h="1" x="892"/>
        <item h="1" sd="0" m="1" x="1201"/>
        <item h="1" sd="0" m="1" x="957"/>
        <item h="1" sd="0" m="1" x="954"/>
        <item h="1" sd="0" x="130"/>
        <item h="1" sd="0" x="88"/>
        <item h="1" sd="0" m="1" x="1196"/>
        <item h="1" sd="0" x="204"/>
        <item h="1" sd="0" x="72"/>
        <item h="1" sd="0" x="73"/>
        <item h="1" sd="0" x="28"/>
        <item h="1" sd="0" x="47"/>
        <item h="1" sd="0" x="181"/>
        <item h="1" sd="0" x="26"/>
        <item h="1" sd="0" x="86"/>
        <item h="1" sd="0" x="230"/>
        <item h="1" x="819"/>
        <item h="1" sd="0" m="1" x="1068"/>
        <item h="1" sd="0" m="1" x="1047"/>
        <item h="1" x="736"/>
        <item h="1" sd="0" m="1" x="1085"/>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33"/>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05"/>
        <item h="1" sd="0" x="359"/>
        <item h="1" sd="0" m="1" x="1191"/>
        <item h="1" sd="0" x="425"/>
        <item h="1" sd="0" x="269"/>
        <item h="1" sd="0" x="215"/>
        <item h="1" sd="0" x="349"/>
        <item h="1" x="843"/>
        <item h="1" sd="0" x="283"/>
        <item h="1" sd="0" x="185"/>
        <item h="1" sd="0" x="460"/>
        <item h="1" sd="0" x="220"/>
        <item h="1" x="801"/>
        <item h="1" sd="0" x="703"/>
        <item h="1" sd="0" x="598"/>
        <item h="1" x="937"/>
        <item h="1" sd="0" x="644"/>
        <item h="1" x="753"/>
        <item h="1" sd="0" x="624"/>
        <item h="1" sd="0" x="547"/>
        <item h="1" sd="0" m="1" x="1179"/>
        <item h="1" sd="0" m="1" x="948"/>
        <item h="1" sd="0" x="4"/>
        <item h="1" sd="0" x="377"/>
        <item h="1" x="802"/>
        <item h="1" sd="0" x="262"/>
        <item h="1" sd="0" x="454"/>
        <item h="1" sd="0" x="326"/>
        <item h="1" sd="0" x="173"/>
        <item h="1" sd="0" x="200"/>
        <item h="1" x="803"/>
        <item h="1" x="894"/>
        <item h="1" x="782"/>
        <item h="1" sd="0" m="1" x="989"/>
        <item h="1" sd="0" x="725"/>
        <item h="1" x="792"/>
        <item h="1" sd="0" x="495"/>
        <item h="1" x="865"/>
        <item h="1" sd="0" x="345"/>
        <item h="1" sd="0" x="717"/>
        <item h="1" sd="0" x="568"/>
        <item h="1" sd="0" x="640"/>
        <item h="1" sd="0" x="482"/>
        <item h="1" sd="0" x="726"/>
        <item h="1" sd="0" x="30"/>
        <item h="1" sd="0" m="1" x="1127"/>
        <item h="1" x="909"/>
        <item h="1" sd="0" x="242"/>
        <item h="1" sd="0" x="591"/>
        <item h="1" sd="0" x="645"/>
        <item h="1" sd="0" m="1" x="1055"/>
        <item h="1" sd="0" m="1" x="958"/>
        <item h="1" x="917"/>
        <item h="1" sd="0" x="694"/>
        <item h="1" sd="0" x="470"/>
        <item h="1" x="844"/>
        <item h="1" x="868"/>
        <item h="1" x="885"/>
        <item h="1" sd="0" x="243"/>
        <item h="1" sd="0" m="1" x="1173"/>
        <item h="1" sd="0" x="622"/>
        <item h="1" sd="0" x="398"/>
        <item h="1" sd="0" m="1" x="999"/>
        <item h="1" sd="0" m="1" x="1176"/>
        <item h="1" sd="0" m="1" x="1074"/>
        <item h="1" sd="0" x="551"/>
        <item h="1" m="1" x="1061"/>
        <item h="1" sd="0" x="303"/>
        <item h="1" sd="0" x="532"/>
        <item h="1" sd="0" x="37"/>
        <item h="1" sd="0" x="357"/>
        <item h="1" x="818"/>
        <item h="1" sd="0" x="487"/>
        <item h="1" sd="0" x="658"/>
        <item h="1" sd="0" x="686"/>
        <item h="1" sd="0" x="512"/>
        <item h="1" x="778"/>
        <item h="1" sd="0" m="1" x="1070"/>
        <item h="1" sd="0" m="1" x="1120"/>
        <item h="1" x="822"/>
        <item h="1" sd="0" x="115"/>
        <item h="1" sd="0" m="1" x="1170"/>
        <item h="1" sd="0" m="1" x="970"/>
        <item h="1" sd="0" x="324"/>
        <item sd="0" x="518"/>
        <item h="1" sd="0" m="1" x="1036"/>
        <item h="1" sd="0" x="128"/>
        <item h="1" sd="0" x="520"/>
        <item h="1" sd="0" m="1" x="1177"/>
        <item h="1" sd="0" m="1" x="1152"/>
        <item h="1" sd="0" x="255"/>
        <item h="1" sd="0" x="199"/>
        <item h="1" sd="0" x="329"/>
        <item h="1" sd="0" x="297"/>
        <item h="1" sd="0" x="310"/>
        <item h="1" x="740"/>
        <item h="1" sd="0" x="83"/>
        <item h="1" sd="0" m="1" x="1075"/>
        <item h="1" sd="0" x="600"/>
        <item h="1" sd="0" m="1" x="952"/>
        <item h="1" sd="0" x="80"/>
        <item h="1" sd="0" m="1" x="1023"/>
        <item h="1" sd="0" m="1" x="1167"/>
        <item h="1" sd="0" x="97"/>
        <item h="1" sd="0" x="564"/>
        <item h="1" sd="0" x="289"/>
        <item h="1" x="932"/>
        <item h="1" sd="0" m="1" x="1115"/>
        <item h="1" sd="0" x="116"/>
        <item h="1" sd="0" x="209"/>
        <item h="1" sd="0" x="452"/>
        <item h="1" sd="0" x="684"/>
        <item h="1" sd="0" x="198"/>
        <item h="1" x="911"/>
        <item h="1" x="896"/>
        <item h="1" sd="0" x="401"/>
        <item h="1" sd="0" x="656"/>
        <item h="1" sd="0" x="150"/>
        <item h="1" sd="0" x="136"/>
        <item h="1" sd="0" m="1" x="1054"/>
        <item h="1" sd="0" x="676"/>
        <item h="1" sd="0" m="1" x="983"/>
        <item h="1" sd="0" x="109"/>
        <item h="1" sd="0" x="397"/>
        <item sd="0" x="664"/>
        <item h="1" sd="0" x="498"/>
        <item h="1" sd="0" x="706"/>
        <item h="1" sd="0" x="649"/>
        <item h="1" sd="0" x="514"/>
        <item h="1" sd="0" x="558"/>
        <item h="1" sd="0" x="524"/>
        <item h="1" sd="0" m="1" x="1032"/>
        <item h="1" x="899"/>
        <item h="1" x="854"/>
        <item h="1" x="832"/>
        <item h="1" sd="0" x="660"/>
        <item h="1" sd="0" m="1" x="1136"/>
        <item h="1" x="334"/>
        <item sd="0" x="757"/>
        <item h="1" sd="0" x="728"/>
        <item h="1" sd="0" x="284"/>
        <item h="1" sd="0" x="296"/>
        <item h="1" sd="0" x="211"/>
        <item h="1" sd="0" x="582"/>
        <item h="1" sd="0" x="45"/>
        <item h="1" sd="0" m="1" x="1116"/>
        <item h="1" x="853"/>
        <item h="1" m="1" x="1059"/>
        <item h="1" sd="0" m="1" x="1107"/>
        <item h="1" sd="0" x="507"/>
        <item h="1" sd="0" x="155"/>
        <item h="1" sd="0" m="1" x="1137"/>
        <item h="1" sd="0" x="61"/>
        <item h="1" sd="0" x="129"/>
        <item h="1" sd="0" x="105"/>
        <item h="1" sd="0" x="614"/>
        <item h="1" m="1" x="1030"/>
        <item sd="0" x="716"/>
        <item h="1" sd="0" m="1" x="976"/>
        <item h="1" sd="0" x="157"/>
        <item h="1" sd="0" x="14"/>
        <item h="1" sd="0" x="43"/>
        <item h="1" sd="0" x="250"/>
        <item h="1" sd="0" x="238"/>
        <item h="1" sd="0" x="103"/>
        <item h="1" sd="0" x="385"/>
        <item h="1" sd="0" x="70"/>
        <item h="1" sd="0" x="299"/>
        <item h="1" sd="0" x="127"/>
        <item h="1" sd="0" m="1" x="942"/>
        <item h="1" sd="0" x="193"/>
        <item h="1" x="824"/>
        <item h="1" sd="0" x="147"/>
        <item h="1" sd="0" x="933"/>
        <item h="1" sd="0" x="548"/>
        <item h="1" sd="0" m="1" x="1091"/>
        <item h="1" sd="0" x="610"/>
        <item h="1" sd="0" x="405"/>
        <item sd="0" x="748"/>
        <item h="1" sd="0" x="875"/>
        <item h="1" m="1" x="1003"/>
        <item h="1" x="594"/>
        <item h="1" sd="0" x="99"/>
        <item h="1" sd="0" x="344"/>
        <item h="1" sd="0" x="541"/>
        <item h="1" x="883"/>
        <item h="1" sd="0" x="689"/>
        <item h="1" m="1" x="1052"/>
        <item h="1" sd="0" x="612"/>
        <item h="1" x="905"/>
        <item h="1" sd="0" x="221"/>
        <item h="1" sd="0" x="607"/>
        <item h="1" sd="0" m="1" x="1190"/>
        <item h="1" sd="0" m="1" x="1195"/>
        <item h="1" sd="0" x="271"/>
        <item h="1" sd="0" m="1" x="1102"/>
        <item h="1" sd="0" x="166"/>
        <item h="1" sd="0" x="286"/>
        <item sd="0" x="611"/>
        <item h="1" sd="0" x="531"/>
        <item h="1" sd="0" x="621"/>
        <item h="1" sd="0" x="304"/>
        <item h="1" sd="0" m="1" x="1064"/>
        <item h="1" sd="0" x="458"/>
        <item h="1" sd="0" x="439"/>
        <item h="1" sd="0" x="543"/>
        <item h="1" sd="0" x="609"/>
        <item h="1" sd="0" x="138"/>
        <item h="1" sd="0" x="41"/>
        <item h="1" sd="0" x="229"/>
        <item h="1" sd="0" x="420"/>
        <item h="1" sd="0" m="1" x="1123"/>
        <item h="1" sd="0" x="617"/>
        <item h="1" sd="0" x="71"/>
        <item h="1" sd="0" x="64"/>
        <item h="1" sd="0" x="492"/>
        <item h="1" sd="0" m="1" x="1045"/>
        <item h="1" sd="0" m="1" x="1039"/>
        <item h="1" x="866"/>
        <item h="1" x="731"/>
        <item h="1" sd="0" x="432"/>
        <item h="1" x="745"/>
        <item h="1" sd="0" x="540"/>
        <item h="1" sd="0" x="455"/>
        <item h="1" sd="0" x="44"/>
        <item h="1" sd="0" x="114"/>
        <item h="1" sd="0" x="52"/>
        <item h="1" sd="0" x="142"/>
        <item h="1" sd="0" x="579"/>
        <item h="1" sd="0" x="82"/>
        <item h="1" sd="0" x="245"/>
        <item h="1" sd="0" x="457"/>
        <item h="1" sd="0" x="314"/>
        <item h="1" sd="0" m="1" x="1164"/>
        <item h="1" sd="0" x="373"/>
        <item h="1" sd="0" m="1" x="1133"/>
        <item h="1" x="767"/>
        <item h="1" sd="0" x="720"/>
        <item h="1" x="927"/>
        <item h="1" sd="0" x="418"/>
        <item h="1" sd="0" x="308"/>
        <item h="1" sd="0" m="1" x="1092"/>
        <item h="1" sd="0" m="1" x="1160"/>
        <item h="1" sd="0" x="122"/>
        <item h="1" sd="0" x="118"/>
        <item h="1" x="908"/>
        <item h="1" sd="0" x="661"/>
        <item h="1" x="915"/>
        <item h="1" sd="0" m="1" x="1113"/>
        <item h="1" x="784"/>
        <item h="1" sd="0" x="169"/>
        <item h="1" sd="0" x="197"/>
        <item h="1" sd="0" x="723"/>
        <item h="1" x="752"/>
        <item h="1" sd="0" x="125"/>
        <item h="1" sd="0" x="483"/>
        <item h="1" sd="0" x="203"/>
        <item h="1" sd="0" x="267"/>
        <item h="1" sd="0" x="626"/>
        <item h="1" x="804"/>
        <item h="1" sd="0" x="301"/>
        <item h="1" sd="0" x="85"/>
        <item h="1" sd="0" x="25"/>
        <item h="1" sd="0" x="244"/>
        <item h="1" x="938"/>
        <item h="1" sd="0" x="112"/>
        <item h="1" sd="0" x="505"/>
        <item h="1" sd="0" x="192"/>
        <item h="1" sd="0" x="595"/>
        <item h="1" sd="0" x="708"/>
        <item h="1" x="754"/>
        <item h="1" sd="0" x="302"/>
        <item h="1" sd="0" x="260"/>
        <item h="1" x="910"/>
        <item h="1" sd="0" x="261"/>
        <item h="1" sd="0" m="1" x="1098"/>
        <item h="1" sd="0" x="652"/>
        <item h="1" sd="0" x="647"/>
        <item h="1" sd="0" x="608"/>
        <item h="1" x="855"/>
        <item h="1" sd="0" x="328"/>
        <item h="1" sd="0" x="350"/>
        <item h="1" sd="0" x="254"/>
        <item h="1" sd="0" x="320"/>
        <item h="1" sd="0" x="620"/>
        <item h="1" x="816"/>
        <item h="1" sd="0" x="241"/>
        <item h="1" sd="0" x="158"/>
        <item h="1" sd="0" m="1" x="1089"/>
        <item h="1" sd="0" x="475"/>
        <item h="1" x="781"/>
        <item h="1" sd="0" x="416"/>
        <item h="1" sd="0" m="1" x="1051"/>
        <item h="1" sd="0" m="1" x="1146"/>
        <item h="1" sd="0" m="1" x="953"/>
        <item h="1" sd="0" x="529"/>
        <item h="1" sd="0" m="1" x="994"/>
        <item h="1" sd="0" x="657"/>
        <item h="1" x="739"/>
        <item h="1" sd="0" m="1" x="1007"/>
        <item h="1" sd="0" x="143"/>
        <item h="1" sd="0" m="1" x="1021"/>
        <item h="1" sd="0" m="1" x="1150"/>
        <item h="1" sd="0" x="276"/>
        <item h="1" sd="0" x="298"/>
        <item h="1" sd="0" x="424"/>
        <item h="1" sd="0" x="696"/>
        <item h="1" sd="0" x="346"/>
        <item h="1" sd="0" x="485"/>
        <item h="1" sd="0" x="306"/>
        <item h="1" sd="0" x="561"/>
        <item h="1" sd="0" m="1" x="1175"/>
        <item h="1" sd="0" x="321"/>
        <item h="1" sd="0" x="313"/>
        <item h="1" sd="0" x="49"/>
        <item h="1" sd="0" x="384"/>
        <item h="1" x="833"/>
        <item h="1" sd="0" x="315"/>
        <item h="1" x="919"/>
        <item h="1" sd="0" x="466"/>
        <item h="1" sd="0" x="59"/>
        <item h="1" sd="0" x="183"/>
        <item h="1" sd="0" x="707"/>
        <item h="1" sd="0" x="330"/>
        <item h="1" sd="0" x="573"/>
        <item h="1" sd="0" x="274"/>
        <item h="1" sd="0" x="730"/>
        <item h="1" sd="0" m="1" x="951"/>
        <item h="1" sd="0" x="638"/>
        <item h="1" sd="0" x="504"/>
        <item h="1" sd="0" x="311"/>
        <item h="1" sd="0" x="249"/>
        <item h="1" sd="0" m="1" x="984"/>
        <item h="1" sd="0" m="1" x="1093"/>
        <item h="1" sd="0" x="578"/>
        <item h="1" sd="0" m="1" x="1197"/>
        <item h="1" x="895"/>
        <item h="1" x="858"/>
        <item h="1" sd="0" x="552"/>
        <item h="1" sd="0" m="1" x="1046"/>
        <item h="1" sd="0" m="1" x="1026"/>
        <item h="1" sd="0" m="1" x="1025"/>
        <item h="1" sd="0" x="382"/>
        <item h="1" sd="0" x="90"/>
        <item h="1" sd="0" x="390"/>
        <item h="1" x="902"/>
        <item h="1" x="901"/>
        <item h="1" sd="0" x="202"/>
        <item h="1" sd="0" x="67"/>
        <item h="1" sd="0" m="1" x="1125"/>
        <item h="1" sd="0" x="701"/>
        <item h="1" sd="0" x="65"/>
        <item h="1" sd="0" x="247"/>
        <item h="1" sd="0" m="1" x="996"/>
        <item h="1" sd="0" x="712"/>
        <item h="1" sd="0" x="216"/>
        <item h="1" sd="0" m="1" x="1008"/>
        <item h="1" sd="0" x="141"/>
        <item h="1" sd="0" x="177"/>
        <item h="1" sd="0" x="305"/>
        <item h="1" sd="0" m="1" x="1004"/>
        <item h="1" sd="0" x="426"/>
        <item h="1" x="916"/>
        <item h="1" sd="0" x="404"/>
        <item sd="0" x="655"/>
        <item h="1" x="737"/>
        <item h="1" sd="0" x="400"/>
        <item h="1" sd="0" x="347"/>
        <item h="1" sd="0" m="1" x="1189"/>
        <item h="1" sd="0" m="1" x="1073"/>
        <item h="1" sd="0" x="293"/>
        <item h="1" sd="0" x="148"/>
        <item h="1" sd="0" x="354"/>
        <item h="1" x="880"/>
        <item h="1" x="785"/>
        <item h="1" sd="0" m="1" x="1128"/>
        <item h="1" sd="0" x="27"/>
        <item h="1" sd="0" m="1" x="1138"/>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10"/>
        <item h="1" sd="0" x="586"/>
        <item h="1" x="886"/>
        <item h="1" sd="0" x="412"/>
        <item h="1" sd="0" x="516"/>
        <item h="1" x="912"/>
        <item h="1" x="829"/>
        <item h="1" sd="0" x="29"/>
        <item h="1" sd="0" m="1" x="1183"/>
        <item h="1" sd="0" x="9"/>
        <item h="1" x="761"/>
        <item h="1" sd="0" x="335"/>
        <item h="1" sd="0" m="1" x="1077"/>
        <item h="1" sd="0" m="1" x="1104"/>
        <item h="1" sd="0" m="1" x="1041"/>
        <item h="1" sd="0" x="234"/>
        <item h="1" sd="0" x="162"/>
        <item h="1" sd="0" x="410"/>
        <item h="1" sd="0" m="1" x="1012"/>
        <item h="1" sd="0" x="629"/>
        <item h="1" sd="0" m="1" x="1149"/>
        <item h="1" sd="0" m="1" x="1180"/>
        <item h="1" sd="0" x="477"/>
        <item h="1" sd="0" x="544"/>
        <item h="1" sd="0" x="546"/>
        <item h="1" sd="0" m="1" x="997"/>
        <item h="1" x="903"/>
        <item h="1" sd="0" x="615"/>
        <item h="1" sd="0" x="682"/>
        <item h="1" sd="0" m="1" x="1165"/>
        <item h="1" sd="0" x="300"/>
        <item h="1" sd="0" x="167"/>
        <item h="1" sd="0" x="76"/>
        <item h="1" sd="0" x="444"/>
        <item h="1" sd="0" m="1" x="1142"/>
        <item h="1" sd="0" x="342"/>
        <item sd="0" x="734"/>
        <item h="1" x="891"/>
        <item h="1" m="1" x="1065"/>
        <item h="1" sd="0" x="341"/>
        <item h="1" x="769"/>
        <item h="1" sd="0" m="1" x="972"/>
        <item h="1" sd="0" m="1" x="1037"/>
        <item h="1" sd="0" x="618"/>
        <item h="1" sd="0" m="1" x="1117"/>
        <item h="1" sd="0" m="1" x="1096"/>
        <item h="1" sd="0" x="380"/>
        <item h="1" m="1" x="1159"/>
        <item h="1" sd="0" x="433"/>
        <item h="1" sd="0" m="1" x="1135"/>
        <item h="1" x="904"/>
        <item h="1" sd="0" x="113"/>
        <item h="1" x="770"/>
        <item h="1" sd="0" x="559"/>
        <item h="1" sd="0" x="251"/>
        <item h="1" sd="0" x="176"/>
        <item h="1" sd="0" x="446"/>
        <item h="1" sd="0" x="372"/>
        <item h="1" sd="0" x="246"/>
        <item h="1" x="732"/>
        <item h="1" sd="0" m="1" x="959"/>
        <item h="1" sd="0" x="257"/>
        <item h="1" sd="0" x="95"/>
        <item h="1" x="807"/>
        <item h="1" x="772"/>
        <item sd="0" x="338"/>
        <item h="1" sd="0" x="36"/>
        <item h="1" sd="0" m="1" x="1014"/>
        <item h="1" sd="0" x="381"/>
        <item h="1" sd="0" x="21"/>
        <item t="default" sd="0"/>
      </items>
    </pivotField>
    <pivotField axis="axisPage" showAll="0">
      <items count="11982">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4"/>
        <item x="11895"/>
        <item x="11896"/>
        <item x="11897"/>
        <item x="11898"/>
        <item x="11908"/>
        <item x="11909"/>
        <item x="11910"/>
        <item x="11911"/>
        <item x="11913"/>
        <item x="11914"/>
        <item x="11915"/>
        <item x="11808"/>
        <item x="11809"/>
        <item x="11810"/>
        <item x="11811"/>
        <item x="11812"/>
        <item x="11813"/>
        <item x="11814"/>
        <item x="11815"/>
        <item x="11816"/>
        <item x="11817"/>
        <item x="11822"/>
        <item x="11899"/>
        <item x="11900"/>
        <item x="11901"/>
        <item x="11916"/>
        <item x="10286"/>
        <item x="10943"/>
        <item x="11818"/>
        <item x="11819"/>
        <item x="11820"/>
        <item x="11821"/>
        <item x="11823"/>
        <item x="11824"/>
        <item x="11825"/>
        <item x="11826"/>
        <item x="11827"/>
        <item x="11828"/>
        <item x="11829"/>
        <item x="11830"/>
        <item x="11831"/>
        <item x="11832"/>
        <item x="11833"/>
        <item x="11834"/>
        <item x="11835"/>
        <item x="11836"/>
        <item x="11837"/>
        <item x="11906"/>
        <item x="11838"/>
        <item x="11839"/>
        <item x="11840"/>
        <item x="11841"/>
        <item x="11842"/>
        <item x="11843"/>
        <item x="11844"/>
        <item x="11845"/>
        <item x="11846"/>
        <item x="11847"/>
        <item x="11848"/>
        <item x="11849"/>
        <item x="11850"/>
        <item x="11851"/>
        <item x="11852"/>
        <item x="11853"/>
        <item x="11854"/>
        <item x="11855"/>
        <item x="11856"/>
        <item x="11902"/>
        <item x="11903"/>
        <item x="11904"/>
        <item x="11905"/>
        <item x="11917"/>
        <item x="11918"/>
        <item x="11919"/>
        <item x="11735"/>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907"/>
        <item x="11912"/>
        <item x="11920"/>
        <item x="11921"/>
        <item x="11922"/>
        <item x="11923"/>
        <item x="11924"/>
        <item x="11925"/>
        <item x="11926"/>
        <item x="11927"/>
        <item x="11928"/>
        <item x="11929"/>
        <item x="11930"/>
        <item x="11931"/>
        <item x="11932"/>
        <item x="11933"/>
        <item x="11934"/>
        <item x="11978"/>
        <item x="11980"/>
        <item x="11935"/>
        <item x="11936"/>
        <item x="11937"/>
        <item x="11938"/>
        <item x="11939"/>
        <item x="11940"/>
        <item x="11941"/>
        <item x="11942"/>
        <item x="11943"/>
        <item x="11944"/>
        <item x="11947"/>
        <item x="11948"/>
        <item x="11949"/>
        <item x="11950"/>
        <item x="11951"/>
        <item x="11952"/>
        <item x="11953"/>
        <item x="11954"/>
        <item x="11959"/>
        <item x="11977"/>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1979"/>
        <item t="default"/>
      </items>
    </pivotField>
    <pivotField dataField="1" showAll="0"/>
    <pivotField dataField="1" showAll="0"/>
    <pivotField dataField="1" showAll="0"/>
    <pivotField axis="axisPage" showAll="0">
      <items count="285">
        <item m="1" x="267"/>
        <item m="1" x="254"/>
        <item m="1" x="253"/>
        <item m="1" x="271"/>
        <item m="1" x="282"/>
        <item m="1" x="251"/>
        <item m="1" x="283"/>
        <item m="1" x="256"/>
        <item m="1" x="264"/>
        <item m="1" x="261"/>
        <item m="1" x="266"/>
        <item m="1" x="268"/>
        <item x="8"/>
        <item x="20"/>
        <item x="32"/>
        <item x="1"/>
        <item x="12"/>
        <item x="24"/>
        <item x="37"/>
        <item x="4"/>
        <item x="16"/>
        <item x="28"/>
        <item x="41"/>
        <item x="6"/>
        <item x="18"/>
        <item x="30"/>
        <item x="5"/>
        <item x="17"/>
        <item x="29"/>
        <item m="1" x="278"/>
        <item x="11"/>
        <item x="23"/>
        <item x="35"/>
        <item x="0"/>
        <item x="10"/>
        <item x="22"/>
        <item x="34"/>
        <item x="7"/>
        <item x="19"/>
        <item x="31"/>
        <item x="9"/>
        <item x="21"/>
        <item x="33"/>
        <item x="3"/>
        <item x="15"/>
        <item x="27"/>
        <item x="40"/>
        <item m="1" x="25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62"/>
        <item m="1" x="265"/>
        <item m="1" x="269"/>
        <item m="1" x="272"/>
        <item m="1" x="274"/>
        <item m="1" x="273"/>
        <item m="1" x="275"/>
        <item m="1" x="276"/>
        <item m="1" x="279"/>
        <item m="1" x="280"/>
        <item m="1" x="252"/>
        <item m="1" x="255"/>
        <item m="1" x="258"/>
        <item m="1" x="260"/>
        <item x="83"/>
        <item x="84"/>
        <item x="85"/>
        <item x="86"/>
        <item x="87"/>
        <item x="88"/>
        <item x="89"/>
        <item x="90"/>
        <item x="92"/>
        <item x="93"/>
        <item x="91"/>
        <item x="95"/>
        <item x="96"/>
        <item x="97"/>
        <item x="106"/>
        <item x="98"/>
        <item x="99"/>
        <item x="100"/>
        <item x="101"/>
        <item x="102"/>
        <item x="103"/>
        <item x="104"/>
        <item x="105"/>
        <item x="107"/>
        <item x="108"/>
        <item x="119"/>
        <item m="1" x="263"/>
        <item m="1" x="281"/>
        <item m="1" x="270"/>
        <item m="1" x="257"/>
        <item m="1" x="277"/>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s>
  <rowFields count="2">
    <field x="2"/>
    <field x="1"/>
  </rowFields>
  <rowItems count="25">
    <i>
      <x v="35"/>
    </i>
    <i>
      <x v="43"/>
    </i>
    <i>
      <x v="134"/>
    </i>
    <i>
      <x v="299"/>
    </i>
    <i>
      <x v="304"/>
    </i>
    <i>
      <x v="385"/>
    </i>
    <i>
      <x v="387"/>
    </i>
    <i>
      <x v="413"/>
    </i>
    <i>
      <x v="518"/>
    </i>
    <i>
      <x v="600"/>
    </i>
    <i>
      <x v="601"/>
    </i>
    <i>
      <x v="613"/>
    </i>
    <i>
      <x v="729"/>
    </i>
    <i>
      <x v="735"/>
    </i>
    <i>
      <x v="820"/>
    </i>
    <i>
      <x v="860"/>
    </i>
    <i>
      <x v="874"/>
    </i>
    <i>
      <x v="893"/>
    </i>
    <i>
      <x v="914"/>
    </i>
    <i>
      <x v="934"/>
    </i>
    <i>
      <x v="1100"/>
    </i>
    <i>
      <x v="1125"/>
    </i>
    <i>
      <x v="1169"/>
    </i>
    <i>
      <x v="119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150">
      <pivotArea type="all" dataOnly="0" outline="0" fieldPosition="0"/>
    </format>
    <format dxfId="2149">
      <pivotArea outline="0" collapsedLevelsAreSubtotals="1" fieldPosition="0"/>
    </format>
    <format dxfId="2148">
      <pivotArea dataOnly="0" labelOnly="1" outline="0" fieldPosition="0">
        <references count="1">
          <reference field="4294967294" count="3">
            <x v="0"/>
            <x v="1"/>
            <x v="2"/>
          </reference>
        </references>
      </pivotArea>
    </format>
    <format dxfId="2147">
      <pivotArea type="all" dataOnly="0" outline="0" fieldPosition="0"/>
    </format>
    <format dxfId="2146">
      <pivotArea outline="0" collapsedLevelsAreSubtotals="1" fieldPosition="0"/>
    </format>
    <format dxfId="2145">
      <pivotArea field="1" type="button" dataOnly="0" labelOnly="1" outline="0" axis="axisRow" fieldPosition="1"/>
    </format>
    <format dxfId="214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4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42">
      <pivotArea dataOnly="0" labelOnly="1" grandRow="1" outline="0" fieldPosition="0"/>
    </format>
    <format dxfId="2141">
      <pivotArea dataOnly="0" labelOnly="1" outline="0" fieldPosition="0">
        <references count="1">
          <reference field="4294967294" count="3">
            <x v="0"/>
            <x v="1"/>
            <x v="2"/>
          </reference>
        </references>
      </pivotArea>
    </format>
    <format dxfId="2140">
      <pivotArea type="all" dataOnly="0" outline="0" fieldPosition="0"/>
    </format>
    <format dxfId="2139">
      <pivotArea outline="0" collapsedLevelsAreSubtotals="1" fieldPosition="0"/>
    </format>
    <format dxfId="2138">
      <pivotArea field="1" type="button" dataOnly="0" labelOnly="1" outline="0" axis="axisRow" fieldPosition="1"/>
    </format>
    <format dxfId="213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3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35">
      <pivotArea dataOnly="0" labelOnly="1" grandRow="1" outline="0" fieldPosition="0"/>
    </format>
    <format dxfId="2134">
      <pivotArea dataOnly="0" labelOnly="1" outline="0" fieldPosition="0">
        <references count="1">
          <reference field="4294967294" count="3">
            <x v="0"/>
            <x v="1"/>
            <x v="2"/>
          </reference>
        </references>
      </pivotArea>
    </format>
    <format dxfId="2133">
      <pivotArea type="all" dataOnly="0" outline="0" fieldPosition="0"/>
    </format>
    <format dxfId="2132">
      <pivotArea outline="0" collapsedLevelsAreSubtotals="1" fieldPosition="0"/>
    </format>
    <format dxfId="2131">
      <pivotArea field="1" type="button" dataOnly="0" labelOnly="1" outline="0" axis="axisRow" fieldPosition="1"/>
    </format>
    <format dxfId="213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2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28">
      <pivotArea dataOnly="0" labelOnly="1" grandRow="1" outline="0" fieldPosition="0"/>
    </format>
    <format dxfId="2127">
      <pivotArea dataOnly="0" labelOnly="1" outline="0" fieldPosition="0">
        <references count="1">
          <reference field="4294967294" count="3">
            <x v="0"/>
            <x v="1"/>
            <x v="2"/>
          </reference>
        </references>
      </pivotArea>
    </format>
    <format dxfId="2126">
      <pivotArea dataOnly="0" labelOnly="1" outline="0" fieldPosition="0">
        <references count="1">
          <reference field="4294967294" count="1">
            <x v="2"/>
          </reference>
        </references>
      </pivotArea>
    </format>
    <format dxfId="2125">
      <pivotArea dataOnly="0" labelOnly="1" outline="0" fieldPosition="0">
        <references count="1">
          <reference field="4294967294" count="1">
            <x v="2"/>
          </reference>
        </references>
      </pivotArea>
    </format>
    <format dxfId="2124">
      <pivotArea dataOnly="0" labelOnly="1" outline="0" fieldPosition="0">
        <references count="1">
          <reference field="4294967294" count="2">
            <x v="0"/>
            <x v="1"/>
          </reference>
        </references>
      </pivotArea>
    </format>
    <format dxfId="2123">
      <pivotArea dataOnly="0" labelOnly="1" outline="0" fieldPosition="0">
        <references count="1">
          <reference field="4294967294" count="2">
            <x v="0"/>
            <x v="1"/>
          </reference>
        </references>
      </pivotArea>
    </format>
    <format dxfId="2122">
      <pivotArea dataOnly="0" labelOnly="1" outline="0" fieldPosition="0">
        <references count="1">
          <reference field="4294967294" count="2">
            <x v="0"/>
            <x v="1"/>
          </reference>
        </references>
      </pivotArea>
    </format>
    <format dxfId="2121">
      <pivotArea dataOnly="0" labelOnly="1" outline="0" fieldPosition="0">
        <references count="1">
          <reference field="4294967294" count="2">
            <x v="0"/>
            <x v="1"/>
          </reference>
        </references>
      </pivotArea>
    </format>
    <format dxfId="2120">
      <pivotArea field="1" type="button" dataOnly="0" labelOnly="1" outline="0" axis="axisRow" fieldPosition="1"/>
    </format>
    <format dxfId="2119">
      <pivotArea field="1" type="button" dataOnly="0" labelOnly="1" outline="0" axis="axisRow" fieldPosition="1"/>
    </format>
    <format dxfId="2118">
      <pivotArea field="1" type="button" dataOnly="0" labelOnly="1" outline="0" axis="axisRow" fieldPosition="1"/>
    </format>
    <format dxfId="2117">
      <pivotArea dataOnly="0" labelOnly="1" outline="0" fieldPosition="0">
        <references count="1">
          <reference field="4294967294" count="3">
            <x v="0"/>
            <x v="1"/>
            <x v="2"/>
          </reference>
        </references>
      </pivotArea>
    </format>
    <format dxfId="2116">
      <pivotArea field="1" type="button" dataOnly="0" labelOnly="1" outline="0" axis="axisRow" fieldPosition="1"/>
    </format>
    <format dxfId="2115">
      <pivotArea dataOnly="0" labelOnly="1" outline="0" fieldPosition="0">
        <references count="1">
          <reference field="4294967294" count="3">
            <x v="0"/>
            <x v="1"/>
            <x v="2"/>
          </reference>
        </references>
      </pivotArea>
    </format>
    <format dxfId="2114">
      <pivotArea outline="0" collapsedLevelsAreSubtotals="1" fieldPosition="0"/>
    </format>
    <format dxfId="211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1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11">
      <pivotArea dataOnly="0" labelOnly="1" grandRow="1" outline="0" fieldPosition="0"/>
    </format>
    <format dxfId="2110">
      <pivotArea collapsedLevelsAreSubtotals="1" fieldPosition="0">
        <references count="1">
          <reference field="1" count="1">
            <x v="67"/>
          </reference>
        </references>
      </pivotArea>
    </format>
    <format dxfId="2109">
      <pivotArea collapsedLevelsAreSubtotals="1" fieldPosition="0">
        <references count="1">
          <reference field="1" count="1">
            <x v="68"/>
          </reference>
        </references>
      </pivotArea>
    </format>
    <format dxfId="2108">
      <pivotArea collapsedLevelsAreSubtotals="1" fieldPosition="0">
        <references count="1">
          <reference field="1" count="1">
            <x v="69"/>
          </reference>
        </references>
      </pivotArea>
    </format>
    <format dxfId="2107">
      <pivotArea collapsedLevelsAreSubtotals="1" fieldPosition="0">
        <references count="1">
          <reference field="1" count="1">
            <x v="70"/>
          </reference>
        </references>
      </pivotArea>
    </format>
    <format dxfId="2106">
      <pivotArea collapsedLevelsAreSubtotals="1" fieldPosition="0">
        <references count="1">
          <reference field="1" count="1">
            <x v="71"/>
          </reference>
        </references>
      </pivotArea>
    </format>
    <format dxfId="2105">
      <pivotArea collapsedLevelsAreSubtotals="1" fieldPosition="0">
        <references count="1">
          <reference field="1" count="1">
            <x v="72"/>
          </reference>
        </references>
      </pivotArea>
    </format>
    <format dxfId="2104">
      <pivotArea collapsedLevelsAreSubtotals="1" fieldPosition="0">
        <references count="1">
          <reference field="1" count="1">
            <x v="73"/>
          </reference>
        </references>
      </pivotArea>
    </format>
    <format dxfId="2103">
      <pivotArea collapsedLevelsAreSubtotals="1" fieldPosition="0">
        <references count="1">
          <reference field="1" count="1">
            <x v="74"/>
          </reference>
        </references>
      </pivotArea>
    </format>
    <format dxfId="2102">
      <pivotArea collapsedLevelsAreSubtotals="1" fieldPosition="0">
        <references count="1">
          <reference field="1" count="1">
            <x v="75"/>
          </reference>
        </references>
      </pivotArea>
    </format>
    <format dxfId="2101">
      <pivotArea collapsedLevelsAreSubtotals="1" fieldPosition="0">
        <references count="1">
          <reference field="1" count="1">
            <x v="76"/>
          </reference>
        </references>
      </pivotArea>
    </format>
    <format dxfId="2100">
      <pivotArea collapsedLevelsAreSubtotals="1" fieldPosition="0">
        <references count="1">
          <reference field="1" count="1">
            <x v="77"/>
          </reference>
        </references>
      </pivotArea>
    </format>
    <format dxfId="2099">
      <pivotArea collapsedLevelsAreSubtotals="1" fieldPosition="0">
        <references count="1">
          <reference field="1" count="1">
            <x v="78"/>
          </reference>
        </references>
      </pivotArea>
    </format>
    <format dxfId="2098">
      <pivotArea collapsedLevelsAreSubtotals="1" fieldPosition="0">
        <references count="1">
          <reference field="1" count="1">
            <x v="79"/>
          </reference>
        </references>
      </pivotArea>
    </format>
    <format dxfId="2097">
      <pivotArea collapsedLevelsAreSubtotals="1" fieldPosition="0">
        <references count="1">
          <reference field="1" count="1">
            <x v="80"/>
          </reference>
        </references>
      </pivotArea>
    </format>
    <format dxfId="2096">
      <pivotArea collapsedLevelsAreSubtotals="1" fieldPosition="0">
        <references count="1">
          <reference field="1" count="1">
            <x v="81"/>
          </reference>
        </references>
      </pivotArea>
    </format>
    <format dxfId="2095">
      <pivotArea collapsedLevelsAreSubtotals="1" fieldPosition="0">
        <references count="1">
          <reference field="1" count="1">
            <x v="82"/>
          </reference>
        </references>
      </pivotArea>
    </format>
    <format dxfId="2094">
      <pivotArea collapsedLevelsAreSubtotals="1" fieldPosition="0">
        <references count="1">
          <reference field="1" count="1">
            <x v="83"/>
          </reference>
        </references>
      </pivotArea>
    </format>
    <format dxfId="2093">
      <pivotArea collapsedLevelsAreSubtotals="1" fieldPosition="0">
        <references count="1">
          <reference field="1" count="1">
            <x v="84"/>
          </reference>
        </references>
      </pivotArea>
    </format>
    <format dxfId="2092">
      <pivotArea collapsedLevelsAreSubtotals="1" fieldPosition="0">
        <references count="1">
          <reference field="1" count="1">
            <x v="85"/>
          </reference>
        </references>
      </pivotArea>
    </format>
    <format dxfId="2091">
      <pivotArea collapsedLevelsAreSubtotals="1" fieldPosition="0">
        <references count="1">
          <reference field="1" count="1">
            <x v="86"/>
          </reference>
        </references>
      </pivotArea>
    </format>
    <format dxfId="2090">
      <pivotArea collapsedLevelsAreSubtotals="1" fieldPosition="0">
        <references count="1">
          <reference field="1" count="1">
            <x v="87"/>
          </reference>
        </references>
      </pivotArea>
    </format>
    <format dxfId="2089">
      <pivotArea collapsedLevelsAreSubtotals="1" fieldPosition="0">
        <references count="1">
          <reference field="1" count="1">
            <x v="88"/>
          </reference>
        </references>
      </pivotArea>
    </format>
    <format dxfId="2088">
      <pivotArea collapsedLevelsAreSubtotals="1" fieldPosition="0">
        <references count="1">
          <reference field="1" count="1">
            <x v="89"/>
          </reference>
        </references>
      </pivotArea>
    </format>
    <format dxfId="2087">
      <pivotArea collapsedLevelsAreSubtotals="1" fieldPosition="0">
        <references count="1">
          <reference field="1" count="1">
            <x v="90"/>
          </reference>
        </references>
      </pivotArea>
    </format>
    <format dxfId="2086">
      <pivotArea collapsedLevelsAreSubtotals="1" fieldPosition="0">
        <references count="1">
          <reference field="1" count="1">
            <x v="91"/>
          </reference>
        </references>
      </pivotArea>
    </format>
    <format dxfId="2085">
      <pivotArea collapsedLevelsAreSubtotals="1" fieldPosition="0">
        <references count="1">
          <reference field="1" count="1">
            <x v="92"/>
          </reference>
        </references>
      </pivotArea>
    </format>
    <format dxfId="2084">
      <pivotArea collapsedLevelsAreSubtotals="1" fieldPosition="0">
        <references count="1">
          <reference field="1" count="1">
            <x v="93"/>
          </reference>
        </references>
      </pivotArea>
    </format>
    <format dxfId="2083">
      <pivotArea collapsedLevelsAreSubtotals="1" fieldPosition="0">
        <references count="1">
          <reference field="1" count="1">
            <x v="94"/>
          </reference>
        </references>
      </pivotArea>
    </format>
    <format dxfId="2082">
      <pivotArea collapsedLevelsAreSubtotals="1" fieldPosition="0">
        <references count="1">
          <reference field="1" count="1">
            <x v="95"/>
          </reference>
        </references>
      </pivotArea>
    </format>
    <format dxfId="2081">
      <pivotArea collapsedLevelsAreSubtotals="1" fieldPosition="0">
        <references count="1">
          <reference field="1" count="1">
            <x v="96"/>
          </reference>
        </references>
      </pivotArea>
    </format>
    <format dxfId="2080">
      <pivotArea collapsedLevelsAreSubtotals="1" fieldPosition="0">
        <references count="1">
          <reference field="1" count="1">
            <x v="97"/>
          </reference>
        </references>
      </pivotArea>
    </format>
    <format dxfId="2079">
      <pivotArea collapsedLevelsAreSubtotals="1" fieldPosition="0">
        <references count="1">
          <reference field="1" count="1">
            <x v="98"/>
          </reference>
        </references>
      </pivotArea>
    </format>
    <format dxfId="2078">
      <pivotArea collapsedLevelsAreSubtotals="1" fieldPosition="0">
        <references count="1">
          <reference field="1" count="1">
            <x v="99"/>
          </reference>
        </references>
      </pivotArea>
    </format>
    <format dxfId="2077">
      <pivotArea collapsedLevelsAreSubtotals="1" fieldPosition="0">
        <references count="1">
          <reference field="1" count="1">
            <x v="100"/>
          </reference>
        </references>
      </pivotArea>
    </format>
    <format dxfId="2076">
      <pivotArea collapsedLevelsAreSubtotals="1" fieldPosition="0">
        <references count="1">
          <reference field="1" count="1">
            <x v="101"/>
          </reference>
        </references>
      </pivotArea>
    </format>
    <format dxfId="2075">
      <pivotArea collapsedLevelsAreSubtotals="1" fieldPosition="0">
        <references count="1">
          <reference field="1" count="1">
            <x v="102"/>
          </reference>
        </references>
      </pivotArea>
    </format>
    <format dxfId="2074">
      <pivotArea collapsedLevelsAreSubtotals="1" fieldPosition="0">
        <references count="1">
          <reference field="1" count="1">
            <x v="103"/>
          </reference>
        </references>
      </pivotArea>
    </format>
    <format dxfId="2073">
      <pivotArea collapsedLevelsAreSubtotals="1" fieldPosition="0">
        <references count="1">
          <reference field="1" count="1">
            <x v="104"/>
          </reference>
        </references>
      </pivotArea>
    </format>
    <format dxfId="2072">
      <pivotArea collapsedLevelsAreSubtotals="1" fieldPosition="0">
        <references count="1">
          <reference field="1" count="1">
            <x v="105"/>
          </reference>
        </references>
      </pivotArea>
    </format>
    <format dxfId="2071">
      <pivotArea collapsedLevelsAreSubtotals="1" fieldPosition="0">
        <references count="1">
          <reference field="1" count="1">
            <x v="106"/>
          </reference>
        </references>
      </pivotArea>
    </format>
    <format dxfId="2070">
      <pivotArea collapsedLevelsAreSubtotals="1" fieldPosition="0">
        <references count="1">
          <reference field="1" count="1">
            <x v="107"/>
          </reference>
        </references>
      </pivotArea>
    </format>
    <format dxfId="2069">
      <pivotArea collapsedLevelsAreSubtotals="1" fieldPosition="0">
        <references count="1">
          <reference field="1" count="1">
            <x v="108"/>
          </reference>
        </references>
      </pivotArea>
    </format>
    <format dxfId="2068">
      <pivotArea collapsedLevelsAreSubtotals="1" fieldPosition="0">
        <references count="1">
          <reference field="1" count="1">
            <x v="109"/>
          </reference>
        </references>
      </pivotArea>
    </format>
    <format dxfId="2067">
      <pivotArea collapsedLevelsAreSubtotals="1" fieldPosition="0">
        <references count="1">
          <reference field="1" count="1">
            <x v="110"/>
          </reference>
        </references>
      </pivotArea>
    </format>
    <format dxfId="2066">
      <pivotArea collapsedLevelsAreSubtotals="1" fieldPosition="0">
        <references count="1">
          <reference field="1" count="1">
            <x v="111"/>
          </reference>
        </references>
      </pivotArea>
    </format>
    <format dxfId="2065">
      <pivotArea collapsedLevelsAreSubtotals="1" fieldPosition="0">
        <references count="1">
          <reference field="1" count="1">
            <x v="112"/>
          </reference>
        </references>
      </pivotArea>
    </format>
    <format dxfId="2064">
      <pivotArea collapsedLevelsAreSubtotals="1" fieldPosition="0">
        <references count="1">
          <reference field="1" count="1">
            <x v="113"/>
          </reference>
        </references>
      </pivotArea>
    </format>
    <format dxfId="2063">
      <pivotArea collapsedLevelsAreSubtotals="1" fieldPosition="0">
        <references count="1">
          <reference field="1" count="1">
            <x v="114"/>
          </reference>
        </references>
      </pivotArea>
    </format>
    <format dxfId="2062">
      <pivotArea collapsedLevelsAreSubtotals="1" fieldPosition="0">
        <references count="1">
          <reference field="1" count="1">
            <x v="115"/>
          </reference>
        </references>
      </pivotArea>
    </format>
    <format dxfId="2061">
      <pivotArea collapsedLevelsAreSubtotals="1" fieldPosition="0">
        <references count="1">
          <reference field="1" count="1">
            <x v="116"/>
          </reference>
        </references>
      </pivotArea>
    </format>
    <format dxfId="2060">
      <pivotArea collapsedLevelsAreSubtotals="1" fieldPosition="0">
        <references count="1">
          <reference field="1" count="1">
            <x v="117"/>
          </reference>
        </references>
      </pivotArea>
    </format>
    <format dxfId="2059">
      <pivotArea collapsedLevelsAreSubtotals="1" fieldPosition="0">
        <references count="1">
          <reference field="1" count="1">
            <x v="118"/>
          </reference>
        </references>
      </pivotArea>
    </format>
    <format dxfId="2058">
      <pivotArea collapsedLevelsAreSubtotals="1" fieldPosition="0">
        <references count="1">
          <reference field="1" count="1">
            <x v="119"/>
          </reference>
        </references>
      </pivotArea>
    </format>
    <format dxfId="2057">
      <pivotArea collapsedLevelsAreSubtotals="1" fieldPosition="0">
        <references count="1">
          <reference field="1" count="1">
            <x v="120"/>
          </reference>
        </references>
      </pivotArea>
    </format>
    <format dxfId="2056">
      <pivotArea collapsedLevelsAreSubtotals="1" fieldPosition="0">
        <references count="1">
          <reference field="1" count="1">
            <x v="121"/>
          </reference>
        </references>
      </pivotArea>
    </format>
    <format dxfId="205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2054">
      <pivotArea dataOnly="0" labelOnly="1" fieldPosition="0">
        <references count="1">
          <reference field="1" count="5">
            <x v="117"/>
            <x v="118"/>
            <x v="119"/>
            <x v="120"/>
            <x v="121"/>
          </reference>
        </references>
      </pivotArea>
    </format>
    <format dxfId="2053">
      <pivotArea dataOnly="0" labelOnly="1" outline="0" fieldPosition="0">
        <references count="1">
          <reference field="4294967294" count="1">
            <x v="2"/>
          </reference>
        </references>
      </pivotArea>
    </format>
    <format dxfId="2052">
      <pivotArea dataOnly="0" labelOnly="1" fieldPosition="0">
        <references count="1">
          <reference field="1" count="7">
            <x v="122"/>
            <x v="123"/>
            <x v="124"/>
            <x v="125"/>
            <x v="126"/>
            <x v="127"/>
            <x v="129"/>
          </reference>
        </references>
      </pivotArea>
    </format>
    <format dxfId="2051">
      <pivotArea dataOnly="0" labelOnly="1" fieldPosition="0">
        <references count="1">
          <reference field="1" count="7">
            <x v="122"/>
            <x v="123"/>
            <x v="124"/>
            <x v="125"/>
            <x v="126"/>
            <x v="127"/>
            <x v="129"/>
          </reference>
        </references>
      </pivotArea>
    </format>
    <format dxfId="2050">
      <pivotArea collapsedLevelsAreSubtotals="1" fieldPosition="0">
        <references count="1">
          <reference field="1" count="1">
            <x v="122"/>
          </reference>
        </references>
      </pivotArea>
    </format>
    <format dxfId="2049">
      <pivotArea collapsedLevelsAreSubtotals="1" fieldPosition="0">
        <references count="1">
          <reference field="1" count="1">
            <x v="123"/>
          </reference>
        </references>
      </pivotArea>
    </format>
    <format dxfId="2048">
      <pivotArea collapsedLevelsAreSubtotals="1" fieldPosition="0">
        <references count="1">
          <reference field="1" count="1">
            <x v="124"/>
          </reference>
        </references>
      </pivotArea>
    </format>
    <format dxfId="2047">
      <pivotArea collapsedLevelsAreSubtotals="1" fieldPosition="0">
        <references count="1">
          <reference field="1" count="1">
            <x v="125"/>
          </reference>
        </references>
      </pivotArea>
    </format>
    <format dxfId="2046">
      <pivotArea collapsedLevelsAreSubtotals="1" fieldPosition="0">
        <references count="1">
          <reference field="1" count="1">
            <x v="126"/>
          </reference>
        </references>
      </pivotArea>
    </format>
    <format dxfId="2045">
      <pivotArea collapsedLevelsAreSubtotals="1" fieldPosition="0">
        <references count="1">
          <reference field="1" count="1">
            <x v="127"/>
          </reference>
        </references>
      </pivotArea>
    </format>
    <format dxfId="2044">
      <pivotArea collapsedLevelsAreSubtotals="1" fieldPosition="0">
        <references count="1">
          <reference field="1" count="1">
            <x v="129"/>
          </reference>
        </references>
      </pivotArea>
    </format>
    <format dxfId="2043">
      <pivotArea dataOnly="0" labelOnly="1" fieldPosition="0">
        <references count="1">
          <reference field="1" count="4">
            <x v="18"/>
            <x v="19"/>
            <x v="30"/>
            <x v="31"/>
          </reference>
        </references>
      </pivotArea>
    </format>
    <format dxfId="2042">
      <pivotArea dataOnly="0" labelOnly="1" fieldPosition="0">
        <references count="1">
          <reference field="1" count="3">
            <x v="17"/>
            <x v="32"/>
            <x v="33"/>
          </reference>
        </references>
      </pivotArea>
    </format>
    <format dxfId="2041">
      <pivotArea dataOnly="0" labelOnly="1" fieldPosition="0">
        <references count="1">
          <reference field="1" count="2">
            <x v="18"/>
            <x v="19"/>
          </reference>
        </references>
      </pivotArea>
    </format>
    <format dxfId="2040">
      <pivotArea dataOnly="0" labelOnly="1" fieldPosition="0">
        <references count="1">
          <reference field="1" count="1">
            <x v="17"/>
          </reference>
        </references>
      </pivotArea>
    </format>
    <format dxfId="2039">
      <pivotArea collapsedLevelsAreSubtotals="1" fieldPosition="0">
        <references count="1">
          <reference field="1" count="1">
            <x v="37"/>
          </reference>
        </references>
      </pivotArea>
    </format>
    <format dxfId="2038">
      <pivotArea collapsedLevelsAreSubtotals="1" fieldPosition="0">
        <references count="1">
          <reference field="1" count="1">
            <x v="38"/>
          </reference>
        </references>
      </pivotArea>
    </format>
    <format dxfId="2037">
      <pivotArea collapsedLevelsAreSubtotals="1" fieldPosition="0">
        <references count="1">
          <reference field="1" count="1">
            <x v="39"/>
          </reference>
        </references>
      </pivotArea>
    </format>
    <format dxfId="2036">
      <pivotArea collapsedLevelsAreSubtotals="1" fieldPosition="0">
        <references count="1">
          <reference field="1" count="1">
            <x v="40"/>
          </reference>
        </references>
      </pivotArea>
    </format>
    <format dxfId="2035">
      <pivotArea collapsedLevelsAreSubtotals="1" fieldPosition="0">
        <references count="1">
          <reference field="1" count="1">
            <x v="41"/>
          </reference>
        </references>
      </pivotArea>
    </format>
    <format dxfId="2034">
      <pivotArea collapsedLevelsAreSubtotals="1" fieldPosition="0">
        <references count="1">
          <reference field="1" count="1">
            <x v="42"/>
          </reference>
        </references>
      </pivotArea>
    </format>
    <format dxfId="2033">
      <pivotArea collapsedLevelsAreSubtotals="1" fieldPosition="0">
        <references count="1">
          <reference field="1" count="1">
            <x v="43"/>
          </reference>
        </references>
      </pivotArea>
    </format>
    <format dxfId="2032">
      <pivotArea collapsedLevelsAreSubtotals="1" fieldPosition="0">
        <references count="1">
          <reference field="1" count="1">
            <x v="44"/>
          </reference>
        </references>
      </pivotArea>
    </format>
    <format dxfId="2031">
      <pivotArea collapsedLevelsAreSubtotals="1" fieldPosition="0">
        <references count="1">
          <reference field="1" count="1">
            <x v="45"/>
          </reference>
        </references>
      </pivotArea>
    </format>
    <format dxfId="2030">
      <pivotArea collapsedLevelsAreSubtotals="1" fieldPosition="0">
        <references count="1">
          <reference field="1" count="1">
            <x v="46"/>
          </reference>
        </references>
      </pivotArea>
    </format>
    <format dxfId="2029">
      <pivotArea collapsedLevelsAreSubtotals="1" fieldPosition="0">
        <references count="1">
          <reference field="1" count="1">
            <x v="47"/>
          </reference>
        </references>
      </pivotArea>
    </format>
    <format dxfId="2028">
      <pivotArea collapsedLevelsAreSubtotals="1" fieldPosition="0">
        <references count="1">
          <reference field="1" count="1">
            <x v="48"/>
          </reference>
        </references>
      </pivotArea>
    </format>
    <format dxfId="2027">
      <pivotArea collapsedLevelsAreSubtotals="1" fieldPosition="0">
        <references count="1">
          <reference field="1" count="1">
            <x v="49"/>
          </reference>
        </references>
      </pivotArea>
    </format>
    <format dxfId="2026">
      <pivotArea collapsedLevelsAreSubtotals="1" fieldPosition="0">
        <references count="1">
          <reference field="1" count="1">
            <x v="50"/>
          </reference>
        </references>
      </pivotArea>
    </format>
    <format dxfId="2025">
      <pivotArea collapsedLevelsAreSubtotals="1" fieldPosition="0">
        <references count="1">
          <reference field="1" count="1">
            <x v="51"/>
          </reference>
        </references>
      </pivotArea>
    </format>
    <format dxfId="2024">
      <pivotArea collapsedLevelsAreSubtotals="1" fieldPosition="0">
        <references count="1">
          <reference field="1" count="1">
            <x v="52"/>
          </reference>
        </references>
      </pivotArea>
    </format>
    <format dxfId="2023">
      <pivotArea collapsedLevelsAreSubtotals="1" fieldPosition="0">
        <references count="1">
          <reference field="1" count="1">
            <x v="53"/>
          </reference>
        </references>
      </pivotArea>
    </format>
    <format dxfId="2022">
      <pivotArea collapsedLevelsAreSubtotals="1" fieldPosition="0">
        <references count="1">
          <reference field="1" count="1">
            <x v="54"/>
          </reference>
        </references>
      </pivotArea>
    </format>
    <format dxfId="2021">
      <pivotArea collapsedLevelsAreSubtotals="1" fieldPosition="0">
        <references count="1">
          <reference field="1" count="1">
            <x v="55"/>
          </reference>
        </references>
      </pivotArea>
    </format>
    <format dxfId="2020">
      <pivotArea collapsedLevelsAreSubtotals="1" fieldPosition="0">
        <references count="1">
          <reference field="1" count="1">
            <x v="56"/>
          </reference>
        </references>
      </pivotArea>
    </format>
    <format dxfId="2019">
      <pivotArea collapsedLevelsAreSubtotals="1" fieldPosition="0">
        <references count="1">
          <reference field="1" count="1">
            <x v="57"/>
          </reference>
        </references>
      </pivotArea>
    </format>
    <format dxfId="2018">
      <pivotArea collapsedLevelsAreSubtotals="1" fieldPosition="0">
        <references count="1">
          <reference field="1" count="1">
            <x v="58"/>
          </reference>
        </references>
      </pivotArea>
    </format>
    <format dxfId="2017">
      <pivotArea collapsedLevelsAreSubtotals="1" fieldPosition="0">
        <references count="1">
          <reference field="1" count="1">
            <x v="59"/>
          </reference>
        </references>
      </pivotArea>
    </format>
    <format dxfId="2016">
      <pivotArea collapsedLevelsAreSubtotals="1" fieldPosition="0">
        <references count="1">
          <reference field="1" count="1">
            <x v="60"/>
          </reference>
        </references>
      </pivotArea>
    </format>
    <format dxfId="2015">
      <pivotArea collapsedLevelsAreSubtotals="1" fieldPosition="0">
        <references count="1">
          <reference field="1" count="1">
            <x v="61"/>
          </reference>
        </references>
      </pivotArea>
    </format>
    <format dxfId="2014">
      <pivotArea collapsedLevelsAreSubtotals="1" fieldPosition="0">
        <references count="1">
          <reference field="1" count="1">
            <x v="62"/>
          </reference>
        </references>
      </pivotArea>
    </format>
    <format dxfId="2013">
      <pivotArea collapsedLevelsAreSubtotals="1" fieldPosition="0">
        <references count="1">
          <reference field="1" count="1">
            <x v="63"/>
          </reference>
        </references>
      </pivotArea>
    </format>
    <format dxfId="2012">
      <pivotArea collapsedLevelsAreSubtotals="1" fieldPosition="0">
        <references count="1">
          <reference field="1" count="1">
            <x v="64"/>
          </reference>
        </references>
      </pivotArea>
    </format>
    <format dxfId="2011">
      <pivotArea collapsedLevelsAreSubtotals="1" fieldPosition="0">
        <references count="1">
          <reference field="1" count="1">
            <x v="65"/>
          </reference>
        </references>
      </pivotArea>
    </format>
    <format dxfId="2010">
      <pivotArea collapsedLevelsAreSubtotals="1" fieldPosition="0">
        <references count="1">
          <reference field="1" count="1">
            <x v="66"/>
          </reference>
        </references>
      </pivotArea>
    </format>
    <format dxfId="200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2008">
      <pivotArea collapsedLevelsAreSubtotals="1" fieldPosition="0">
        <references count="2">
          <reference field="4294967294" count="2" selected="0">
            <x v="0"/>
            <x v="1"/>
          </reference>
          <reference field="1" count="1">
            <x v="130"/>
          </reference>
        </references>
      </pivotArea>
    </format>
    <format dxfId="2007">
      <pivotArea collapsedLevelsAreSubtotals="1" fieldPosition="0">
        <references count="2">
          <reference field="4294967294" count="2" selected="0">
            <x v="0"/>
            <x v="1"/>
          </reference>
          <reference field="1" count="1">
            <x v="131"/>
          </reference>
        </references>
      </pivotArea>
    </format>
    <format dxfId="2006">
      <pivotArea collapsedLevelsAreSubtotals="1" fieldPosition="0">
        <references count="2">
          <reference field="4294967294" count="2" selected="0">
            <x v="0"/>
            <x v="1"/>
          </reference>
          <reference field="1" count="1">
            <x v="134"/>
          </reference>
        </references>
      </pivotArea>
    </format>
    <format dxfId="2005">
      <pivotArea collapsedLevelsAreSubtotals="1" fieldPosition="0">
        <references count="2">
          <reference field="4294967294" count="2" selected="0">
            <x v="0"/>
            <x v="1"/>
          </reference>
          <reference field="1" count="1">
            <x v="135"/>
          </reference>
        </references>
      </pivotArea>
    </format>
    <format dxfId="2004">
      <pivotArea collapsedLevelsAreSubtotals="1" fieldPosition="0">
        <references count="2">
          <reference field="4294967294" count="2" selected="0">
            <x v="0"/>
            <x v="1"/>
          </reference>
          <reference field="1" count="1">
            <x v="136"/>
          </reference>
        </references>
      </pivotArea>
    </format>
    <format dxfId="2003">
      <pivotArea collapsedLevelsAreSubtotals="1" fieldPosition="0">
        <references count="2">
          <reference field="4294967294" count="2" selected="0">
            <x v="0"/>
            <x v="1"/>
          </reference>
          <reference field="1" count="1">
            <x v="137"/>
          </reference>
        </references>
      </pivotArea>
    </format>
    <format dxfId="2002">
      <pivotArea collapsedLevelsAreSubtotals="1" fieldPosition="0">
        <references count="2">
          <reference field="4294967294" count="2" selected="0">
            <x v="0"/>
            <x v="1"/>
          </reference>
          <reference field="1" count="1">
            <x v="138"/>
          </reference>
        </references>
      </pivotArea>
    </format>
    <format dxfId="2001">
      <pivotArea collapsedLevelsAreSubtotals="1" fieldPosition="0">
        <references count="2">
          <reference field="4294967294" count="2" selected="0">
            <x v="0"/>
            <x v="1"/>
          </reference>
          <reference field="1" count="1">
            <x v="141"/>
          </reference>
        </references>
      </pivotArea>
    </format>
    <format dxfId="2000">
      <pivotArea dataOnly="0" labelOnly="1" fieldPosition="0">
        <references count="1">
          <reference field="1" count="8">
            <x v="130"/>
            <x v="131"/>
            <x v="134"/>
            <x v="135"/>
            <x v="136"/>
            <x v="137"/>
            <x v="138"/>
            <x v="141"/>
          </reference>
        </references>
      </pivotArea>
    </format>
    <format dxfId="1999">
      <pivotArea collapsedLevelsAreSubtotals="1" fieldPosition="0">
        <references count="2">
          <reference field="4294967294" count="1" selected="0">
            <x v="2"/>
          </reference>
          <reference field="1" count="1">
            <x v="130"/>
          </reference>
        </references>
      </pivotArea>
    </format>
    <format dxfId="1998">
      <pivotArea collapsedLevelsAreSubtotals="1" fieldPosition="0">
        <references count="2">
          <reference field="4294967294" count="1" selected="0">
            <x v="2"/>
          </reference>
          <reference field="1" count="1">
            <x v="131"/>
          </reference>
        </references>
      </pivotArea>
    </format>
    <format dxfId="1997">
      <pivotArea collapsedLevelsAreSubtotals="1" fieldPosition="0">
        <references count="2">
          <reference field="4294967294" count="1" selected="0">
            <x v="2"/>
          </reference>
          <reference field="1" count="1">
            <x v="134"/>
          </reference>
        </references>
      </pivotArea>
    </format>
    <format dxfId="1996">
      <pivotArea collapsedLevelsAreSubtotals="1" fieldPosition="0">
        <references count="2">
          <reference field="4294967294" count="1" selected="0">
            <x v="2"/>
          </reference>
          <reference field="1" count="1">
            <x v="135"/>
          </reference>
        </references>
      </pivotArea>
    </format>
    <format dxfId="1995">
      <pivotArea collapsedLevelsAreSubtotals="1" fieldPosition="0">
        <references count="2">
          <reference field="4294967294" count="1" selected="0">
            <x v="2"/>
          </reference>
          <reference field="1" count="1">
            <x v="136"/>
          </reference>
        </references>
      </pivotArea>
    </format>
    <format dxfId="1994">
      <pivotArea collapsedLevelsAreSubtotals="1" fieldPosition="0">
        <references count="2">
          <reference field="4294967294" count="1" selected="0">
            <x v="2"/>
          </reference>
          <reference field="1" count="1">
            <x v="137"/>
          </reference>
        </references>
      </pivotArea>
    </format>
    <format dxfId="1993">
      <pivotArea collapsedLevelsAreSubtotals="1" fieldPosition="0">
        <references count="2">
          <reference field="4294967294" count="1" selected="0">
            <x v="2"/>
          </reference>
          <reference field="1" count="1">
            <x v="138"/>
          </reference>
        </references>
      </pivotArea>
    </format>
    <format dxfId="1992">
      <pivotArea collapsedLevelsAreSubtotals="1" fieldPosition="0">
        <references count="2">
          <reference field="4294967294" count="1" selected="0">
            <x v="2"/>
          </reference>
          <reference field="1" count="1">
            <x v="141"/>
          </reference>
        </references>
      </pivotArea>
    </format>
    <format dxfId="1991">
      <pivotArea collapsedLevelsAreSubtotals="1" fieldPosition="0">
        <references count="2">
          <reference field="1" count="2">
            <x v="39"/>
            <x v="103"/>
          </reference>
          <reference field="2" count="1" selected="0">
            <x v="820"/>
          </reference>
        </references>
      </pivotArea>
    </format>
    <format dxfId="1990">
      <pivotArea dataOnly="0" labelOnly="1" fieldPosition="0">
        <references count="2">
          <reference field="1" count="2">
            <x v="39"/>
            <x v="103"/>
          </reference>
          <reference field="2" count="1" selected="0">
            <x v="820"/>
          </reference>
        </references>
      </pivotArea>
    </format>
    <format dxfId="1989">
      <pivotArea dataOnly="0" labelOnly="1" fieldPosition="0">
        <references count="2">
          <reference field="1" count="9">
            <x v="0"/>
            <x v="1"/>
            <x v="2"/>
            <x v="3"/>
            <x v="17"/>
            <x v="25"/>
            <x v="33"/>
            <x v="39"/>
            <x v="103"/>
          </reference>
          <reference field="2" count="1" selected="0">
            <x v="82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25"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74" firstHeaderRow="0" firstDataRow="1" firstDataCol="1" rowPageCount="1" colPageCount="1"/>
  <pivotFields count="8">
    <pivotField axis="axisPage" showAll="0">
      <items count="1555">
        <item x="0"/>
        <item x="1"/>
        <item x="2"/>
        <item x="4"/>
        <item x="5"/>
        <item x="7"/>
        <item x="8"/>
        <item x="9"/>
        <item m="1" x="1495"/>
        <item x="10"/>
        <item x="11"/>
        <item m="1" x="1421"/>
        <item x="12"/>
        <item x="13"/>
        <item x="14"/>
        <item x="16"/>
        <item x="18"/>
        <item x="3"/>
        <item x="6"/>
        <item x="17"/>
        <item x="15"/>
        <item m="1" x="1417"/>
        <item m="1" x="1488"/>
        <item x="21"/>
        <item x="19"/>
        <item x="23"/>
        <item m="1" x="1518"/>
        <item x="24"/>
        <item x="20"/>
        <item x="28"/>
        <item m="1" x="1485"/>
        <item x="22"/>
        <item x="39"/>
        <item x="25"/>
        <item x="29"/>
        <item x="35"/>
        <item x="26"/>
        <item x="27"/>
        <item x="38"/>
        <item x="30"/>
        <item x="31"/>
        <item x="32"/>
        <item m="1" x="1423"/>
        <item x="37"/>
        <item m="1" x="1506"/>
        <item m="1" x="1493"/>
        <item x="44"/>
        <item x="34"/>
        <item x="40"/>
        <item x="33"/>
        <item x="36"/>
        <item x="60"/>
        <item x="42"/>
        <item m="1" x="1431"/>
        <item x="41"/>
        <item x="47"/>
        <item x="43"/>
        <item m="1" x="1531"/>
        <item x="50"/>
        <item x="45"/>
        <item x="46"/>
        <item x="52"/>
        <item m="1" x="1529"/>
        <item x="53"/>
        <item x="56"/>
        <item x="49"/>
        <item x="48"/>
        <item m="1" x="1446"/>
        <item x="51"/>
        <item m="1" x="1504"/>
        <item x="54"/>
        <item x="55"/>
        <item x="62"/>
        <item x="57"/>
        <item x="58"/>
        <item x="59"/>
        <item x="61"/>
        <item x="63"/>
        <item x="64"/>
        <item x="65"/>
        <item x="66"/>
        <item x="67"/>
        <item x="68"/>
        <item m="1" x="1502"/>
        <item m="1" x="1455"/>
        <item x="69"/>
        <item x="70"/>
        <item x="76"/>
        <item m="1" x="1521"/>
        <item m="1" x="1536"/>
        <item m="1" x="1445"/>
        <item x="71"/>
        <item x="72"/>
        <item x="73"/>
        <item x="74"/>
        <item x="75"/>
        <item x="77"/>
        <item x="78"/>
        <item x="79"/>
        <item m="1" x="1467"/>
        <item x="87"/>
        <item x="80"/>
        <item m="1" x="1547"/>
        <item x="81"/>
        <item x="82"/>
        <item x="83"/>
        <item x="84"/>
        <item x="85"/>
        <item x="86"/>
        <item x="88"/>
        <item x="89"/>
        <item x="90"/>
        <item x="91"/>
        <item m="1" x="1464"/>
        <item x="92"/>
        <item x="93"/>
        <item x="94"/>
        <item x="95"/>
        <item m="1" x="1474"/>
        <item x="96"/>
        <item m="1" x="1528"/>
        <item x="97"/>
        <item x="104"/>
        <item x="98"/>
        <item x="109"/>
        <item x="99"/>
        <item x="100"/>
        <item x="101"/>
        <item x="102"/>
        <item x="103"/>
        <item x="105"/>
        <item x="106"/>
        <item x="107"/>
        <item x="108"/>
        <item x="110"/>
        <item x="111"/>
        <item m="1" x="1456"/>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81"/>
        <item m="1" x="1462"/>
        <item x="140"/>
        <item x="166"/>
        <item x="145"/>
        <item x="142"/>
        <item x="190"/>
        <item x="143"/>
        <item m="1" x="1552"/>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30"/>
        <item x="178"/>
        <item x="179"/>
        <item x="180"/>
        <item x="181"/>
        <item x="141"/>
        <item x="154"/>
        <item x="168"/>
        <item x="182"/>
        <item x="184"/>
        <item x="216"/>
        <item m="1" x="1494"/>
        <item x="186"/>
        <item x="185"/>
        <item x="187"/>
        <item x="188"/>
        <item x="191"/>
        <item x="192"/>
        <item x="193"/>
        <item x="194"/>
        <item x="195"/>
        <item x="196"/>
        <item x="197"/>
        <item x="199"/>
        <item x="200"/>
        <item x="201"/>
        <item m="1" x="1395"/>
        <item m="1" x="1397"/>
        <item m="1" x="1509"/>
        <item m="1" x="1412"/>
        <item x="204"/>
        <item x="202"/>
        <item x="203"/>
        <item x="205"/>
        <item x="206"/>
        <item x="183"/>
        <item x="207"/>
        <item x="208"/>
        <item x="209"/>
        <item x="210"/>
        <item x="211"/>
        <item m="1" x="1496"/>
        <item m="1" x="1408"/>
        <item m="1" x="1402"/>
        <item m="1" x="1442"/>
        <item x="222"/>
        <item x="212"/>
        <item x="213"/>
        <item x="214"/>
        <item x="215"/>
        <item x="217"/>
        <item m="1" x="1519"/>
        <item x="218"/>
        <item x="219"/>
        <item x="220"/>
        <item m="1" x="1420"/>
        <item m="1" x="1516"/>
        <item x="221"/>
        <item x="223"/>
        <item x="224"/>
        <item x="228"/>
        <item x="229"/>
        <item x="230"/>
        <item x="231"/>
        <item x="232"/>
        <item x="233"/>
        <item x="234"/>
        <item x="235"/>
        <item x="241"/>
        <item x="236"/>
        <item x="237"/>
        <item x="238"/>
        <item x="239"/>
        <item x="240"/>
        <item x="242"/>
        <item x="243"/>
        <item m="1" x="1507"/>
        <item x="244"/>
        <item x="245"/>
        <item m="1" x="1458"/>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36"/>
        <item x="373"/>
        <item x="114"/>
        <item x="279"/>
        <item x="280"/>
        <item x="226"/>
        <item m="1" x="1472"/>
        <item x="281"/>
        <item x="282"/>
        <item m="1" x="1468"/>
        <item x="283"/>
        <item x="284"/>
        <item x="285"/>
        <item x="286"/>
        <item x="287"/>
        <item x="288"/>
        <item x="135"/>
        <item x="289"/>
        <item x="290"/>
        <item x="291"/>
        <item x="292"/>
        <item x="293"/>
        <item x="294"/>
        <item x="295"/>
        <item x="296"/>
        <item x="370"/>
        <item x="297"/>
        <item x="298"/>
        <item x="299"/>
        <item x="300"/>
        <item x="301"/>
        <item m="1" x="1480"/>
        <item x="303"/>
        <item x="302"/>
        <item x="304"/>
        <item m="1" x="1454"/>
        <item x="312"/>
        <item x="309"/>
        <item x="308"/>
        <item m="1" x="1545"/>
        <item x="305"/>
        <item x="311"/>
        <item x="306"/>
        <item x="307"/>
        <item x="227"/>
        <item x="310"/>
        <item x="313"/>
        <item x="314"/>
        <item x="315"/>
        <item x="316"/>
        <item x="321"/>
        <item x="317"/>
        <item x="318"/>
        <item x="320"/>
        <item x="319"/>
        <item x="322"/>
        <item x="323"/>
        <item x="324"/>
        <item x="325"/>
        <item x="326"/>
        <item x="327"/>
        <item x="328"/>
        <item m="1" x="1415"/>
        <item x="329"/>
        <item x="330"/>
        <item x="331"/>
        <item x="332"/>
        <item x="333"/>
        <item x="334"/>
        <item m="1" x="1542"/>
        <item m="1" x="1551"/>
        <item m="1" x="1533"/>
        <item m="1" x="1469"/>
        <item m="1" x="1465"/>
        <item x="336"/>
        <item x="335"/>
        <item x="337"/>
        <item x="338"/>
        <item x="339"/>
        <item x="351"/>
        <item x="340"/>
        <item x="341"/>
        <item x="342"/>
        <item m="1" x="1422"/>
        <item x="343"/>
        <item x="344"/>
        <item x="345"/>
        <item x="346"/>
        <item x="361"/>
        <item x="347"/>
        <item x="348"/>
        <item x="349"/>
        <item x="350"/>
        <item x="355"/>
        <item x="352"/>
        <item x="354"/>
        <item x="353"/>
        <item x="371"/>
        <item x="362"/>
        <item x="356"/>
        <item x="357"/>
        <item x="358"/>
        <item x="359"/>
        <item x="360"/>
        <item m="1" x="1424"/>
        <item x="363"/>
        <item x="364"/>
        <item x="365"/>
        <item x="366"/>
        <item x="367"/>
        <item x="368"/>
        <item x="369"/>
        <item m="1" x="1410"/>
        <item m="1" x="1483"/>
        <item m="1" x="1489"/>
        <item x="372"/>
        <item x="374"/>
        <item m="1" x="1510"/>
        <item x="378"/>
        <item x="381"/>
        <item x="375"/>
        <item x="376"/>
        <item x="377"/>
        <item m="1" x="1443"/>
        <item x="379"/>
        <item x="380"/>
        <item x="382"/>
        <item x="383"/>
        <item x="384"/>
        <item x="385"/>
        <item m="1" x="1525"/>
        <item m="1" x="1490"/>
        <item x="386"/>
        <item x="387"/>
        <item x="388"/>
        <item m="1" x="1425"/>
        <item m="1" x="1437"/>
        <item x="389"/>
        <item x="390"/>
        <item x="393"/>
        <item x="391"/>
        <item x="392"/>
        <item x="394"/>
        <item x="395"/>
        <item x="396"/>
        <item x="397"/>
        <item x="398"/>
        <item x="399"/>
        <item m="1" x="1459"/>
        <item x="400"/>
        <item x="401"/>
        <item x="402"/>
        <item x="403"/>
        <item x="404"/>
        <item x="405"/>
        <item m="1" x="1541"/>
        <item x="406"/>
        <item x="407"/>
        <item x="409"/>
        <item x="410"/>
        <item x="411"/>
        <item x="412"/>
        <item m="1" x="1517"/>
        <item x="413"/>
        <item x="414"/>
        <item x="415"/>
        <item x="408"/>
        <item x="416"/>
        <item m="1" x="1548"/>
        <item x="421"/>
        <item m="1" x="1433"/>
        <item x="417"/>
        <item x="418"/>
        <item x="420"/>
        <item m="1" x="1535"/>
        <item x="419"/>
        <item m="1" x="1537"/>
        <item x="422"/>
        <item x="423"/>
        <item x="424"/>
        <item x="425"/>
        <item x="426"/>
        <item x="427"/>
        <item x="428"/>
        <item x="429"/>
        <item x="430"/>
        <item x="431"/>
        <item x="432"/>
        <item x="433"/>
        <item x="434"/>
        <item x="435"/>
        <item x="436"/>
        <item x="437"/>
        <item x="438"/>
        <item x="439"/>
        <item x="440"/>
        <item x="441"/>
        <item x="442"/>
        <item x="443"/>
        <item m="1" x="1476"/>
        <item x="444"/>
        <item x="445"/>
        <item x="446"/>
        <item m="1" x="1473"/>
        <item x="447"/>
        <item m="1" x="1479"/>
        <item x="448"/>
        <item m="1" x="1540"/>
        <item x="449"/>
        <item x="450"/>
        <item m="1" x="1400"/>
        <item x="451"/>
        <item x="452"/>
        <item x="453"/>
        <item x="454"/>
        <item x="455"/>
        <item m="1" x="1409"/>
        <item x="456"/>
        <item x="457"/>
        <item x="458"/>
        <item x="459"/>
        <item x="460"/>
        <item x="461"/>
        <item x="462"/>
        <item m="1" x="1418"/>
        <item x="463"/>
        <item x="464"/>
        <item x="465"/>
        <item x="466"/>
        <item x="467"/>
        <item x="468"/>
        <item x="469"/>
        <item x="470"/>
        <item x="471"/>
        <item x="472"/>
        <item m="1" x="1428"/>
        <item x="473"/>
        <item x="474"/>
        <item x="475"/>
        <item x="476"/>
        <item x="477"/>
        <item m="1" x="1512"/>
        <item x="478"/>
        <item x="479"/>
        <item x="480"/>
        <item x="481"/>
        <item m="1" x="1500"/>
        <item x="482"/>
        <item x="483"/>
        <item x="484"/>
        <item x="485"/>
        <item x="486"/>
        <item x="487"/>
        <item x="488"/>
        <item x="489"/>
        <item x="490"/>
        <item x="491"/>
        <item x="492"/>
        <item x="493"/>
        <item x="494"/>
        <item x="495"/>
        <item x="496"/>
        <item m="1" x="1523"/>
        <item x="498"/>
        <item x="497"/>
        <item x="499"/>
        <item x="500"/>
        <item x="501"/>
        <item x="502"/>
        <item x="503"/>
        <item m="1" x="1475"/>
        <item x="505"/>
        <item x="506"/>
        <item x="507"/>
        <item x="508"/>
        <item x="509"/>
        <item x="510"/>
        <item x="511"/>
        <item m="1" x="1438"/>
        <item m="1" x="1432"/>
        <item m="1" x="1434"/>
        <item m="1" x="1426"/>
        <item m="1" x="1522"/>
        <item x="512"/>
        <item x="513"/>
        <item x="514"/>
        <item x="515"/>
        <item x="516"/>
        <item x="517"/>
        <item x="518"/>
        <item x="519"/>
        <item x="520"/>
        <item x="521"/>
        <item x="522"/>
        <item x="523"/>
        <item x="524"/>
        <item x="525"/>
        <item x="526"/>
        <item x="527"/>
        <item x="528"/>
        <item x="529"/>
        <item x="530"/>
        <item x="531"/>
        <item x="532"/>
        <item m="1" x="1486"/>
        <item x="538"/>
        <item x="533"/>
        <item x="534"/>
        <item x="535"/>
        <item x="536"/>
        <item x="537"/>
        <item x="542"/>
        <item x="539"/>
        <item x="540"/>
        <item x="541"/>
        <item x="543"/>
        <item x="544"/>
        <item x="545"/>
        <item x="546"/>
        <item x="547"/>
        <item x="549"/>
        <item x="550"/>
        <item x="551"/>
        <item x="552"/>
        <item x="553"/>
        <item x="554"/>
        <item x="555"/>
        <item m="1" x="1441"/>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01"/>
        <item x="607"/>
        <item x="611"/>
        <item x="612"/>
        <item x="613"/>
        <item x="614"/>
        <item x="608"/>
        <item x="609"/>
        <item x="610"/>
        <item x="615"/>
        <item x="616"/>
        <item m="1" x="1414"/>
        <item x="617"/>
        <item x="618"/>
        <item m="1" x="1503"/>
        <item x="619"/>
        <item x="620"/>
        <item x="621"/>
        <item m="1" x="1406"/>
        <item x="622"/>
        <item m="1" x="1511"/>
        <item x="624"/>
        <item x="623"/>
        <item x="625"/>
        <item x="627"/>
        <item x="629"/>
        <item x="630"/>
        <item x="631"/>
        <item x="632"/>
        <item x="633"/>
        <item x="634"/>
        <item m="1" x="1429"/>
        <item x="648"/>
        <item x="635"/>
        <item m="1" x="1444"/>
        <item m="1" x="1532"/>
        <item x="636"/>
        <item x="637"/>
        <item x="626"/>
        <item x="641"/>
        <item x="642"/>
        <item x="643"/>
        <item m="1" x="1526"/>
        <item x="628"/>
        <item x="644"/>
        <item x="645"/>
        <item x="646"/>
        <item m="1" x="1527"/>
        <item x="647"/>
        <item x="649"/>
        <item x="650"/>
        <item x="640"/>
        <item x="651"/>
        <item x="652"/>
        <item m="1" x="1498"/>
        <item x="653"/>
        <item m="1" x="1497"/>
        <item m="1" x="1487"/>
        <item m="1" x="1505"/>
        <item x="654"/>
        <item m="1" x="1439"/>
        <item x="655"/>
        <item x="656"/>
        <item x="657"/>
        <item x="658"/>
        <item x="659"/>
        <item x="639"/>
        <item x="660"/>
        <item x="662"/>
        <item x="665"/>
        <item x="663"/>
        <item x="664"/>
        <item x="638"/>
        <item x="661"/>
        <item x="666"/>
        <item x="667"/>
        <item x="668"/>
        <item x="669"/>
        <item x="670"/>
        <item x="671"/>
        <item x="672"/>
        <item x="673"/>
        <item x="674"/>
        <item m="1" x="1530"/>
        <item x="675"/>
        <item m="1" x="1534"/>
        <item x="679"/>
        <item x="676"/>
        <item x="677"/>
        <item x="678"/>
        <item x="680"/>
        <item m="1" x="1447"/>
        <item x="682"/>
        <item x="681"/>
        <item x="683"/>
        <item x="684"/>
        <item x="685"/>
        <item x="686"/>
        <item x="687"/>
        <item x="688"/>
        <item x="697"/>
        <item x="689"/>
        <item x="690"/>
        <item x="691"/>
        <item x="705"/>
        <item x="700"/>
        <item x="692"/>
        <item x="693"/>
        <item x="694"/>
        <item m="1" x="1453"/>
        <item x="695"/>
        <item x="696"/>
        <item x="698"/>
        <item x="699"/>
        <item x="701"/>
        <item m="1" x="1449"/>
        <item x="702"/>
        <item x="706"/>
        <item x="703"/>
        <item x="704"/>
        <item x="707"/>
        <item x="717"/>
        <item x="709"/>
        <item x="710"/>
        <item x="711"/>
        <item x="712"/>
        <item x="713"/>
        <item x="714"/>
        <item x="715"/>
        <item x="716"/>
        <item m="1" x="1478"/>
        <item x="718"/>
        <item x="719"/>
        <item x="720"/>
        <item m="1" x="1508"/>
        <item m="1" x="1539"/>
        <item m="1" x="1543"/>
        <item x="726"/>
        <item x="721"/>
        <item x="722"/>
        <item x="723"/>
        <item x="724"/>
        <item x="725"/>
        <item x="727"/>
        <item x="758"/>
        <item x="728"/>
        <item x="729"/>
        <item x="730"/>
        <item m="1" x="1491"/>
        <item m="1" x="1407"/>
        <item x="731"/>
        <item x="732"/>
        <item x="733"/>
        <item m="1" x="1463"/>
        <item x="734"/>
        <item x="735"/>
        <item x="736"/>
        <item x="737"/>
        <item x="738"/>
        <item x="739"/>
        <item x="740"/>
        <item x="741"/>
        <item x="742"/>
        <item x="765"/>
        <item x="743"/>
        <item x="744"/>
        <item x="745"/>
        <item x="746"/>
        <item x="753"/>
        <item x="747"/>
        <item m="1" x="1398"/>
        <item x="748"/>
        <item x="749"/>
        <item x="750"/>
        <item x="751"/>
        <item x="767"/>
        <item x="752"/>
        <item x="754"/>
        <item x="755"/>
        <item x="756"/>
        <item x="757"/>
        <item m="1" x="1471"/>
        <item x="759"/>
        <item m="1" x="1553"/>
        <item x="760"/>
        <item m="1" x="1413"/>
        <item x="761"/>
        <item x="762"/>
        <item m="1" x="1419"/>
        <item x="763"/>
        <item m="1" x="1401"/>
        <item x="764"/>
        <item x="766"/>
        <item x="768"/>
        <item m="1" x="1405"/>
        <item x="769"/>
        <item x="770"/>
        <item x="771"/>
        <item x="772"/>
        <item x="773"/>
        <item x="774"/>
        <item x="775"/>
        <item x="776"/>
        <item x="777"/>
        <item x="778"/>
        <item x="779"/>
        <item x="780"/>
        <item x="781"/>
        <item x="782"/>
        <item x="783"/>
        <item x="784"/>
        <item x="785"/>
        <item x="786"/>
        <item x="787"/>
        <item x="788"/>
        <item x="789"/>
        <item x="790"/>
        <item x="791"/>
        <item m="1" x="1404"/>
        <item x="792"/>
        <item m="1" x="1450"/>
        <item x="793"/>
        <item x="799"/>
        <item x="794"/>
        <item x="795"/>
        <item x="796"/>
        <item x="797"/>
        <item x="798"/>
        <item x="800"/>
        <item x="802"/>
        <item x="801"/>
        <item m="1" x="1451"/>
        <item x="803"/>
        <item x="804"/>
        <item x="805"/>
        <item x="808"/>
        <item x="810"/>
        <item x="809"/>
        <item m="1" x="1448"/>
        <item x="812"/>
        <item x="807"/>
        <item m="1" x="1440"/>
        <item x="819"/>
        <item m="1" x="1544"/>
        <item x="811"/>
        <item x="813"/>
        <item x="815"/>
        <item x="816"/>
        <item x="806"/>
        <item x="814"/>
        <item x="817"/>
        <item m="1" x="1461"/>
        <item x="821"/>
        <item x="822"/>
        <item m="1" x="1520"/>
        <item x="824"/>
        <item x="829"/>
        <item x="827"/>
        <item x="823"/>
        <item x="828"/>
        <item x="833"/>
        <item x="831"/>
        <item x="832"/>
        <item x="830"/>
        <item x="708"/>
        <item x="837"/>
        <item x="838"/>
        <item x="835"/>
        <item x="840"/>
        <item x="841"/>
        <item x="842"/>
        <item m="1" x="1538"/>
        <item x="834"/>
        <item m="1" x="1477"/>
        <item m="1" x="1524"/>
        <item x="820"/>
        <item x="836"/>
        <item x="839"/>
        <item x="846"/>
        <item x="845"/>
        <item x="847"/>
        <item x="844"/>
        <item m="1" x="1470"/>
        <item x="849"/>
        <item x="848"/>
        <item x="843"/>
        <item m="1" x="1546"/>
        <item x="850"/>
        <item x="852"/>
        <item x="853"/>
        <item x="854"/>
        <item x="856"/>
        <item x="857"/>
        <item x="851"/>
        <item x="858"/>
        <item x="859"/>
        <item m="1" x="1513"/>
        <item x="818"/>
        <item x="855"/>
        <item x="826"/>
        <item x="860"/>
        <item x="862"/>
        <item x="861"/>
        <item x="863"/>
        <item x="864"/>
        <item x="865"/>
        <item x="868"/>
        <item x="866"/>
        <item x="867"/>
        <item x="870"/>
        <item x="871"/>
        <item x="872"/>
        <item x="874"/>
        <item m="1" x="1466"/>
        <item x="873"/>
        <item x="877"/>
        <item x="879"/>
        <item x="878"/>
        <item x="876"/>
        <item x="880"/>
        <item x="881"/>
        <item x="883"/>
        <item m="1" x="1457"/>
        <item x="875"/>
        <item x="882"/>
        <item x="884"/>
        <item x="886"/>
        <item x="887"/>
        <item x="885"/>
        <item x="825"/>
        <item x="888"/>
        <item x="889"/>
        <item x="890"/>
        <item x="891"/>
        <item m="1" x="1482"/>
        <item x="892"/>
        <item x="893"/>
        <item x="894"/>
        <item x="898"/>
        <item x="896"/>
        <item x="900"/>
        <item x="895"/>
        <item x="897"/>
        <item x="902"/>
        <item x="903"/>
        <item x="904"/>
        <item x="905"/>
        <item x="901"/>
        <item x="899"/>
        <item x="906"/>
        <item x="869"/>
        <item m="1" x="1396"/>
        <item x="908"/>
        <item x="907"/>
        <item x="909"/>
        <item m="1" x="1399"/>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50"/>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484"/>
        <item x="1156"/>
        <item x="1154"/>
        <item x="1159"/>
        <item x="1158"/>
        <item x="1162"/>
        <item x="1133"/>
        <item x="1123"/>
        <item x="1164"/>
        <item x="1161"/>
        <item x="1163"/>
        <item x="1165"/>
        <item x="1166"/>
        <item x="1167"/>
        <item x="1168"/>
        <item x="1169"/>
        <item x="1171"/>
        <item x="1173"/>
        <item x="1174"/>
        <item m="1" x="1403"/>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11"/>
        <item m="1" x="1492"/>
        <item m="1" x="1499"/>
        <item m="1" x="1416"/>
        <item m="1" x="1435"/>
        <item x="1210"/>
        <item x="1213"/>
        <item x="1205"/>
        <item x="1209"/>
        <item x="1211"/>
        <item x="1208"/>
        <item x="1204"/>
        <item x="1206"/>
        <item x="1214"/>
        <item x="1215"/>
        <item x="1207"/>
        <item x="1212"/>
        <item m="1" x="1514"/>
        <item x="1217"/>
        <item x="1222"/>
        <item x="1223"/>
        <item x="1225"/>
        <item m="1" x="1460"/>
        <item x="1219"/>
        <item x="1221"/>
        <item x="1224"/>
        <item x="1218"/>
        <item x="1228"/>
        <item x="1227"/>
        <item x="1229"/>
        <item x="1226"/>
        <item m="1" x="1515"/>
        <item x="1216"/>
        <item x="1232"/>
        <item x="1231"/>
        <item x="1233"/>
        <item x="1234"/>
        <item x="1236"/>
        <item x="1237"/>
        <item x="1239"/>
        <item x="1243"/>
        <item x="1244"/>
        <item x="1245"/>
        <item x="1248"/>
        <item x="1249"/>
        <item x="1242"/>
        <item m="1" x="1452"/>
        <item m="1" x="1427"/>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49"/>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5"/>
        <item x="1366"/>
        <item x="1367"/>
        <item x="1370"/>
        <item x="1368"/>
        <item x="1369"/>
        <item x="1373"/>
        <item x="1377"/>
        <item x="1381"/>
        <item x="1382"/>
        <item x="1371"/>
        <item x="1376"/>
        <item x="1372"/>
        <item x="1374"/>
        <item x="1383"/>
        <item x="1385"/>
        <item x="1380"/>
        <item x="1387"/>
        <item x="1386"/>
        <item x="1375"/>
        <item x="1379"/>
        <item x="1384"/>
        <item x="1378"/>
        <item x="1388"/>
        <item x="1390"/>
        <item x="1391"/>
        <item x="1392"/>
        <item x="1389"/>
        <item x="1393"/>
        <item x="1394"/>
        <item t="default"/>
      </items>
    </pivotField>
    <pivotField axis="axisRow" showAll="0" sortType="descending">
      <items count="182">
        <item sd="0" x="48"/>
        <item sd="0" x="50"/>
        <item sd="0" x="39"/>
        <item sd="0" x="37"/>
        <item sd="0" x="40"/>
        <item sd="0" x="0"/>
        <item sd="0" x="24"/>
        <item sd="0" x="34"/>
        <item sd="0" x="31"/>
        <item sd="0" x="20"/>
        <item sd="0" x="25"/>
        <item sd="0" x="29"/>
        <item sd="0" x="16"/>
        <item sd="0" m="1" x="165"/>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75"/>
        <item sd="0" x="45"/>
        <item sd="0" x="42"/>
        <item sd="0" m="1" x="167"/>
        <item sd="0" x="44"/>
        <item sd="0" x="47"/>
        <item sd="0" x="49"/>
        <item sd="0" m="1" x="161"/>
        <item sd="0" x="27"/>
        <item sd="0" x="52"/>
        <item sd="0" x="51"/>
        <item sd="0" x="53"/>
        <item sd="0" x="54"/>
        <item sd="0" x="55"/>
        <item sd="0" x="56"/>
        <item sd="0" x="57"/>
        <item sd="0" x="58"/>
        <item sd="0" x="59"/>
        <item sd="0" x="60"/>
        <item sd="0" x="61"/>
        <item sd="0" x="62"/>
        <item sd="0" x="63"/>
        <item sd="0" x="64"/>
        <item sd="0" x="65"/>
        <item sd="0" x="66"/>
        <item sd="0" x="70"/>
        <item sd="0" m="1" x="160"/>
        <item sd="0" x="67"/>
        <item sd="0" x="69"/>
        <item sd="0" m="1" x="158"/>
        <item sd="0" x="71"/>
        <item sd="0" x="72"/>
        <item sd="0" x="73"/>
        <item sd="0" m="1" x="172"/>
        <item sd="0" x="132"/>
        <item sd="0" m="1" x="174"/>
        <item sd="0" x="77"/>
        <item sd="0" x="76"/>
        <item sd="0" x="82"/>
        <item sd="0" x="74"/>
        <item sd="0" x="75"/>
        <item sd="0" x="68"/>
        <item sd="0" x="78"/>
        <item sd="0" x="79"/>
        <item sd="0" m="1" x="171"/>
        <item sd="0" x="80"/>
        <item sd="0" x="81"/>
        <item sd="0" m="1" x="173"/>
        <item sd="0" x="83"/>
        <item sd="0" x="85"/>
        <item sd="0" x="84"/>
        <item sd="0" x="86"/>
        <item sd="0" x="87"/>
        <item sd="0" x="89"/>
        <item sd="0" x="90"/>
        <item sd="0" x="91"/>
        <item sd="0" x="92"/>
        <item sd="0" x="93"/>
        <item sd="0" x="94"/>
        <item sd="0" x="95"/>
        <item sd="0" x="96"/>
        <item sd="0" m="1" x="178"/>
        <item sd="0" m="1" x="179"/>
        <item sd="0" m="1" x="159"/>
        <item sd="0" x="97"/>
        <item sd="0" x="100"/>
        <item sd="0" m="1" x="177"/>
        <item sd="0" x="101"/>
        <item sd="0" x="110"/>
        <item sd="0" x="106"/>
        <item sd="0" x="88"/>
        <item sd="0" x="102"/>
        <item sd="0" x="112"/>
        <item sd="0" x="113"/>
        <item sd="0" m="1" x="180"/>
        <item sd="0" x="108"/>
        <item sd="0" x="115"/>
        <item sd="0" m="1" x="170"/>
        <item sd="0" x="116"/>
        <item sd="0" x="98"/>
        <item sd="0" x="99"/>
        <item sd="0" x="103"/>
        <item sd="0" x="114"/>
        <item sd="0" x="107"/>
        <item sd="0" x="117"/>
        <item sd="0" x="118"/>
        <item sd="0" x="119"/>
        <item sd="0" x="120"/>
        <item m="1" x="164"/>
        <item sd="0" x="121"/>
        <item sd="0" x="104"/>
        <item sd="0" x="122"/>
        <item sd="0" x="105"/>
        <item sd="0" x="111"/>
        <item sd="0" x="109"/>
        <item sd="0" m="1" x="162"/>
        <item sd="0" x="123"/>
        <item m="1" x="166"/>
        <item sd="0" x="124"/>
        <item sd="0" x="125"/>
        <item sd="0" x="126"/>
        <item sd="0" m="1" x="168"/>
        <item sd="0" x="130"/>
        <item sd="0" x="128"/>
        <item sd="0" x="131"/>
        <item sd="0" x="133"/>
        <item m="1" x="176"/>
        <item sd="0" x="129"/>
        <item sd="0" x="135"/>
        <item x="136"/>
        <item sd="0" x="134"/>
        <item sd="0" x="137"/>
        <item sd="0" x="138"/>
        <item sd="0" x="139"/>
        <item sd="0" x="127"/>
        <item sd="0" x="140"/>
        <item x="142"/>
        <item sd="0" x="144"/>
        <item x="145"/>
        <item sd="0" x="146"/>
        <item sd="0" x="148"/>
        <item sd="0" x="149"/>
        <item sd="0" x="147"/>
        <item x="143"/>
        <item x="151"/>
        <item m="1" x="169"/>
        <item sd="0" x="150"/>
        <item sd="0" x="153"/>
        <item sd="0" x="141"/>
        <item sd="0" x="152"/>
        <item sd="0" x="154"/>
        <item sd="0" x="156"/>
        <item m="1" x="163"/>
        <item x="155"/>
        <item x="157"/>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69"/>
        <item sd="0" m="1" x="76"/>
        <item sd="0" m="1" x="68"/>
        <item sd="0" m="1" x="42"/>
        <item sd="0" x="4"/>
        <item sd="0" x="5"/>
        <item sd="0" x="7"/>
        <item sd="0" x="3"/>
        <item sd="0" x="2"/>
        <item sd="0" x="21"/>
        <item sd="0" x="0"/>
        <item sd="0" x="1"/>
        <item sd="0" x="12"/>
        <item sd="0" x="16"/>
        <item sd="0" x="6"/>
        <item sd="0" m="1" x="43"/>
        <item sd="0" m="1" x="58"/>
        <item sd="0" m="1" x="37"/>
        <item sd="0" x="11"/>
        <item sd="0" x="8"/>
        <item sd="0" x="29"/>
        <item sd="0" m="1" x="70"/>
        <item sd="0" x="9"/>
        <item sd="0" x="10"/>
        <item sd="0" m="1" x="63"/>
        <item sd="0" m="1" x="36"/>
        <item m="1" x="74"/>
        <item m="1" x="65"/>
        <item m="1" x="48"/>
        <item m="1" x="61"/>
        <item x="13"/>
        <item m="1" x="52"/>
        <item m="1" x="78"/>
        <item x="14"/>
        <item m="1" x="57"/>
        <item m="1" x="47"/>
        <item m="1" x="64"/>
        <item m="1" x="79"/>
        <item m="1" x="54"/>
        <item m="1" x="73"/>
        <item m="1" x="51"/>
        <item m="1" x="56"/>
        <item m="1" x="41"/>
        <item m="1" x="66"/>
        <item x="18"/>
        <item x="25"/>
        <item m="1" x="40"/>
        <item m="1" x="39"/>
        <item m="1" x="50"/>
        <item m="1" x="44"/>
        <item m="1" x="55"/>
        <item m="1" x="49"/>
        <item x="19"/>
        <item x="17"/>
        <item x="20"/>
        <item m="1" x="72"/>
        <item m="1" x="71"/>
        <item m="1" x="59"/>
        <item m="1" x="46"/>
        <item x="22"/>
        <item x="15"/>
        <item m="1" x="38"/>
        <item x="34"/>
        <item x="26"/>
        <item x="27"/>
        <item x="28"/>
        <item x="32"/>
        <item m="1" x="45"/>
        <item m="1" x="77"/>
        <item m="1" x="53"/>
        <item m="1" x="67"/>
        <item x="24"/>
        <item m="1" x="60"/>
        <item m="1" x="75"/>
        <item x="30"/>
        <item x="31"/>
        <item x="23"/>
        <item m="1" x="62"/>
        <item x="33"/>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69">
    <i>
      <x v="167"/>
    </i>
    <i>
      <x v="82"/>
    </i>
    <i>
      <x v="173"/>
    </i>
    <i>
      <x v="168"/>
    </i>
    <i>
      <x v="176"/>
    </i>
    <i>
      <x v="146"/>
    </i>
    <i>
      <x v="121"/>
    </i>
    <i>
      <x v="117"/>
    </i>
    <i>
      <x v="166"/>
    </i>
    <i>
      <x v="175"/>
    </i>
    <i>
      <x v="151"/>
    </i>
    <i>
      <x v="149"/>
    </i>
    <i>
      <x v="150"/>
    </i>
    <i>
      <x v="174"/>
    </i>
    <i>
      <x v="179"/>
    </i>
    <i r="1">
      <x v="62"/>
    </i>
    <i r="1">
      <x v="13"/>
    </i>
    <i>
      <x v="157"/>
    </i>
    <i>
      <x v="163"/>
    </i>
    <i>
      <x v="160"/>
    </i>
    <i>
      <x v="153"/>
    </i>
    <i>
      <x v="177"/>
    </i>
    <i>
      <x v="180"/>
    </i>
    <i r="1">
      <x v="52"/>
    </i>
    <i r="1">
      <x v="9"/>
    </i>
    <i>
      <x v="156"/>
    </i>
    <i>
      <x v="144"/>
    </i>
    <i>
      <x v="170"/>
    </i>
    <i r="1">
      <x v="52"/>
    </i>
    <i>
      <x v="161"/>
    </i>
    <i>
      <x v="165"/>
    </i>
    <i>
      <x v="118"/>
    </i>
    <i>
      <x v="22"/>
    </i>
    <i>
      <x v="172"/>
    </i>
    <i>
      <x v="124"/>
    </i>
    <i>
      <x v="142"/>
    </i>
    <i>
      <x v="132"/>
    </i>
    <i>
      <x v="125"/>
    </i>
    <i>
      <x v="154"/>
    </i>
    <i>
      <x v="110"/>
    </i>
    <i>
      <x v="7"/>
    </i>
    <i>
      <x v="130"/>
    </i>
    <i>
      <x v="36"/>
    </i>
    <i>
      <x v="99"/>
    </i>
    <i>
      <x v="37"/>
    </i>
    <i>
      <x v="119"/>
    </i>
    <i>
      <x v="38"/>
    </i>
    <i>
      <x v="139"/>
    </i>
    <i>
      <x v="39"/>
    </i>
    <i>
      <x v="95"/>
    </i>
    <i>
      <x v="40"/>
    </i>
    <i>
      <x v="103"/>
    </i>
    <i>
      <x v="41"/>
    </i>
    <i>
      <x v="115"/>
    </i>
    <i>
      <x v="42"/>
    </i>
    <i>
      <x v="32"/>
    </i>
    <i>
      <x v="43"/>
    </i>
    <i>
      <x v="135"/>
    </i>
    <i>
      <x v="44"/>
    </i>
    <i>
      <x v="145"/>
    </i>
    <i>
      <x v="45"/>
    </i>
    <i>
      <x v="30"/>
    </i>
    <i>
      <x v="47"/>
    </i>
    <i>
      <x v="97"/>
    </i>
    <i>
      <x v="48"/>
    </i>
    <i>
      <x v="101"/>
    </i>
    <i>
      <x v="50"/>
    </i>
    <i>
      <x v="105"/>
    </i>
    <i>
      <x v="51"/>
    </i>
    <i>
      <x v="113"/>
    </i>
    <i>
      <x v="52"/>
    </i>
    <i>
      <x v="2"/>
    </i>
    <i>
      <x v="54"/>
    </i>
    <i>
      <x v="122"/>
    </i>
    <i>
      <x v="55"/>
    </i>
    <i>
      <x v="127"/>
    </i>
    <i>
      <x v="56"/>
    </i>
    <i>
      <x v="33"/>
    </i>
    <i>
      <x v="57"/>
    </i>
    <i>
      <x v="137"/>
    </i>
    <i>
      <x v="58"/>
    </i>
    <i>
      <x v="34"/>
    </i>
    <i>
      <x v="59"/>
    </i>
    <i>
      <x v="5"/>
    </i>
    <i>
      <x v="60"/>
    </i>
    <i>
      <x v="159"/>
    </i>
    <i>
      <x v="61"/>
    </i>
    <i>
      <x v="10"/>
    </i>
    <i>
      <x v="62"/>
    </i>
    <i>
      <x v="96"/>
    </i>
    <i>
      <x v="63"/>
    </i>
    <i>
      <x v="98"/>
    </i>
    <i>
      <x v="64"/>
    </i>
    <i>
      <x v="100"/>
    </i>
    <i>
      <x v="65"/>
    </i>
    <i>
      <x v="102"/>
    </i>
    <i>
      <x v="66"/>
    </i>
    <i>
      <x v="104"/>
    </i>
    <i>
      <x v="67"/>
    </i>
    <i>
      <x v="106"/>
    </i>
    <i>
      <x v="68"/>
    </i>
    <i>
      <x v="111"/>
    </i>
    <i>
      <x v="69"/>
    </i>
    <i>
      <x v="114"/>
    </i>
    <i>
      <x v="70"/>
    </i>
    <i>
      <x v="116"/>
    </i>
    <i>
      <x v="71"/>
    </i>
    <i>
      <x v="28"/>
    </i>
    <i>
      <x v="73"/>
    </i>
    <i>
      <x v="3"/>
    </i>
    <i>
      <x v="74"/>
    </i>
    <i>
      <x v="31"/>
    </i>
    <i>
      <x v="76"/>
    </i>
    <i>
      <x v="126"/>
    </i>
    <i>
      <x v="77"/>
    </i>
    <i>
      <x v="128"/>
    </i>
    <i>
      <x v="78"/>
    </i>
    <i>
      <x v="131"/>
    </i>
    <i>
      <x v="80"/>
    </i>
    <i>
      <x v="133"/>
    </i>
    <i>
      <x v="1"/>
    </i>
    <i>
      <x v="136"/>
    </i>
    <i>
      <x v="83"/>
    </i>
    <i>
      <x v="138"/>
    </i>
    <i>
      <x v="17"/>
    </i>
    <i>
      <x v="140"/>
    </i>
    <i>
      <x v="18"/>
    </i>
    <i>
      <x v="19"/>
    </i>
    <i>
      <x/>
    </i>
    <i>
      <x v="4"/>
    </i>
    <i>
      <x v="20"/>
    </i>
    <i>
      <x v="6"/>
    </i>
    <i>
      <x v="155"/>
    </i>
    <i r="1">
      <x v="52"/>
    </i>
    <i>
      <x v="35"/>
    </i>
    <i>
      <x v="29"/>
    </i>
    <i>
      <x v="87"/>
    </i>
    <i>
      <x v="21"/>
    </i>
    <i>
      <x v="169"/>
    </i>
    <i r="1">
      <x v="4"/>
    </i>
    <i>
      <x v="158"/>
    </i>
    <i>
      <x v="26"/>
    </i>
    <i>
      <x v="23"/>
    </i>
    <i>
      <x v="162"/>
    </i>
    <i r="1">
      <x v="52"/>
    </i>
    <i>
      <x v="27"/>
    </i>
    <i>
      <x v="24"/>
    </i>
    <i>
      <x v="164"/>
    </i>
    <i r="1">
      <x v="66"/>
    </i>
    <i r="1">
      <x v="62"/>
    </i>
    <i>
      <x v="8"/>
    </i>
    <i>
      <x v="12"/>
    </i>
    <i>
      <x v="9"/>
    </i>
    <i>
      <x v="15"/>
    </i>
    <i>
      <x v="25"/>
    </i>
    <i>
      <x v="94"/>
    </i>
    <i>
      <x v="88"/>
    </i>
    <i>
      <x v="11"/>
    </i>
    <i>
      <x v="89"/>
    </i>
    <i>
      <x v="14"/>
    </i>
    <i>
      <x v="91"/>
    </i>
    <i>
      <x v="16"/>
    </i>
    <i>
      <x v="92"/>
    </i>
    <i>
      <x v="84"/>
    </i>
    <i>
      <x v="85"/>
    </i>
    <i>
      <x v="86"/>
    </i>
    <i>
      <x v="129"/>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1988">
      <pivotArea collapsedLevelsAreSubtotals="1" fieldPosition="0">
        <references count="1">
          <reference field="2" count="1">
            <x v="9"/>
          </reference>
        </references>
      </pivotArea>
    </format>
    <format dxfId="1987">
      <pivotArea collapsedLevelsAreSubtotals="1" fieldPosition="0">
        <references count="1">
          <reference field="2" count="1">
            <x v="4"/>
          </reference>
        </references>
      </pivotArea>
    </format>
    <format dxfId="1986">
      <pivotArea grandRow="1" outline="0" collapsedLevelsAreSubtotals="1" fieldPosition="0"/>
    </format>
    <format dxfId="1985">
      <pivotArea dataOnly="0" labelOnly="1" grandRow="1" outline="0" fieldPosition="0"/>
    </format>
    <format dxfId="1984">
      <pivotArea grandRow="1" outline="0" collapsedLevelsAreSubtotals="1" fieldPosition="0"/>
    </format>
    <format dxfId="1983">
      <pivotArea dataOnly="0" labelOnly="1" grandRow="1" outline="0" fieldPosition="0"/>
    </format>
    <format dxfId="1982">
      <pivotArea grandRow="1" outline="0" collapsedLevelsAreSubtotals="1" fieldPosition="0"/>
    </format>
    <format dxfId="1981">
      <pivotArea dataOnly="0" labelOnly="1" grandRow="1" outline="0" fieldPosition="0"/>
    </format>
    <format dxfId="1980">
      <pivotArea outline="0" collapsedLevelsAreSubtotals="1" fieldPosition="0">
        <references count="1">
          <reference field="4294967294" count="1" selected="0">
            <x v="0"/>
          </reference>
        </references>
      </pivotArea>
    </format>
    <format dxfId="1979">
      <pivotArea dataOnly="0" labelOnly="1" outline="0" fieldPosition="0">
        <references count="1">
          <reference field="0" count="0"/>
        </references>
      </pivotArea>
    </format>
    <format dxfId="1978">
      <pivotArea dataOnly="0" labelOnly="1" outline="0" fieldPosition="0">
        <references count="1">
          <reference field="4294967294" count="1">
            <x v="0"/>
          </reference>
        </references>
      </pivotArea>
    </format>
    <format dxfId="1977">
      <pivotArea outline="0" collapsedLevelsAreSubtotals="1" fieldPosition="0">
        <references count="1">
          <reference field="4294967294" count="1" selected="0">
            <x v="1"/>
          </reference>
        </references>
      </pivotArea>
    </format>
    <format dxfId="1976">
      <pivotArea dataOnly="0" labelOnly="1" outline="0" fieldPosition="0">
        <references count="1">
          <reference field="4294967294" count="1">
            <x v="1"/>
          </reference>
        </references>
      </pivotArea>
    </format>
    <format dxfId="1975">
      <pivotArea outline="0" collapsedLevelsAreSubtotals="1" fieldPosition="0">
        <references count="1">
          <reference field="4294967294" count="1" selected="0">
            <x v="2"/>
          </reference>
        </references>
      </pivotArea>
    </format>
    <format dxfId="1974">
      <pivotArea dataOnly="0" labelOnly="1" outline="0" fieldPosition="0">
        <references count="1">
          <reference field="4294967294" count="1">
            <x v="2"/>
          </reference>
        </references>
      </pivotArea>
    </format>
    <format dxfId="1973">
      <pivotArea grandRow="1" outline="0" collapsedLevelsAreSubtotals="1" fieldPosition="0"/>
    </format>
    <format dxfId="1972">
      <pivotArea dataOnly="0" labelOnly="1" grandRow="1" outline="0" fieldPosition="0"/>
    </format>
    <format dxfId="1971">
      <pivotArea type="all" dataOnly="0" outline="0" fieldPosition="0"/>
    </format>
    <format dxfId="1970">
      <pivotArea grandRow="1" outline="0" collapsedLevelsAreSubtotals="1" fieldPosition="0"/>
    </format>
    <format dxfId="1969">
      <pivotArea dataOnly="0" labelOnly="1" grandRow="1" outline="0" fieldPosition="0"/>
    </format>
    <format dxfId="1968">
      <pivotArea collapsedLevelsAreSubtotals="1" fieldPosition="0">
        <references count="2">
          <reference field="4294967294" count="1" selected="0">
            <x v="2"/>
          </reference>
          <reference field="1" count="1">
            <x v="22"/>
          </reference>
        </references>
      </pivotArea>
    </format>
    <format dxfId="1967">
      <pivotArea collapsedLevelsAreSubtotals="1" fieldPosition="0">
        <references count="3">
          <reference field="4294967294" count="1" selected="0">
            <x v="2"/>
          </reference>
          <reference field="1" count="1">
            <x v="22"/>
          </reference>
          <reference field="2" count="1" selected="0">
            <x v="7"/>
          </reference>
        </references>
      </pivotArea>
    </format>
    <format dxfId="1966">
      <pivotArea dataOnly="0" labelOnly="1" outline="0" fieldPosition="0">
        <references count="1">
          <reference field="4294967294" count="3">
            <x v="0"/>
            <x v="1"/>
            <x v="2"/>
          </reference>
        </references>
      </pivotArea>
    </format>
    <format dxfId="1965">
      <pivotArea dataOnly="0" labelOnly="1" outline="0" fieldPosition="0">
        <references count="1">
          <reference field="4294967294" count="1">
            <x v="0"/>
          </reference>
        </references>
      </pivotArea>
    </format>
    <format dxfId="1964">
      <pivotArea dataOnly="0" labelOnly="1" outline="0" fieldPosition="0">
        <references count="1">
          <reference field="4294967294" count="1">
            <x v="1"/>
          </reference>
        </references>
      </pivotArea>
    </format>
    <format dxfId="1963">
      <pivotArea dataOnly="0" labelOnly="1" outline="0" fieldPosition="0">
        <references count="1">
          <reference field="4294967294" count="1">
            <x v="1"/>
          </reference>
        </references>
      </pivotArea>
    </format>
    <format dxfId="1962">
      <pivotArea dataOnly="0" labelOnly="1" outline="0" fieldPosition="0">
        <references count="1">
          <reference field="4294967294" count="1">
            <x v="2"/>
          </reference>
        </references>
      </pivotArea>
    </format>
    <format dxfId="1961">
      <pivotArea dataOnly="0" labelOnly="1" fieldPosition="0">
        <references count="1">
          <reference field="2" count="0"/>
        </references>
      </pivotArea>
    </format>
    <format dxfId="1960">
      <pivotArea collapsedLevelsAreSubtotals="1" fieldPosition="0">
        <references count="2">
          <reference field="4294967294" count="1" selected="0">
            <x v="2"/>
          </reference>
          <reference field="2" count="1">
            <x v="4"/>
          </reference>
        </references>
      </pivotArea>
    </format>
    <format dxfId="1959">
      <pivotArea collapsedLevelsAreSubtotals="1" fieldPosition="0">
        <references count="2">
          <reference field="4294967294" count="1" selected="0">
            <x v="2"/>
          </reference>
          <reference field="2" count="1">
            <x v="9"/>
          </reference>
        </references>
      </pivotArea>
    </format>
    <format dxfId="1958">
      <pivotArea collapsedLevelsAreSubtotals="1" fieldPosition="0">
        <references count="2">
          <reference field="4294967294" count="1" selected="0">
            <x v="2"/>
          </reference>
          <reference field="2" count="1">
            <x v="14"/>
          </reference>
        </references>
      </pivotArea>
    </format>
    <format dxfId="1957">
      <pivotArea collapsedLevelsAreSubtotals="1" fieldPosition="0">
        <references count="3">
          <reference field="4294967294" count="1" selected="0">
            <x v="2"/>
          </reference>
          <reference field="1" count="3">
            <x v="3"/>
            <x v="37"/>
            <x v="41"/>
          </reference>
          <reference field="2" count="1" selected="0">
            <x v="14"/>
          </reference>
        </references>
      </pivotArea>
    </format>
    <format dxfId="1956">
      <pivotArea collapsedLevelsAreSubtotals="1" fieldPosition="0">
        <references count="3">
          <reference field="4294967294" count="1" selected="0">
            <x v="2"/>
          </reference>
          <reference field="1" count="1">
            <x v="6"/>
          </reference>
          <reference field="2" count="1" selected="0">
            <x v="14"/>
          </reference>
        </references>
      </pivotArea>
    </format>
    <format dxfId="1955">
      <pivotArea collapsedLevelsAreSubtotals="1" fieldPosition="0">
        <references count="3">
          <reference field="4294967294" count="1" selected="0">
            <x v="2"/>
          </reference>
          <reference field="1" count="1">
            <x v="27"/>
          </reference>
          <reference field="2" count="1" selected="0">
            <x v="14"/>
          </reference>
        </references>
      </pivotArea>
    </format>
    <format dxfId="1954">
      <pivotArea collapsedLevelsAreSubtotals="1" fieldPosition="0">
        <references count="1">
          <reference field="2" count="1">
            <x v="0"/>
          </reference>
        </references>
      </pivotArea>
    </format>
    <format dxfId="1953">
      <pivotArea collapsedLevelsAreSubtotals="1" fieldPosition="0">
        <references count="1">
          <reference field="2" count="1">
            <x v="14"/>
          </reference>
        </references>
      </pivotArea>
    </format>
    <format dxfId="1952">
      <pivotArea collapsedLevelsAreSubtotals="1" fieldPosition="0">
        <references count="1">
          <reference field="2" count="1">
            <x v="9"/>
          </reference>
        </references>
      </pivotArea>
    </format>
    <format dxfId="1951">
      <pivotArea collapsedLevelsAreSubtotals="1" fieldPosition="0">
        <references count="1">
          <reference field="2" count="1">
            <x v="5"/>
          </reference>
        </references>
      </pivotArea>
    </format>
    <format dxfId="1950">
      <pivotArea collapsedLevelsAreSubtotals="1" fieldPosition="0">
        <references count="1">
          <reference field="2" count="1">
            <x v="17"/>
          </reference>
        </references>
      </pivotArea>
    </format>
    <format dxfId="1949">
      <pivotArea collapsedLevelsAreSubtotals="1" fieldPosition="0">
        <references count="1">
          <reference field="2" count="1">
            <x v="2"/>
          </reference>
        </references>
      </pivotArea>
    </format>
    <format dxfId="1948">
      <pivotArea collapsedLevelsAreSubtotals="1" fieldPosition="0">
        <references count="1">
          <reference field="2" count="1">
            <x v="10"/>
          </reference>
        </references>
      </pivotArea>
    </format>
    <format dxfId="1947">
      <pivotArea collapsedLevelsAreSubtotals="1" fieldPosition="0">
        <references count="1">
          <reference field="2" count="1">
            <x v="1"/>
          </reference>
        </references>
      </pivotArea>
    </format>
    <format dxfId="1946">
      <pivotArea collapsedLevelsAreSubtotals="1" fieldPosition="0">
        <references count="1">
          <reference field="2" count="1">
            <x v="13"/>
          </reference>
        </references>
      </pivotArea>
    </format>
    <format dxfId="1945">
      <pivotArea collapsedLevelsAreSubtotals="1" fieldPosition="0">
        <references count="1">
          <reference field="2" count="1">
            <x v="4"/>
          </reference>
        </references>
      </pivotArea>
    </format>
    <format dxfId="1944">
      <pivotArea collapsedLevelsAreSubtotals="1" fieldPosition="0">
        <references count="1">
          <reference field="2" count="1">
            <x v="8"/>
          </reference>
        </references>
      </pivotArea>
    </format>
    <format dxfId="1943">
      <pivotArea collapsedLevelsAreSubtotals="1" fieldPosition="0">
        <references count="1">
          <reference field="2" count="1">
            <x v="3"/>
          </reference>
        </references>
      </pivotArea>
    </format>
    <format dxfId="1942">
      <pivotArea collapsedLevelsAreSubtotals="1" fieldPosition="0">
        <references count="1">
          <reference field="2" count="1">
            <x v="12"/>
          </reference>
        </references>
      </pivotArea>
    </format>
    <format dxfId="1941">
      <pivotArea collapsedLevelsAreSubtotals="1" fieldPosition="0">
        <references count="1">
          <reference field="2" count="1">
            <x v="6"/>
          </reference>
        </references>
      </pivotArea>
    </format>
    <format dxfId="1940">
      <pivotArea collapsedLevelsAreSubtotals="1" fieldPosition="0">
        <references count="1">
          <reference field="2" count="1">
            <x v="11"/>
          </reference>
        </references>
      </pivotArea>
    </format>
    <format dxfId="1939">
      <pivotArea collapsedLevelsAreSubtotals="1" fieldPosition="0">
        <references count="1">
          <reference field="2" count="1">
            <x v="20"/>
          </reference>
        </references>
      </pivotArea>
    </format>
    <format dxfId="1938">
      <pivotArea collapsedLevelsAreSubtotals="1" fieldPosition="0">
        <references count="2">
          <reference field="1" count="1">
            <x v="6"/>
          </reference>
          <reference field="2" count="1" selected="0">
            <x v="20"/>
          </reference>
        </references>
      </pivotArea>
    </format>
    <format dxfId="1937">
      <pivotArea collapsedLevelsAreSubtotals="1" fieldPosition="0">
        <references count="1">
          <reference field="2" count="1">
            <x v="7"/>
          </reference>
        </references>
      </pivotArea>
    </format>
    <format dxfId="1936">
      <pivotArea collapsedLevelsAreSubtotals="1" fieldPosition="0">
        <references count="1">
          <reference field="2" count="1">
            <x v="16"/>
          </reference>
        </references>
      </pivotArea>
    </format>
    <format dxfId="1935">
      <pivotArea collapsedLevelsAreSubtotals="1" fieldPosition="0">
        <references count="1">
          <reference field="2" count="1">
            <x v="19"/>
          </reference>
        </references>
      </pivotArea>
    </format>
    <format dxfId="1934">
      <pivotArea collapsedLevelsAreSubtotals="1" fieldPosition="0">
        <references count="1">
          <reference field="2" count="1">
            <x v="18"/>
          </reference>
        </references>
      </pivotArea>
    </format>
    <format dxfId="1933">
      <pivotArea collapsedLevelsAreSubtotals="1" fieldPosition="0">
        <references count="1">
          <reference field="2" count="1">
            <x v="15"/>
          </reference>
        </references>
      </pivotArea>
    </format>
    <format dxfId="1932">
      <pivotArea collapsedLevelsAreSubtotals="1" fieldPosition="0">
        <references count="1">
          <reference field="2" count="1">
            <x v="21"/>
          </reference>
        </references>
      </pivotArea>
    </format>
    <format dxfId="193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93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1929">
      <pivotArea dataOnly="0" labelOnly="1" fieldPosition="0">
        <references count="1">
          <reference field="1" count="1">
            <x v="79"/>
          </reference>
        </references>
      </pivotArea>
    </format>
    <format dxfId="1928">
      <pivotArea dataOnly="0" labelOnly="1" fieldPosition="0">
        <references count="1">
          <reference field="1" count="1">
            <x v="79"/>
          </reference>
        </references>
      </pivotArea>
    </format>
    <format dxfId="1927">
      <pivotArea type="all" dataOnly="0" outline="0" fieldPosition="0"/>
    </format>
    <format dxfId="1926">
      <pivotArea outline="0" collapsedLevelsAreSubtotals="1" fieldPosition="0"/>
    </format>
    <format dxfId="192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192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1923">
      <pivotArea dataOnly="0" labelOnly="1" fieldPosition="0">
        <references count="1">
          <reference field="1" count="16">
            <x v="0"/>
            <x v="12"/>
            <x v="14"/>
            <x v="15"/>
            <x v="17"/>
            <x v="19"/>
            <x v="27"/>
            <x v="47"/>
            <x v="58"/>
            <x v="59"/>
            <x v="62"/>
            <x v="63"/>
            <x v="64"/>
            <x v="65"/>
            <x v="66"/>
            <x v="67"/>
          </reference>
        </references>
      </pivotArea>
    </format>
    <format dxfId="1922">
      <pivotArea dataOnly="0" labelOnly="1" grandRow="1" outline="0" fieldPosition="0"/>
    </format>
    <format dxfId="192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45696</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3082"/>
  <sheetViews>
    <sheetView tabSelected="1" zoomScale="145" zoomScaleNormal="145" workbookViewId="0">
      <pane ySplit="1" topLeftCell="A23075" activePane="bottomLeft" state="frozen"/>
      <selection pane="bottomLeft" activeCell="E23088" sqref="E23088"/>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4"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4"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5"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7" t="s">
        <v>3002</v>
      </c>
      <c r="D13393" s="1033" t="s">
        <v>8440</v>
      </c>
      <c r="E13393" s="1108">
        <v>30839</v>
      </c>
      <c r="F13393" s="122"/>
      <c r="G13393" s="122">
        <f t="shared" si="215"/>
        <v>-30839</v>
      </c>
      <c r="H13393" s="708" t="s">
        <v>8382</v>
      </c>
    </row>
    <row r="13394" spans="1:8" ht="15" customHeight="1" x14ac:dyDescent="0.2">
      <c r="A13394" s="732">
        <v>44842</v>
      </c>
      <c r="B13394" s="121" t="s">
        <v>3945</v>
      </c>
      <c r="C13394" s="1107" t="s">
        <v>3002</v>
      </c>
      <c r="D13394" s="1033" t="s">
        <v>8440</v>
      </c>
      <c r="E13394" s="1108">
        <v>30160</v>
      </c>
      <c r="F13394" s="122"/>
      <c r="G13394" s="122">
        <f t="shared" si="215"/>
        <v>-30160</v>
      </c>
      <c r="H13394" s="708" t="s">
        <v>8382</v>
      </c>
    </row>
    <row r="13395" spans="1:8" ht="15" x14ac:dyDescent="0.2">
      <c r="A13395" s="732">
        <v>44842</v>
      </c>
      <c r="B13395" s="121" t="s">
        <v>3944</v>
      </c>
      <c r="C13395" s="1107" t="s">
        <v>3002</v>
      </c>
      <c r="D13395" s="1033" t="s">
        <v>8440</v>
      </c>
      <c r="E13395" s="1108">
        <v>32760</v>
      </c>
      <c r="F13395" s="122"/>
      <c r="G13395" s="122">
        <f t="shared" si="215"/>
        <v>-32760</v>
      </c>
      <c r="H13395" s="708" t="s">
        <v>8382</v>
      </c>
    </row>
    <row r="13396" spans="1:8" ht="15" customHeight="1" x14ac:dyDescent="0.2">
      <c r="A13396" s="732">
        <v>44842</v>
      </c>
      <c r="B13396" s="121" t="s">
        <v>37</v>
      </c>
      <c r="C13396" s="1107" t="s">
        <v>3002</v>
      </c>
      <c r="D13396" s="1033" t="s">
        <v>8440</v>
      </c>
      <c r="E13396" s="1108">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7" t="s">
        <v>3002</v>
      </c>
      <c r="D13692" s="873" t="s">
        <v>8619</v>
      </c>
      <c r="E13692" s="1108">
        <v>30160</v>
      </c>
      <c r="F13692" s="235"/>
      <c r="G13692" s="235">
        <f t="shared" si="220"/>
        <v>-30160</v>
      </c>
      <c r="H13692" s="708" t="s">
        <v>8581</v>
      </c>
    </row>
    <row r="13693" spans="1:8" ht="15" customHeight="1" x14ac:dyDescent="0.2">
      <c r="A13693" s="732">
        <v>44872</v>
      </c>
      <c r="B13693" s="173" t="s">
        <v>3944</v>
      </c>
      <c r="C13693" s="1107" t="s">
        <v>3002</v>
      </c>
      <c r="D13693" s="873" t="s">
        <v>8619</v>
      </c>
      <c r="E13693" s="1108">
        <v>32760</v>
      </c>
      <c r="F13693" s="235"/>
      <c r="G13693" s="235">
        <f t="shared" si="220"/>
        <v>-32760</v>
      </c>
      <c r="H13693" s="708" t="s">
        <v>8581</v>
      </c>
    </row>
    <row r="13694" spans="1:8" ht="15" x14ac:dyDescent="0.2">
      <c r="A13694" s="732">
        <v>44872</v>
      </c>
      <c r="B13694" s="173" t="s">
        <v>37</v>
      </c>
      <c r="C13694" s="1107" t="s">
        <v>3002</v>
      </c>
      <c r="D13694" s="873" t="s">
        <v>8619</v>
      </c>
      <c r="E13694" s="1108">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15257</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15256</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1068" t="s">
        <v>12594</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1068" t="s">
        <v>12594</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40" t="s">
        <v>12594</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40" t="s">
        <v>12594</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40" t="s">
        <v>12594</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3" t="s">
        <v>13248</v>
      </c>
      <c r="D19858" s="1094" t="s">
        <v>13337</v>
      </c>
      <c r="E19858" s="1095">
        <v>87880</v>
      </c>
      <c r="F19858" s="125"/>
      <c r="G19858" s="125">
        <f t="shared" si="316"/>
        <v>-87880</v>
      </c>
      <c r="H19858" s="704" t="s">
        <v>13158</v>
      </c>
    </row>
    <row r="19859" spans="1:8" ht="15" x14ac:dyDescent="0.2">
      <c r="A19859" s="733">
        <v>45471</v>
      </c>
      <c r="B19859" s="40" t="s">
        <v>13098</v>
      </c>
      <c r="C19859" s="1093" t="s">
        <v>13248</v>
      </c>
      <c r="D19859" s="1094" t="s">
        <v>13337</v>
      </c>
      <c r="E19859" s="1095">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40" t="s">
        <v>12594</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40" t="s">
        <v>12594</v>
      </c>
      <c r="C19883" s="62" t="s">
        <v>10972</v>
      </c>
      <c r="D19883" s="107" t="s">
        <v>13351</v>
      </c>
      <c r="E19883" s="57">
        <v>39570</v>
      </c>
      <c r="F19883" s="57"/>
      <c r="G19883" s="125">
        <f t="shared" si="316"/>
        <v>-39570</v>
      </c>
      <c r="H19883" s="704" t="s">
        <v>13158</v>
      </c>
    </row>
    <row r="19884" spans="1:8" ht="15" customHeight="1" x14ac:dyDescent="0.2">
      <c r="A19884" s="733">
        <v>45472</v>
      </c>
      <c r="B19884" s="40" t="s">
        <v>12594</v>
      </c>
      <c r="C19884" s="62" t="s">
        <v>10972</v>
      </c>
      <c r="D19884" s="107" t="s">
        <v>13351</v>
      </c>
      <c r="E19884" s="57">
        <v>41265</v>
      </c>
      <c r="F19884" s="57"/>
      <c r="G19884" s="125">
        <f t="shared" si="316"/>
        <v>-41265</v>
      </c>
      <c r="H19884" s="704" t="s">
        <v>13158</v>
      </c>
    </row>
    <row r="19885" spans="1:8" ht="15" x14ac:dyDescent="0.2">
      <c r="A19885" s="733">
        <v>45472</v>
      </c>
      <c r="B19885" s="40" t="s">
        <v>12594</v>
      </c>
      <c r="C19885" s="62" t="s">
        <v>10972</v>
      </c>
      <c r="D19885" s="107" t="s">
        <v>13351</v>
      </c>
      <c r="E19885" s="57">
        <v>78619</v>
      </c>
      <c r="F19885" s="57"/>
      <c r="G19885" s="125">
        <f t="shared" si="316"/>
        <v>-78619</v>
      </c>
      <c r="H19885" s="704" t="s">
        <v>13158</v>
      </c>
    </row>
    <row r="19886" spans="1:8" ht="15" x14ac:dyDescent="0.2">
      <c r="A19886" s="733">
        <v>45472</v>
      </c>
      <c r="B19886" s="40" t="s">
        <v>12594</v>
      </c>
      <c r="C19886" s="62" t="s">
        <v>10972</v>
      </c>
      <c r="D19886" s="107" t="s">
        <v>13351</v>
      </c>
      <c r="E19886" s="57">
        <v>46130</v>
      </c>
      <c r="F19886" s="57"/>
      <c r="G19886" s="125">
        <f t="shared" si="316"/>
        <v>-46130</v>
      </c>
      <c r="H19886" s="704" t="s">
        <v>13158</v>
      </c>
    </row>
    <row r="19887" spans="1:8" ht="15" customHeight="1" x14ac:dyDescent="0.2">
      <c r="A19887" s="733">
        <v>45472</v>
      </c>
      <c r="B19887" s="40" t="s">
        <v>12594</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173" t="s">
        <v>12594</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14999</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15595</v>
      </c>
      <c r="E19910" s="671">
        <v>385878</v>
      </c>
      <c r="F19910" s="235"/>
      <c r="G19910" s="235">
        <f t="shared" si="317"/>
        <v>-385878</v>
      </c>
      <c r="H19910" s="708" t="s">
        <v>13158</v>
      </c>
    </row>
    <row r="19911" spans="1:8" ht="21" customHeight="1" x14ac:dyDescent="0.2">
      <c r="A19911" s="732">
        <v>45471</v>
      </c>
      <c r="B19911" s="173" t="s">
        <v>13165</v>
      </c>
      <c r="C19911" s="669" t="s">
        <v>4321</v>
      </c>
      <c r="D19911" s="905" t="s">
        <v>15595</v>
      </c>
      <c r="E19911" s="671">
        <v>1510384</v>
      </c>
      <c r="F19911" s="235"/>
      <c r="G19911" s="235">
        <f t="shared" si="317"/>
        <v>-1510384</v>
      </c>
      <c r="H19911" s="708" t="s">
        <v>13158</v>
      </c>
    </row>
    <row r="19912" spans="1:8" ht="21" customHeight="1" x14ac:dyDescent="0.2">
      <c r="A19912" s="732">
        <v>45471</v>
      </c>
      <c r="B19912" s="173" t="s">
        <v>13519</v>
      </c>
      <c r="C19912" s="669" t="s">
        <v>4321</v>
      </c>
      <c r="D19912" s="905" t="s">
        <v>15595</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15595</v>
      </c>
      <c r="E19913" s="671">
        <v>100000</v>
      </c>
      <c r="F19913" s="235"/>
      <c r="G19913" s="235">
        <f t="shared" si="318"/>
        <v>-100000</v>
      </c>
      <c r="H19913" s="708" t="s">
        <v>13158</v>
      </c>
    </row>
    <row r="19914" spans="1:8" ht="21" customHeight="1" x14ac:dyDescent="0.2">
      <c r="A19914" s="732">
        <v>45471</v>
      </c>
      <c r="B19914" s="173" t="s">
        <v>13297</v>
      </c>
      <c r="C19914" s="669" t="s">
        <v>4321</v>
      </c>
      <c r="D19914" s="905" t="s">
        <v>15595</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93" t="s">
        <v>12594</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1068" t="s">
        <v>12594</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1068" t="s">
        <v>12594</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1068" t="s">
        <v>12594</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1068" t="s">
        <v>12594</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40" t="s">
        <v>12594</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40" t="s">
        <v>12594</v>
      </c>
      <c r="C19990" s="62" t="s">
        <v>11376</v>
      </c>
      <c r="D19990" s="107" t="s">
        <v>13387</v>
      </c>
      <c r="E19990" s="57">
        <v>300000</v>
      </c>
      <c r="F19990" s="57"/>
      <c r="G19990" s="125">
        <f t="shared" si="319"/>
        <v>-300000</v>
      </c>
      <c r="H19990" s="704" t="s">
        <v>10645</v>
      </c>
    </row>
    <row r="19991" spans="1:8" ht="15" x14ac:dyDescent="0.2">
      <c r="A19991" s="733">
        <v>45475</v>
      </c>
      <c r="B19991" s="40" t="s">
        <v>12594</v>
      </c>
      <c r="C19991" s="62" t="s">
        <v>10972</v>
      </c>
      <c r="D19991" s="107" t="s">
        <v>13386</v>
      </c>
      <c r="E19991" s="57">
        <v>150000</v>
      </c>
      <c r="F19991" s="57"/>
      <c r="G19991" s="125">
        <f t="shared" si="319"/>
        <v>-150000</v>
      </c>
      <c r="H19991" s="704" t="s">
        <v>10645</v>
      </c>
    </row>
    <row r="19992" spans="1:8" ht="15" x14ac:dyDescent="0.2">
      <c r="A19992" s="733">
        <v>45475</v>
      </c>
      <c r="B19992" s="40" t="s">
        <v>12594</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14565</v>
      </c>
      <c r="E20002" s="584">
        <v>100000</v>
      </c>
      <c r="F20002" s="57"/>
      <c r="G20002" s="125">
        <f t="shared" si="319"/>
        <v>-100000</v>
      </c>
      <c r="H20002" s="704" t="s">
        <v>10645</v>
      </c>
    </row>
    <row r="20003" spans="1:8" ht="15" x14ac:dyDescent="0.2">
      <c r="A20003" s="733">
        <v>45477</v>
      </c>
      <c r="B20003" s="40" t="s">
        <v>13213</v>
      </c>
      <c r="C20003" s="669" t="s">
        <v>391</v>
      </c>
      <c r="D20003" s="911" t="s">
        <v>14565</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14565</v>
      </c>
      <c r="E20004" s="584">
        <v>100000</v>
      </c>
      <c r="F20004" s="57"/>
      <c r="G20004" s="125">
        <f t="shared" si="320"/>
        <v>-100000</v>
      </c>
      <c r="H20004" s="704" t="s">
        <v>10645</v>
      </c>
    </row>
    <row r="20005" spans="1:8" ht="15" x14ac:dyDescent="0.2">
      <c r="A20005" s="733">
        <v>45477</v>
      </c>
      <c r="B20005" s="40" t="s">
        <v>12388</v>
      </c>
      <c r="C20005" s="669" t="s">
        <v>391</v>
      </c>
      <c r="D20005" s="911" t="s">
        <v>14565</v>
      </c>
      <c r="E20005" s="584">
        <v>100000</v>
      </c>
      <c r="F20005" s="57"/>
      <c r="G20005" s="125">
        <f t="shared" si="320"/>
        <v>-100000</v>
      </c>
      <c r="H20005" s="704" t="s">
        <v>10645</v>
      </c>
    </row>
    <row r="20006" spans="1:8" ht="15" x14ac:dyDescent="0.2">
      <c r="A20006" s="733">
        <v>45477</v>
      </c>
      <c r="B20006" s="40" t="s">
        <v>11068</v>
      </c>
      <c r="C20006" s="669" t="s">
        <v>391</v>
      </c>
      <c r="D20006" s="911" t="s">
        <v>14565</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40" t="s">
        <v>12594</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40" t="s">
        <v>12594</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40" t="s">
        <v>12594</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40" t="s">
        <v>12594</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40" t="s">
        <v>12594</v>
      </c>
      <c r="C20089" s="62" t="s">
        <v>10972</v>
      </c>
      <c r="D20089" s="107" t="s">
        <v>13465</v>
      </c>
      <c r="E20089" s="57">
        <v>105000</v>
      </c>
      <c r="F20089" s="57"/>
      <c r="G20089" s="125">
        <f t="shared" si="321"/>
        <v>-105000</v>
      </c>
      <c r="H20089" s="704" t="s">
        <v>10645</v>
      </c>
    </row>
    <row r="20090" spans="1:8" ht="15" x14ac:dyDescent="0.2">
      <c r="A20090" s="733">
        <v>45485</v>
      </c>
      <c r="B20090" s="40" t="s">
        <v>12594</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40" t="s">
        <v>12594</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40" t="s">
        <v>12594</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40" t="s">
        <v>12594</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40" t="s">
        <v>12594</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40" t="s">
        <v>12594</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173" t="s">
        <v>12594</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09">
        <v>45505</v>
      </c>
      <c r="B20289" s="1129" t="s">
        <v>103</v>
      </c>
      <c r="C20289" s="1120" t="s">
        <v>793</v>
      </c>
      <c r="D20289" s="1130" t="s">
        <v>13649</v>
      </c>
      <c r="E20289" s="1131">
        <v>6000</v>
      </c>
      <c r="F20289" s="96"/>
      <c r="G20289" s="1113">
        <f t="shared" si="325"/>
        <v>-6000</v>
      </c>
      <c r="H20289" s="1114" t="s">
        <v>13637</v>
      </c>
    </row>
    <row r="20290" spans="1:8" s="681" customFormat="1" ht="15" x14ac:dyDescent="0.2">
      <c r="A20290" s="1109">
        <v>45505</v>
      </c>
      <c r="B20290" s="1129" t="s">
        <v>12594</v>
      </c>
      <c r="C20290" s="1120" t="s">
        <v>793</v>
      </c>
      <c r="D20290" s="1130" t="s">
        <v>12789</v>
      </c>
      <c r="E20290" s="1131">
        <v>50000</v>
      </c>
      <c r="F20290" s="96"/>
      <c r="G20290" s="1113">
        <f t="shared" si="325"/>
        <v>-50000</v>
      </c>
      <c r="H20290" s="1114" t="s">
        <v>13637</v>
      </c>
    </row>
    <row r="20291" spans="1:8" s="681" customFormat="1" ht="15" x14ac:dyDescent="0.2">
      <c r="A20291" s="1109">
        <v>45505</v>
      </c>
      <c r="B20291" s="1129" t="s">
        <v>10167</v>
      </c>
      <c r="C20291" s="1120" t="s">
        <v>793</v>
      </c>
      <c r="D20291" s="1130" t="s">
        <v>8421</v>
      </c>
      <c r="E20291" s="1131">
        <v>5000</v>
      </c>
      <c r="F20291" s="96"/>
      <c r="G20291" s="1113">
        <f t="shared" si="325"/>
        <v>-5000</v>
      </c>
      <c r="H20291" s="1114" t="s">
        <v>13637</v>
      </c>
    </row>
    <row r="20292" spans="1:8" s="681" customFormat="1" ht="15" x14ac:dyDescent="0.2">
      <c r="A20292" s="1109">
        <v>45505</v>
      </c>
      <c r="B20292" s="1129" t="s">
        <v>13098</v>
      </c>
      <c r="C20292" s="1120" t="s">
        <v>793</v>
      </c>
      <c r="D20292" s="1130" t="s">
        <v>12183</v>
      </c>
      <c r="E20292" s="1131">
        <v>50000</v>
      </c>
      <c r="F20292" s="96"/>
      <c r="G20292" s="1113">
        <f t="shared" si="325"/>
        <v>-50000</v>
      </c>
      <c r="H20292" s="1114" t="s">
        <v>13637</v>
      </c>
    </row>
    <row r="20293" spans="1:8" s="681" customFormat="1" ht="15" x14ac:dyDescent="0.2">
      <c r="A20293" s="1109">
        <v>45505</v>
      </c>
      <c r="B20293" s="1129" t="s">
        <v>103</v>
      </c>
      <c r="C20293" s="1120" t="s">
        <v>793</v>
      </c>
      <c r="D20293" s="1130" t="s">
        <v>12790</v>
      </c>
      <c r="E20293" s="1131">
        <v>105000</v>
      </c>
      <c r="F20293" s="96"/>
      <c r="G20293" s="1113">
        <f t="shared" si="325"/>
        <v>-105000</v>
      </c>
      <c r="H20293" s="1114" t="s">
        <v>13637</v>
      </c>
    </row>
    <row r="20294" spans="1:8" s="681" customFormat="1" ht="15" x14ac:dyDescent="0.2">
      <c r="A20294" s="1109">
        <v>45505</v>
      </c>
      <c r="B20294" s="1110" t="s">
        <v>103</v>
      </c>
      <c r="C20294" s="1111" t="s">
        <v>103</v>
      </c>
      <c r="D20294" s="1126" t="s">
        <v>9413</v>
      </c>
      <c r="E20294" s="96">
        <v>6000</v>
      </c>
      <c r="F20294" s="96"/>
      <c r="G20294" s="1113">
        <f t="shared" si="325"/>
        <v>-6000</v>
      </c>
      <c r="H20294" s="1114" t="s">
        <v>13637</v>
      </c>
    </row>
    <row r="20295" spans="1:8" s="681" customFormat="1" ht="15" x14ac:dyDescent="0.2">
      <c r="A20295" s="1109">
        <v>45505</v>
      </c>
      <c r="B20295" s="1110" t="s">
        <v>103</v>
      </c>
      <c r="C20295" s="1111" t="s">
        <v>2995</v>
      </c>
      <c r="D20295" s="1126" t="s">
        <v>13646</v>
      </c>
      <c r="E20295" s="96">
        <v>5330</v>
      </c>
      <c r="F20295" s="96"/>
      <c r="G20295" s="1113">
        <f t="shared" si="325"/>
        <v>-5330</v>
      </c>
      <c r="H20295" s="1114"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09">
        <v>45505</v>
      </c>
      <c r="B20299" s="1110" t="s">
        <v>13213</v>
      </c>
      <c r="C20299" s="1111" t="s">
        <v>285</v>
      </c>
      <c r="D20299" s="1126" t="s">
        <v>13653</v>
      </c>
      <c r="E20299" s="96">
        <v>1100</v>
      </c>
      <c r="F20299" s="96"/>
      <c r="G20299" s="1113">
        <f t="shared" ref="G20299:G20362" si="326">F20299-E20299</f>
        <v>-1100</v>
      </c>
      <c r="H20299" s="1114" t="s">
        <v>13637</v>
      </c>
    </row>
    <row r="20300" spans="1:8" s="681" customFormat="1" ht="15" x14ac:dyDescent="0.2">
      <c r="A20300" s="1109">
        <v>45505</v>
      </c>
      <c r="B20300" s="1110" t="s">
        <v>13417</v>
      </c>
      <c r="C20300" s="1111" t="s">
        <v>5740</v>
      </c>
      <c r="D20300" s="1126" t="s">
        <v>369</v>
      </c>
      <c r="E20300" s="96">
        <v>1800</v>
      </c>
      <c r="F20300" s="96"/>
      <c r="G20300" s="1113">
        <f t="shared" si="326"/>
        <v>-1800</v>
      </c>
      <c r="H20300" s="1114"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09">
        <v>45505</v>
      </c>
      <c r="B20302" s="1110" t="s">
        <v>25</v>
      </c>
      <c r="C20302" s="1111" t="s">
        <v>8141</v>
      </c>
      <c r="D20302" s="1126" t="s">
        <v>8607</v>
      </c>
      <c r="E20302" s="96">
        <v>2060</v>
      </c>
      <c r="F20302" s="96"/>
      <c r="G20302" s="1113">
        <f t="shared" si="326"/>
        <v>-2060</v>
      </c>
      <c r="H20302" s="1114" t="s">
        <v>13637</v>
      </c>
    </row>
    <row r="20303" spans="1:8" s="681" customFormat="1" ht="15" x14ac:dyDescent="0.2">
      <c r="A20303" s="1109">
        <v>45505</v>
      </c>
      <c r="B20303" s="1110" t="s">
        <v>103</v>
      </c>
      <c r="C20303" s="1111" t="s">
        <v>8141</v>
      </c>
      <c r="D20303" s="1126" t="s">
        <v>8607</v>
      </c>
      <c r="E20303" s="96">
        <v>2650</v>
      </c>
      <c r="F20303" s="96"/>
      <c r="G20303" s="1113">
        <f t="shared" si="326"/>
        <v>-2650</v>
      </c>
      <c r="H20303" s="1114"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09">
        <v>45505</v>
      </c>
      <c r="B20306" s="1110" t="s">
        <v>13213</v>
      </c>
      <c r="C20306" s="1111" t="s">
        <v>8362</v>
      </c>
      <c r="D20306" s="1126" t="s">
        <v>13656</v>
      </c>
      <c r="E20306" s="96">
        <v>9500</v>
      </c>
      <c r="F20306" s="96"/>
      <c r="G20306" s="1113">
        <f t="shared" si="326"/>
        <v>-9500</v>
      </c>
      <c r="H20306" s="1114"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09">
        <v>45505</v>
      </c>
      <c r="B20309" s="1110" t="s">
        <v>13098</v>
      </c>
      <c r="C20309" s="1111" t="s">
        <v>5740</v>
      </c>
      <c r="D20309" s="1126" t="s">
        <v>369</v>
      </c>
      <c r="E20309" s="96">
        <v>3500</v>
      </c>
      <c r="F20309" s="96"/>
      <c r="G20309" s="1113">
        <f t="shared" si="326"/>
        <v>-3500</v>
      </c>
      <c r="H20309" s="1114"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09">
        <v>45505</v>
      </c>
      <c r="B20312" s="1110" t="s">
        <v>11068</v>
      </c>
      <c r="C20312" s="1111" t="s">
        <v>391</v>
      </c>
      <c r="D20312" s="1126" t="s">
        <v>13661</v>
      </c>
      <c r="E20312" s="96">
        <v>1500</v>
      </c>
      <c r="F20312" s="96"/>
      <c r="G20312" s="1113">
        <f t="shared" si="326"/>
        <v>-1500</v>
      </c>
      <c r="H20312" s="1114"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09">
        <v>45506</v>
      </c>
      <c r="B20314" s="1110" t="s">
        <v>103</v>
      </c>
      <c r="C20314" s="1111" t="s">
        <v>103</v>
      </c>
      <c r="D20314" s="1126" t="s">
        <v>9413</v>
      </c>
      <c r="E20314" s="96">
        <v>5000</v>
      </c>
      <c r="F20314" s="96"/>
      <c r="G20314" s="1113">
        <f t="shared" si="326"/>
        <v>-5000</v>
      </c>
      <c r="H20314" s="1114"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09">
        <v>45506</v>
      </c>
      <c r="B20319" s="1110" t="s">
        <v>13098</v>
      </c>
      <c r="C20319" s="1111" t="s">
        <v>285</v>
      </c>
      <c r="D20319" s="1126" t="s">
        <v>13666</v>
      </c>
      <c r="E20319" s="96">
        <v>1000</v>
      </c>
      <c r="F20319" s="96"/>
      <c r="G20319" s="1113">
        <f t="shared" si="326"/>
        <v>-1000</v>
      </c>
      <c r="H20319" s="1114" t="s">
        <v>13637</v>
      </c>
    </row>
    <row r="20320" spans="1:8" s="681" customFormat="1" ht="15" x14ac:dyDescent="0.2">
      <c r="A20320" s="1109">
        <v>45506</v>
      </c>
      <c r="B20320" s="1110" t="s">
        <v>13098</v>
      </c>
      <c r="C20320" s="1111" t="s">
        <v>5740</v>
      </c>
      <c r="D20320" s="1126" t="s">
        <v>9904</v>
      </c>
      <c r="E20320" s="96">
        <v>14000</v>
      </c>
      <c r="F20320" s="96"/>
      <c r="G20320" s="1113">
        <f t="shared" si="326"/>
        <v>-14000</v>
      </c>
      <c r="H20320" s="1114" t="s">
        <v>13637</v>
      </c>
    </row>
    <row r="20321" spans="1:8" s="681" customFormat="1" ht="15" x14ac:dyDescent="0.2">
      <c r="A20321" s="1109">
        <v>45506</v>
      </c>
      <c r="B20321" s="1110" t="s">
        <v>11068</v>
      </c>
      <c r="C20321" s="1111" t="s">
        <v>5740</v>
      </c>
      <c r="D20321" s="1126" t="s">
        <v>9904</v>
      </c>
      <c r="E20321" s="96">
        <v>7000</v>
      </c>
      <c r="F20321" s="96"/>
      <c r="G20321" s="1113">
        <f t="shared" si="326"/>
        <v>-7000</v>
      </c>
      <c r="H20321" s="1114" t="s">
        <v>13637</v>
      </c>
    </row>
    <row r="20322" spans="1:8" s="681" customFormat="1" ht="15" x14ac:dyDescent="0.2">
      <c r="A20322" s="1109">
        <v>45506</v>
      </c>
      <c r="B20322" s="1110" t="s">
        <v>13213</v>
      </c>
      <c r="C20322" s="1111" t="s">
        <v>5740</v>
      </c>
      <c r="D20322" s="1126" t="s">
        <v>9904</v>
      </c>
      <c r="E20322" s="96">
        <v>5000</v>
      </c>
      <c r="F20322" s="96"/>
      <c r="G20322" s="1113">
        <f t="shared" si="326"/>
        <v>-5000</v>
      </c>
      <c r="H20322" s="1114"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09">
        <v>45507</v>
      </c>
      <c r="B20337" s="1110" t="s">
        <v>11068</v>
      </c>
      <c r="C20337" s="1111" t="s">
        <v>5740</v>
      </c>
      <c r="D20337" s="1126" t="s">
        <v>369</v>
      </c>
      <c r="E20337" s="96">
        <v>2000</v>
      </c>
      <c r="F20337" s="96"/>
      <c r="G20337" s="1113">
        <f t="shared" si="326"/>
        <v>-2000</v>
      </c>
      <c r="H20337" s="1114" t="s">
        <v>13637</v>
      </c>
    </row>
    <row r="20338" spans="1:8" s="681" customFormat="1" ht="15" x14ac:dyDescent="0.2">
      <c r="A20338" s="1109">
        <v>45507</v>
      </c>
      <c r="B20338" s="1110" t="s">
        <v>103</v>
      </c>
      <c r="C20338" s="1111" t="s">
        <v>103</v>
      </c>
      <c r="D20338" s="1126" t="s">
        <v>9413</v>
      </c>
      <c r="E20338" s="96">
        <v>5000</v>
      </c>
      <c r="F20338" s="96"/>
      <c r="G20338" s="1113">
        <f t="shared" si="326"/>
        <v>-5000</v>
      </c>
      <c r="H20338" s="1114" t="s">
        <v>13637</v>
      </c>
    </row>
    <row r="20339" spans="1:8" s="681" customFormat="1" ht="15" x14ac:dyDescent="0.2">
      <c r="A20339" s="1109">
        <v>45507</v>
      </c>
      <c r="B20339" s="1110" t="s">
        <v>11068</v>
      </c>
      <c r="C20339" s="1111" t="s">
        <v>4875</v>
      </c>
      <c r="D20339" s="1126" t="s">
        <v>13673</v>
      </c>
      <c r="E20339" s="96">
        <v>2000</v>
      </c>
      <c r="F20339" s="96"/>
      <c r="G20339" s="1113">
        <f t="shared" si="326"/>
        <v>-2000</v>
      </c>
      <c r="H20339" s="1114"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09">
        <v>45507</v>
      </c>
      <c r="B20343" s="1110" t="s">
        <v>13417</v>
      </c>
      <c r="C20343" s="1111" t="s">
        <v>5386</v>
      </c>
      <c r="D20343" s="1126" t="s">
        <v>13683</v>
      </c>
      <c r="E20343" s="96">
        <v>7000</v>
      </c>
      <c r="F20343" s="96"/>
      <c r="G20343" s="1113">
        <f t="shared" si="326"/>
        <v>-7000</v>
      </c>
      <c r="H20343" s="1114"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09">
        <v>45507</v>
      </c>
      <c r="B20345" s="1110" t="s">
        <v>13213</v>
      </c>
      <c r="C20345" s="1111" t="s">
        <v>391</v>
      </c>
      <c r="D20345" s="1126" t="s">
        <v>13685</v>
      </c>
      <c r="E20345" s="96">
        <v>4000</v>
      </c>
      <c r="F20345" s="96"/>
      <c r="G20345" s="1113">
        <f t="shared" si="326"/>
        <v>-4000</v>
      </c>
      <c r="H20345" s="1114" t="s">
        <v>13637</v>
      </c>
    </row>
    <row r="20346" spans="1:8" s="681" customFormat="1" ht="15" x14ac:dyDescent="0.2">
      <c r="A20346" s="1109">
        <v>45507</v>
      </c>
      <c r="B20346" s="1110" t="s">
        <v>13213</v>
      </c>
      <c r="C20346" s="1111" t="s">
        <v>5740</v>
      </c>
      <c r="D20346" s="1126" t="s">
        <v>369</v>
      </c>
      <c r="E20346" s="96">
        <v>3500</v>
      </c>
      <c r="F20346" s="96"/>
      <c r="G20346" s="1113">
        <f t="shared" si="326"/>
        <v>-3500</v>
      </c>
      <c r="H20346" s="1114"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09">
        <v>45509</v>
      </c>
      <c r="B20348" s="1110" t="s">
        <v>13417</v>
      </c>
      <c r="C20348" s="1111" t="s">
        <v>5740</v>
      </c>
      <c r="D20348" s="1126" t="s">
        <v>369</v>
      </c>
      <c r="E20348" s="96">
        <v>3000</v>
      </c>
      <c r="F20348" s="96"/>
      <c r="G20348" s="1113">
        <f t="shared" si="326"/>
        <v>-3000</v>
      </c>
      <c r="H20348" s="1114"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09">
        <v>45509</v>
      </c>
      <c r="B20350" s="1110" t="s">
        <v>13098</v>
      </c>
      <c r="C20350" s="1111" t="s">
        <v>5740</v>
      </c>
      <c r="D20350" s="1126" t="s">
        <v>369</v>
      </c>
      <c r="E20350" s="96">
        <v>3000</v>
      </c>
      <c r="F20350" s="96"/>
      <c r="G20350" s="1113">
        <f t="shared" si="326"/>
        <v>-3000</v>
      </c>
      <c r="H20350" s="1114" t="s">
        <v>13637</v>
      </c>
    </row>
    <row r="20351" spans="1:8" s="681" customFormat="1" ht="15" x14ac:dyDescent="0.2">
      <c r="A20351" s="1109">
        <v>45509</v>
      </c>
      <c r="B20351" s="1129" t="s">
        <v>13213</v>
      </c>
      <c r="C20351" s="1120" t="s">
        <v>793</v>
      </c>
      <c r="D20351" s="1130" t="s">
        <v>10737</v>
      </c>
      <c r="E20351" s="1131">
        <v>100000</v>
      </c>
      <c r="F20351" s="96"/>
      <c r="G20351" s="1113">
        <f t="shared" si="326"/>
        <v>-100000</v>
      </c>
      <c r="H20351" s="1114"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09">
        <v>45509</v>
      </c>
      <c r="B20353" s="1110" t="s">
        <v>13213</v>
      </c>
      <c r="C20353" s="1111" t="s">
        <v>5740</v>
      </c>
      <c r="D20353" s="1126" t="s">
        <v>369</v>
      </c>
      <c r="E20353" s="96">
        <v>3000</v>
      </c>
      <c r="F20353" s="96"/>
      <c r="G20353" s="1113">
        <f t="shared" si="326"/>
        <v>-3000</v>
      </c>
      <c r="H20353" s="1114" t="s">
        <v>13637</v>
      </c>
    </row>
    <row r="20354" spans="1:8" s="681" customFormat="1" ht="15" x14ac:dyDescent="0.2">
      <c r="A20354" s="1109">
        <v>45509</v>
      </c>
      <c r="B20354" s="1110" t="s">
        <v>13417</v>
      </c>
      <c r="C20354" s="1111" t="s">
        <v>5740</v>
      </c>
      <c r="D20354" s="1126" t="s">
        <v>369</v>
      </c>
      <c r="E20354" s="96">
        <v>1100</v>
      </c>
      <c r="F20354" s="96"/>
      <c r="G20354" s="1113">
        <f t="shared" si="326"/>
        <v>-1100</v>
      </c>
      <c r="H20354" s="1114" t="s">
        <v>13637</v>
      </c>
    </row>
    <row r="20355" spans="1:8" s="681" customFormat="1" ht="15" x14ac:dyDescent="0.2">
      <c r="A20355" s="1109">
        <v>45509</v>
      </c>
      <c r="B20355" s="1129" t="s">
        <v>11068</v>
      </c>
      <c r="C20355" s="1120" t="s">
        <v>793</v>
      </c>
      <c r="D20355" s="1130" t="s">
        <v>11820</v>
      </c>
      <c r="E20355" s="1131">
        <v>18620</v>
      </c>
      <c r="F20355" s="96"/>
      <c r="G20355" s="1113">
        <f t="shared" si="326"/>
        <v>-18620</v>
      </c>
      <c r="H20355" s="1114" t="s">
        <v>13637</v>
      </c>
    </row>
    <row r="20356" spans="1:8" s="681" customFormat="1" ht="15" x14ac:dyDescent="0.2">
      <c r="A20356" s="1109">
        <v>45509</v>
      </c>
      <c r="B20356" s="1129" t="s">
        <v>13098</v>
      </c>
      <c r="C20356" s="1120" t="s">
        <v>793</v>
      </c>
      <c r="D20356" s="1130" t="s">
        <v>13442</v>
      </c>
      <c r="E20356" s="1131">
        <v>63650</v>
      </c>
      <c r="F20356" s="96"/>
      <c r="G20356" s="1113">
        <f t="shared" si="326"/>
        <v>-63650</v>
      </c>
      <c r="H20356" s="1114" t="s">
        <v>13637</v>
      </c>
    </row>
    <row r="20357" spans="1:8" s="681" customFormat="1" ht="15" x14ac:dyDescent="0.2">
      <c r="A20357" s="1109">
        <v>45509</v>
      </c>
      <c r="B20357" s="1129" t="s">
        <v>12783</v>
      </c>
      <c r="C20357" s="1120" t="s">
        <v>793</v>
      </c>
      <c r="D20357" s="1130" t="s">
        <v>10105</v>
      </c>
      <c r="E20357" s="1131">
        <v>78831</v>
      </c>
      <c r="F20357" s="96"/>
      <c r="G20357" s="1113">
        <f t="shared" si="326"/>
        <v>-78831</v>
      </c>
      <c r="H20357" s="1114" t="s">
        <v>13637</v>
      </c>
    </row>
    <row r="20358" spans="1:8" s="681" customFormat="1" ht="15" x14ac:dyDescent="0.2">
      <c r="A20358" s="1109">
        <v>45509</v>
      </c>
      <c r="B20358" s="1110" t="s">
        <v>103</v>
      </c>
      <c r="C20358" s="1111" t="s">
        <v>103</v>
      </c>
      <c r="D20358" s="1126" t="s">
        <v>9413</v>
      </c>
      <c r="E20358" s="96">
        <v>5000</v>
      </c>
      <c r="F20358" s="96"/>
      <c r="G20358" s="1113">
        <f t="shared" si="326"/>
        <v>-5000</v>
      </c>
      <c r="H20358" s="1114" t="s">
        <v>13637</v>
      </c>
    </row>
    <row r="20359" spans="1:8" s="681" customFormat="1" ht="15" x14ac:dyDescent="0.2">
      <c r="A20359" s="1109">
        <v>45509</v>
      </c>
      <c r="B20359" s="1129" t="s">
        <v>103</v>
      </c>
      <c r="C20359" s="1120" t="s">
        <v>793</v>
      </c>
      <c r="D20359" s="1130" t="s">
        <v>16</v>
      </c>
      <c r="E20359" s="1131">
        <v>200250</v>
      </c>
      <c r="F20359" s="96"/>
      <c r="G20359" s="1113">
        <f t="shared" si="326"/>
        <v>-200250</v>
      </c>
      <c r="H20359" s="1114" t="s">
        <v>13637</v>
      </c>
    </row>
    <row r="20360" spans="1:8" s="681" customFormat="1" ht="15" x14ac:dyDescent="0.2">
      <c r="A20360" s="1109">
        <v>45509</v>
      </c>
      <c r="B20360" s="1110" t="s">
        <v>13098</v>
      </c>
      <c r="C20360" s="1111" t="s">
        <v>285</v>
      </c>
      <c r="D20360" s="1126" t="s">
        <v>13666</v>
      </c>
      <c r="E20360" s="96">
        <v>1000</v>
      </c>
      <c r="F20360" s="96"/>
      <c r="G20360" s="1113">
        <f t="shared" si="326"/>
        <v>-1000</v>
      </c>
      <c r="H20360" s="1114"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40" t="s">
        <v>12594</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09">
        <v>45510</v>
      </c>
      <c r="B20375" s="1129" t="s">
        <v>13213</v>
      </c>
      <c r="C20375" s="1120" t="s">
        <v>793</v>
      </c>
      <c r="D20375" s="1130" t="s">
        <v>13179</v>
      </c>
      <c r="E20375" s="1131">
        <v>65140</v>
      </c>
      <c r="F20375" s="96"/>
      <c r="G20375" s="1113">
        <f t="shared" si="327"/>
        <v>-65140</v>
      </c>
      <c r="H20375" s="1114" t="s">
        <v>13637</v>
      </c>
    </row>
    <row r="20376" spans="1:8" s="681" customFormat="1" ht="15" x14ac:dyDescent="0.2">
      <c r="A20376" s="1109">
        <v>45510</v>
      </c>
      <c r="B20376" s="1110" t="s">
        <v>103</v>
      </c>
      <c r="C20376" s="1111" t="s">
        <v>103</v>
      </c>
      <c r="D20376" s="1126" t="s">
        <v>10199</v>
      </c>
      <c r="E20376" s="96">
        <v>1500</v>
      </c>
      <c r="F20376" s="96"/>
      <c r="G20376" s="1113">
        <f t="shared" si="327"/>
        <v>-1500</v>
      </c>
      <c r="H20376" s="1114" t="s">
        <v>13637</v>
      </c>
    </row>
    <row r="20377" spans="1:8" s="681" customFormat="1" ht="15" x14ac:dyDescent="0.2">
      <c r="A20377" s="1109">
        <v>45510</v>
      </c>
      <c r="B20377" s="1110" t="s">
        <v>103</v>
      </c>
      <c r="C20377" s="1111" t="s">
        <v>103</v>
      </c>
      <c r="D20377" s="1126" t="s">
        <v>10199</v>
      </c>
      <c r="E20377" s="96">
        <v>1500</v>
      </c>
      <c r="F20377" s="96"/>
      <c r="G20377" s="1113">
        <f t="shared" si="327"/>
        <v>-1500</v>
      </c>
      <c r="H20377" s="1114" t="s">
        <v>13637</v>
      </c>
    </row>
    <row r="20378" spans="1:8" s="681" customFormat="1" ht="15" x14ac:dyDescent="0.2">
      <c r="A20378" s="1109">
        <v>45510</v>
      </c>
      <c r="B20378" s="1129" t="s">
        <v>12783</v>
      </c>
      <c r="C20378" s="1120" t="s">
        <v>793</v>
      </c>
      <c r="D20378" s="1130" t="s">
        <v>10106</v>
      </c>
      <c r="E20378" s="1131">
        <v>50980</v>
      </c>
      <c r="F20378" s="96"/>
      <c r="G20378" s="1113">
        <f t="shared" si="327"/>
        <v>-50980</v>
      </c>
      <c r="H20378" s="1114" t="s">
        <v>13637</v>
      </c>
    </row>
    <row r="20379" spans="1:8" s="681" customFormat="1" ht="15" x14ac:dyDescent="0.2">
      <c r="A20379" s="1109">
        <v>45510</v>
      </c>
      <c r="B20379" s="1110" t="s">
        <v>25</v>
      </c>
      <c r="C20379" s="1111" t="s">
        <v>4064</v>
      </c>
      <c r="D20379" s="1126" t="s">
        <v>13413</v>
      </c>
      <c r="E20379" s="96">
        <v>2550</v>
      </c>
      <c r="F20379" s="96"/>
      <c r="G20379" s="1113">
        <f t="shared" si="327"/>
        <v>-2550</v>
      </c>
      <c r="H20379" s="1114" t="s">
        <v>13637</v>
      </c>
    </row>
    <row r="20380" spans="1:8" s="681" customFormat="1" ht="15" x14ac:dyDescent="0.2">
      <c r="A20380" s="1109">
        <v>45510</v>
      </c>
      <c r="B20380" s="1110" t="s">
        <v>13098</v>
      </c>
      <c r="C20380" s="1111" t="s">
        <v>285</v>
      </c>
      <c r="D20380" s="1126" t="s">
        <v>13666</v>
      </c>
      <c r="E20380" s="96">
        <v>2000</v>
      </c>
      <c r="F20380" s="96"/>
      <c r="G20380" s="1113">
        <f t="shared" si="327"/>
        <v>-2000</v>
      </c>
      <c r="H20380" s="1114" t="s">
        <v>13637</v>
      </c>
    </row>
    <row r="20381" spans="1:8" s="681" customFormat="1" ht="15" x14ac:dyDescent="0.2">
      <c r="A20381" s="1109">
        <v>45510</v>
      </c>
      <c r="B20381" s="1129" t="s">
        <v>11707</v>
      </c>
      <c r="C20381" s="1120" t="s">
        <v>793</v>
      </c>
      <c r="D20381" s="1130" t="s">
        <v>12373</v>
      </c>
      <c r="E20381" s="1131">
        <v>865653</v>
      </c>
      <c r="F20381" s="96"/>
      <c r="G20381" s="1113">
        <f t="shared" si="327"/>
        <v>-865653</v>
      </c>
      <c r="H20381" s="1114" t="s">
        <v>13637</v>
      </c>
    </row>
    <row r="20382" spans="1:8" s="681" customFormat="1" ht="15" x14ac:dyDescent="0.2">
      <c r="A20382" s="1109">
        <v>45510</v>
      </c>
      <c r="B20382" s="1129" t="s">
        <v>37</v>
      </c>
      <c r="C20382" s="1120" t="s">
        <v>793</v>
      </c>
      <c r="D20382" s="1130" t="s">
        <v>11813</v>
      </c>
      <c r="E20382" s="1131">
        <v>203198</v>
      </c>
      <c r="F20382" s="96"/>
      <c r="G20382" s="1113">
        <f t="shared" si="327"/>
        <v>-203198</v>
      </c>
      <c r="H20382" s="1114" t="s">
        <v>13637</v>
      </c>
    </row>
    <row r="20383" spans="1:8" s="681" customFormat="1" ht="15" x14ac:dyDescent="0.2">
      <c r="A20383" s="1109">
        <v>45510</v>
      </c>
      <c r="B20383" s="1129" t="s">
        <v>13098</v>
      </c>
      <c r="C20383" s="1120" t="s">
        <v>793</v>
      </c>
      <c r="D20383" s="1130" t="s">
        <v>13692</v>
      </c>
      <c r="E20383" s="1131">
        <v>76300</v>
      </c>
      <c r="F20383" s="96"/>
      <c r="G20383" s="1113">
        <f t="shared" si="327"/>
        <v>-76300</v>
      </c>
      <c r="H20383" s="1114" t="s">
        <v>13637</v>
      </c>
    </row>
    <row r="20384" spans="1:8" s="681" customFormat="1" ht="15" x14ac:dyDescent="0.2">
      <c r="A20384" s="1109">
        <v>45510</v>
      </c>
      <c r="B20384" s="1110" t="s">
        <v>12671</v>
      </c>
      <c r="C20384" s="1111" t="s">
        <v>391</v>
      </c>
      <c r="D20384" s="1126" t="s">
        <v>13693</v>
      </c>
      <c r="E20384" s="96">
        <v>1700</v>
      </c>
      <c r="F20384" s="96"/>
      <c r="G20384" s="1113">
        <f t="shared" si="327"/>
        <v>-1700</v>
      </c>
      <c r="H20384" s="1114" t="s">
        <v>13637</v>
      </c>
    </row>
    <row r="20385" spans="1:8" s="681" customFormat="1" ht="15" x14ac:dyDescent="0.2">
      <c r="A20385" s="1109">
        <v>45510</v>
      </c>
      <c r="B20385" s="1110" t="s">
        <v>37</v>
      </c>
      <c r="C20385" s="1111" t="s">
        <v>391</v>
      </c>
      <c r="D20385" s="1126" t="s">
        <v>13694</v>
      </c>
      <c r="E20385" s="96">
        <v>4000</v>
      </c>
      <c r="F20385" s="96"/>
      <c r="G20385" s="1113">
        <f t="shared" si="327"/>
        <v>-4000</v>
      </c>
      <c r="H20385" s="1114" t="s">
        <v>13637</v>
      </c>
    </row>
    <row r="20386" spans="1:8" s="681" customFormat="1" ht="15" x14ac:dyDescent="0.2">
      <c r="A20386" s="1109">
        <v>45510</v>
      </c>
      <c r="B20386" s="1110" t="s">
        <v>13636</v>
      </c>
      <c r="C20386" s="1111" t="s">
        <v>5740</v>
      </c>
      <c r="D20386" s="1126" t="s">
        <v>369</v>
      </c>
      <c r="E20386" s="96">
        <v>1200</v>
      </c>
      <c r="F20386" s="96"/>
      <c r="G20386" s="1113">
        <f t="shared" si="327"/>
        <v>-1200</v>
      </c>
      <c r="H20386" s="1114" t="s">
        <v>13637</v>
      </c>
    </row>
    <row r="20387" spans="1:8" s="681" customFormat="1" ht="15" x14ac:dyDescent="0.2">
      <c r="A20387" s="1109">
        <v>45510</v>
      </c>
      <c r="B20387" s="1110" t="s">
        <v>12334</v>
      </c>
      <c r="C20387" s="1111" t="s">
        <v>391</v>
      </c>
      <c r="D20387" s="1126" t="s">
        <v>13695</v>
      </c>
      <c r="E20387" s="96">
        <v>1500</v>
      </c>
      <c r="F20387" s="96"/>
      <c r="G20387" s="1113">
        <f t="shared" si="327"/>
        <v>-1500</v>
      </c>
      <c r="H20387" s="1114" t="s">
        <v>13637</v>
      </c>
    </row>
    <row r="20388" spans="1:8" s="681" customFormat="1" ht="15" x14ac:dyDescent="0.2">
      <c r="A20388" s="1109">
        <v>45510</v>
      </c>
      <c r="B20388" s="1110" t="s">
        <v>103</v>
      </c>
      <c r="C20388" s="1111" t="s">
        <v>391</v>
      </c>
      <c r="D20388" s="1126" t="s">
        <v>13696</v>
      </c>
      <c r="E20388" s="96">
        <v>900</v>
      </c>
      <c r="F20388" s="96"/>
      <c r="G20388" s="1113">
        <f t="shared" si="327"/>
        <v>-900</v>
      </c>
      <c r="H20388" s="1114" t="s">
        <v>13637</v>
      </c>
    </row>
    <row r="20389" spans="1:8" s="681" customFormat="1" ht="15" x14ac:dyDescent="0.2">
      <c r="A20389" s="1109">
        <v>45510</v>
      </c>
      <c r="B20389" s="1110" t="s">
        <v>103</v>
      </c>
      <c r="C20389" s="1111" t="s">
        <v>103</v>
      </c>
      <c r="D20389" s="1126" t="s">
        <v>9413</v>
      </c>
      <c r="E20389" s="96">
        <v>5000</v>
      </c>
      <c r="F20389" s="96"/>
      <c r="G20389" s="1113">
        <f t="shared" si="327"/>
        <v>-5000</v>
      </c>
      <c r="H20389" s="1114"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09">
        <v>45510</v>
      </c>
      <c r="B20393" s="1129" t="s">
        <v>3945</v>
      </c>
      <c r="C20393" s="1120" t="s">
        <v>793</v>
      </c>
      <c r="D20393" s="1130" t="s">
        <v>12071</v>
      </c>
      <c r="E20393" s="1131">
        <v>160181</v>
      </c>
      <c r="F20393" s="96"/>
      <c r="G20393" s="1113">
        <f t="shared" si="327"/>
        <v>-160181</v>
      </c>
      <c r="H20393" s="1114"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09">
        <v>45510</v>
      </c>
      <c r="B20395" s="1110" t="s">
        <v>25</v>
      </c>
      <c r="C20395" s="1111" t="s">
        <v>6927</v>
      </c>
      <c r="D20395" s="1126" t="s">
        <v>13740</v>
      </c>
      <c r="E20395" s="96">
        <v>340000</v>
      </c>
      <c r="F20395" s="96"/>
      <c r="G20395" s="1113">
        <f t="shared" si="327"/>
        <v>-340000</v>
      </c>
      <c r="H20395" s="1114" t="s">
        <v>13637</v>
      </c>
    </row>
    <row r="20396" spans="1:8" s="681" customFormat="1" ht="15" x14ac:dyDescent="0.2">
      <c r="A20396" s="1109">
        <v>45510</v>
      </c>
      <c r="B20396" s="1110" t="s">
        <v>25</v>
      </c>
      <c r="C20396" s="1111" t="s">
        <v>13739</v>
      </c>
      <c r="D20396" s="1126" t="s">
        <v>13741</v>
      </c>
      <c r="E20396" s="96">
        <v>45000</v>
      </c>
      <c r="F20396" s="96"/>
      <c r="G20396" s="1113">
        <f t="shared" si="327"/>
        <v>-45000</v>
      </c>
      <c r="H20396" s="1114" t="s">
        <v>13637</v>
      </c>
    </row>
    <row r="20397" spans="1:8" s="681" customFormat="1" ht="15" x14ac:dyDescent="0.2">
      <c r="A20397" s="1109">
        <v>45511</v>
      </c>
      <c r="B20397" s="1110" t="s">
        <v>13213</v>
      </c>
      <c r="C20397" s="1111" t="s">
        <v>5740</v>
      </c>
      <c r="D20397" s="1126" t="s">
        <v>13531</v>
      </c>
      <c r="E20397" s="96">
        <v>4000</v>
      </c>
      <c r="F20397" s="96"/>
      <c r="G20397" s="1113">
        <f t="shared" si="327"/>
        <v>-4000</v>
      </c>
      <c r="H20397" s="1114" t="s">
        <v>13637</v>
      </c>
    </row>
    <row r="20398" spans="1:8" s="681" customFormat="1" ht="15" x14ac:dyDescent="0.2">
      <c r="A20398" s="1109">
        <v>45511</v>
      </c>
      <c r="B20398" s="1110" t="s">
        <v>13240</v>
      </c>
      <c r="C20398" s="1111" t="s">
        <v>10972</v>
      </c>
      <c r="D20398" s="1126" t="s">
        <v>13709</v>
      </c>
      <c r="E20398" s="96">
        <v>3000</v>
      </c>
      <c r="F20398" s="96"/>
      <c r="G20398" s="1113">
        <f t="shared" si="327"/>
        <v>-3000</v>
      </c>
      <c r="H20398" s="1114"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09">
        <v>45511</v>
      </c>
      <c r="B20402" s="1129" t="s">
        <v>11068</v>
      </c>
      <c r="C20402" s="1120" t="s">
        <v>793</v>
      </c>
      <c r="D20402" s="1130" t="s">
        <v>13712</v>
      </c>
      <c r="E20402" s="1131">
        <v>36532</v>
      </c>
      <c r="F20402" s="96"/>
      <c r="G20402" s="1113">
        <f t="shared" si="327"/>
        <v>-36532</v>
      </c>
      <c r="H20402" s="1114" t="s">
        <v>13637</v>
      </c>
    </row>
    <row r="20403" spans="1:8" s="681" customFormat="1" ht="15" customHeight="1" x14ac:dyDescent="0.2">
      <c r="A20403" s="1109">
        <v>45511</v>
      </c>
      <c r="B20403" s="1129" t="s">
        <v>103</v>
      </c>
      <c r="C20403" s="1120" t="s">
        <v>793</v>
      </c>
      <c r="D20403" s="1130" t="s">
        <v>13724</v>
      </c>
      <c r="E20403" s="1131">
        <v>75000</v>
      </c>
      <c r="F20403" s="96"/>
      <c r="G20403" s="1113">
        <f t="shared" si="327"/>
        <v>-75000</v>
      </c>
      <c r="H20403" s="1114" t="s">
        <v>13637</v>
      </c>
    </row>
    <row r="20404" spans="1:8" s="681" customFormat="1" ht="15" customHeight="1" x14ac:dyDescent="0.2">
      <c r="A20404" s="1109">
        <v>45511</v>
      </c>
      <c r="B20404" s="1110" t="s">
        <v>13417</v>
      </c>
      <c r="C20404" s="1111" t="s">
        <v>5740</v>
      </c>
      <c r="D20404" s="1126" t="s">
        <v>369</v>
      </c>
      <c r="E20404" s="96">
        <v>3500</v>
      </c>
      <c r="F20404" s="96"/>
      <c r="G20404" s="1113">
        <f t="shared" si="327"/>
        <v>-3500</v>
      </c>
      <c r="H20404" s="1114"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40" t="s">
        <v>12594</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09">
        <v>45511</v>
      </c>
      <c r="B20414" s="1129" t="s">
        <v>12334</v>
      </c>
      <c r="C20414" s="1120" t="s">
        <v>793</v>
      </c>
      <c r="D20414" s="1130" t="s">
        <v>13727</v>
      </c>
      <c r="E20414" s="1131">
        <v>58500</v>
      </c>
      <c r="F20414" s="96"/>
      <c r="G20414" s="1113">
        <f t="shared" si="327"/>
        <v>-58500</v>
      </c>
      <c r="H20414" s="1114" t="s">
        <v>13637</v>
      </c>
    </row>
    <row r="20415" spans="1:8" s="681" customFormat="1" ht="15" x14ac:dyDescent="0.2">
      <c r="A20415" s="1109">
        <v>45511</v>
      </c>
      <c r="B20415" s="1110" t="s">
        <v>103</v>
      </c>
      <c r="C20415" s="1111" t="s">
        <v>103</v>
      </c>
      <c r="D20415" s="1126" t="s">
        <v>9413</v>
      </c>
      <c r="E20415" s="96">
        <v>5000</v>
      </c>
      <c r="F20415" s="96"/>
      <c r="G20415" s="1113">
        <f t="shared" si="327"/>
        <v>-5000</v>
      </c>
      <c r="H20415" s="1114" t="s">
        <v>13637</v>
      </c>
    </row>
    <row r="20416" spans="1:8" s="681" customFormat="1" ht="15" x14ac:dyDescent="0.2">
      <c r="A20416" s="1109">
        <v>45511</v>
      </c>
      <c r="B20416" s="1129" t="s">
        <v>11068</v>
      </c>
      <c r="C20416" s="1120" t="s">
        <v>793</v>
      </c>
      <c r="D20416" s="1130" t="s">
        <v>13728</v>
      </c>
      <c r="E20416" s="1131">
        <v>149270</v>
      </c>
      <c r="F20416" s="96"/>
      <c r="G20416" s="1113">
        <f t="shared" si="327"/>
        <v>-149270</v>
      </c>
      <c r="H20416" s="1114" t="s">
        <v>13637</v>
      </c>
    </row>
    <row r="20417" spans="1:8" s="681" customFormat="1" ht="15" x14ac:dyDescent="0.2">
      <c r="A20417" s="1109">
        <v>45511</v>
      </c>
      <c r="B20417" s="1110" t="s">
        <v>11068</v>
      </c>
      <c r="C20417" s="1111" t="s">
        <v>5409</v>
      </c>
      <c r="D20417" s="1126" t="s">
        <v>5398</v>
      </c>
      <c r="E20417" s="96">
        <v>2250</v>
      </c>
      <c r="F20417" s="96"/>
      <c r="G20417" s="1113">
        <f t="shared" si="327"/>
        <v>-2250</v>
      </c>
      <c r="H20417" s="1114" t="s">
        <v>13637</v>
      </c>
    </row>
    <row r="20418" spans="1:8" s="681" customFormat="1" ht="15" x14ac:dyDescent="0.2">
      <c r="A20418" s="1109">
        <v>45511</v>
      </c>
      <c r="B20418" s="1110" t="s">
        <v>103</v>
      </c>
      <c r="C20418" s="1111" t="s">
        <v>285</v>
      </c>
      <c r="D20418" s="1126" t="s">
        <v>13729</v>
      </c>
      <c r="E20418" s="96">
        <v>2000</v>
      </c>
      <c r="F20418" s="96"/>
      <c r="G20418" s="1113">
        <f t="shared" si="327"/>
        <v>-2000</v>
      </c>
      <c r="H20418" s="1114" t="s">
        <v>13637</v>
      </c>
    </row>
    <row r="20419" spans="1:8" s="681" customFormat="1" ht="15" customHeight="1" x14ac:dyDescent="0.2">
      <c r="A20419" s="1109">
        <v>45511</v>
      </c>
      <c r="B20419" s="1129" t="s">
        <v>11068</v>
      </c>
      <c r="C20419" s="1120" t="s">
        <v>793</v>
      </c>
      <c r="D20419" s="1130" t="s">
        <v>10092</v>
      </c>
      <c r="E20419" s="1131">
        <v>60200</v>
      </c>
      <c r="F20419" s="96"/>
      <c r="G20419" s="1113">
        <f t="shared" si="327"/>
        <v>-60200</v>
      </c>
      <c r="H20419" s="1114" t="s">
        <v>13637</v>
      </c>
    </row>
    <row r="20420" spans="1:8" s="681" customFormat="1" ht="15" customHeight="1" x14ac:dyDescent="0.2">
      <c r="A20420" s="1109">
        <v>45511</v>
      </c>
      <c r="B20420" s="1129" t="s">
        <v>103</v>
      </c>
      <c r="C20420" s="1120" t="s">
        <v>793</v>
      </c>
      <c r="D20420" s="1130" t="s">
        <v>11598</v>
      </c>
      <c r="E20420" s="1131">
        <v>55000</v>
      </c>
      <c r="F20420" s="96"/>
      <c r="G20420" s="1113">
        <f t="shared" si="327"/>
        <v>-55000</v>
      </c>
      <c r="H20420" s="1114" t="s">
        <v>13637</v>
      </c>
    </row>
    <row r="20421" spans="1:8" s="681" customFormat="1" ht="15" customHeight="1" x14ac:dyDescent="0.2">
      <c r="A20421" s="1109">
        <v>45511</v>
      </c>
      <c r="B20421" s="1129" t="s">
        <v>103</v>
      </c>
      <c r="C20421" s="1120" t="s">
        <v>793</v>
      </c>
      <c r="D20421" s="1130" t="s">
        <v>13730</v>
      </c>
      <c r="E20421" s="1131">
        <v>7260</v>
      </c>
      <c r="F20421" s="96"/>
      <c r="G20421" s="1113">
        <f t="shared" si="327"/>
        <v>-7260</v>
      </c>
      <c r="H20421" s="1114" t="s">
        <v>13637</v>
      </c>
    </row>
    <row r="20422" spans="1:8" s="681" customFormat="1" ht="15" customHeight="1" x14ac:dyDescent="0.2">
      <c r="A20422" s="1109">
        <v>45511</v>
      </c>
      <c r="B20422" s="1110" t="s">
        <v>13240</v>
      </c>
      <c r="C20422" s="1111" t="s">
        <v>391</v>
      </c>
      <c r="D20422" s="1126" t="s">
        <v>6332</v>
      </c>
      <c r="E20422" s="96">
        <v>1000</v>
      </c>
      <c r="F20422" s="96"/>
      <c r="G20422" s="1113">
        <f t="shared" si="327"/>
        <v>-1000</v>
      </c>
      <c r="H20422" s="1114"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09">
        <v>45512</v>
      </c>
      <c r="B20424" s="1129" t="s">
        <v>12388</v>
      </c>
      <c r="C20424" s="1120" t="s">
        <v>793</v>
      </c>
      <c r="D20424" s="1130" t="s">
        <v>13745</v>
      </c>
      <c r="E20424" s="1131">
        <v>220455</v>
      </c>
      <c r="F20424" s="96"/>
      <c r="G20424" s="1113">
        <f t="shared" si="327"/>
        <v>-220455</v>
      </c>
      <c r="H20424" s="1114" t="s">
        <v>13637</v>
      </c>
    </row>
    <row r="20425" spans="1:8" s="681" customFormat="1" ht="15" x14ac:dyDescent="0.2">
      <c r="A20425" s="1109">
        <v>45512</v>
      </c>
      <c r="B20425" s="1129" t="s">
        <v>3944</v>
      </c>
      <c r="C20425" s="1120" t="s">
        <v>793</v>
      </c>
      <c r="D20425" s="1130" t="s">
        <v>12377</v>
      </c>
      <c r="E20425" s="1131">
        <v>145550</v>
      </c>
      <c r="F20425" s="96"/>
      <c r="G20425" s="1113">
        <f t="shared" si="327"/>
        <v>-145550</v>
      </c>
      <c r="H20425" s="1114" t="s">
        <v>13637</v>
      </c>
    </row>
    <row r="20426" spans="1:8" s="681" customFormat="1" ht="15" x14ac:dyDescent="0.2">
      <c r="A20426" s="1109">
        <v>45512</v>
      </c>
      <c r="B20426" s="1110" t="s">
        <v>103</v>
      </c>
      <c r="C20426" s="1111" t="s">
        <v>103</v>
      </c>
      <c r="D20426" s="1126" t="s">
        <v>9413</v>
      </c>
      <c r="E20426" s="96">
        <v>5000</v>
      </c>
      <c r="F20426" s="96"/>
      <c r="G20426" s="1113">
        <f t="shared" si="327"/>
        <v>-5000</v>
      </c>
      <c r="H20426" s="1114" t="s">
        <v>13637</v>
      </c>
    </row>
    <row r="20427" spans="1:8" s="681" customFormat="1" ht="15" x14ac:dyDescent="0.2">
      <c r="A20427" s="1109">
        <v>45512</v>
      </c>
      <c r="B20427" s="1110" t="s">
        <v>3944</v>
      </c>
      <c r="C20427" s="1111" t="s">
        <v>10972</v>
      </c>
      <c r="D20427" s="1126" t="s">
        <v>13731</v>
      </c>
      <c r="E20427" s="96">
        <v>300</v>
      </c>
      <c r="F20427" s="96"/>
      <c r="G20427" s="1113">
        <f t="shared" ref="G20427:G20490" si="328">F20427-E20427</f>
        <v>-300</v>
      </c>
      <c r="H20427" s="1114"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09">
        <v>45512</v>
      </c>
      <c r="B20430" s="1110" t="s">
        <v>13417</v>
      </c>
      <c r="C20430" s="1111" t="s">
        <v>10972</v>
      </c>
      <c r="D20430" s="1126" t="s">
        <v>12662</v>
      </c>
      <c r="E20430" s="96">
        <v>300</v>
      </c>
      <c r="F20430" s="96"/>
      <c r="G20430" s="1113">
        <f t="shared" si="328"/>
        <v>-300</v>
      </c>
      <c r="H20430" s="1114"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09">
        <v>45512</v>
      </c>
      <c r="B20432" s="1110" t="s">
        <v>13098</v>
      </c>
      <c r="C20432" s="1111" t="s">
        <v>5740</v>
      </c>
      <c r="D20432" s="1126" t="s">
        <v>369</v>
      </c>
      <c r="E20432" s="96">
        <v>2000</v>
      </c>
      <c r="F20432" s="96"/>
      <c r="G20432" s="1113">
        <f t="shared" si="328"/>
        <v>-2000</v>
      </c>
      <c r="H20432" s="1114" t="s">
        <v>13637</v>
      </c>
    </row>
    <row r="20433" spans="1:8" s="681" customFormat="1" ht="15" x14ac:dyDescent="0.2">
      <c r="A20433" s="1109">
        <v>45512</v>
      </c>
      <c r="B20433" s="1110" t="s">
        <v>13297</v>
      </c>
      <c r="C20433" s="1111" t="s">
        <v>5409</v>
      </c>
      <c r="D20433" s="1126" t="s">
        <v>13405</v>
      </c>
      <c r="E20433" s="96">
        <v>5000</v>
      </c>
      <c r="F20433" s="96"/>
      <c r="G20433" s="1113">
        <f t="shared" si="328"/>
        <v>-5000</v>
      </c>
      <c r="H20433" s="1114" t="s">
        <v>13637</v>
      </c>
    </row>
    <row r="20434" spans="1:8" s="681" customFormat="1" ht="15" x14ac:dyDescent="0.2">
      <c r="A20434" s="1109">
        <v>45512</v>
      </c>
      <c r="B20434" s="1110" t="s">
        <v>3945</v>
      </c>
      <c r="C20434" s="1111" t="s">
        <v>391</v>
      </c>
      <c r="D20434" s="1126" t="s">
        <v>13734</v>
      </c>
      <c r="E20434" s="96">
        <v>7000</v>
      </c>
      <c r="F20434" s="96"/>
      <c r="G20434" s="1113">
        <f t="shared" si="328"/>
        <v>-7000</v>
      </c>
      <c r="H20434" s="1114" t="s">
        <v>13637</v>
      </c>
    </row>
    <row r="20435" spans="1:8" s="681" customFormat="1" ht="15" x14ac:dyDescent="0.2">
      <c r="A20435" s="1109">
        <v>45512</v>
      </c>
      <c r="B20435" s="1110" t="s">
        <v>13417</v>
      </c>
      <c r="C20435" s="1111" t="s">
        <v>5740</v>
      </c>
      <c r="D20435" s="1126" t="s">
        <v>369</v>
      </c>
      <c r="E20435" s="96">
        <v>900</v>
      </c>
      <c r="F20435" s="96"/>
      <c r="G20435" s="1113">
        <f t="shared" si="328"/>
        <v>-900</v>
      </c>
      <c r="H20435" s="1114" t="s">
        <v>13637</v>
      </c>
    </row>
    <row r="20436" spans="1:8" s="681" customFormat="1" ht="15" x14ac:dyDescent="0.2">
      <c r="A20436" s="733">
        <v>45512</v>
      </c>
      <c r="B20436" s="40" t="s">
        <v>12594</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09">
        <v>45513</v>
      </c>
      <c r="B20444" s="1110" t="s">
        <v>13417</v>
      </c>
      <c r="C20444" s="1111" t="s">
        <v>5740</v>
      </c>
      <c r="D20444" s="1126" t="s">
        <v>369</v>
      </c>
      <c r="E20444" s="96">
        <v>2300</v>
      </c>
      <c r="F20444" s="96"/>
      <c r="G20444" s="1113">
        <f t="shared" si="328"/>
        <v>-2300</v>
      </c>
      <c r="H20444" s="1114" t="s">
        <v>13637</v>
      </c>
    </row>
    <row r="20445" spans="1:8" s="681" customFormat="1" ht="15" x14ac:dyDescent="0.2">
      <c r="A20445" s="1109">
        <v>45513</v>
      </c>
      <c r="B20445" s="1110" t="s">
        <v>13240</v>
      </c>
      <c r="C20445" s="1111" t="s">
        <v>5740</v>
      </c>
      <c r="D20445" s="1126" t="s">
        <v>369</v>
      </c>
      <c r="E20445" s="96">
        <v>2300</v>
      </c>
      <c r="F20445" s="96"/>
      <c r="G20445" s="1113">
        <f t="shared" si="328"/>
        <v>-2300</v>
      </c>
      <c r="H20445" s="1114"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09">
        <v>45513</v>
      </c>
      <c r="B20451" s="1110" t="s">
        <v>13098</v>
      </c>
      <c r="C20451" s="1111" t="s">
        <v>5740</v>
      </c>
      <c r="D20451" s="1126" t="s">
        <v>9904</v>
      </c>
      <c r="E20451" s="96">
        <v>2000</v>
      </c>
      <c r="F20451" s="96"/>
      <c r="G20451" s="1113">
        <f t="shared" si="328"/>
        <v>-2000</v>
      </c>
      <c r="H20451" s="1114" t="s">
        <v>13637</v>
      </c>
    </row>
    <row r="20452" spans="1:8" s="681" customFormat="1" ht="15" x14ac:dyDescent="0.2">
      <c r="A20452" s="1109">
        <v>45513</v>
      </c>
      <c r="B20452" s="1110" t="s">
        <v>103</v>
      </c>
      <c r="C20452" s="1111" t="s">
        <v>103</v>
      </c>
      <c r="D20452" s="1126" t="s">
        <v>9413</v>
      </c>
      <c r="E20452" s="96">
        <v>4000</v>
      </c>
      <c r="F20452" s="96"/>
      <c r="G20452" s="1113">
        <f t="shared" si="328"/>
        <v>-4000</v>
      </c>
      <c r="H20452" s="1114"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09">
        <v>45514</v>
      </c>
      <c r="B20463" s="1129" t="s">
        <v>13240</v>
      </c>
      <c r="C20463" s="1120" t="s">
        <v>793</v>
      </c>
      <c r="D20463" s="1130" t="s">
        <v>13762</v>
      </c>
      <c r="E20463" s="1131">
        <v>70000</v>
      </c>
      <c r="F20463" s="96"/>
      <c r="G20463" s="1113">
        <f t="shared" si="328"/>
        <v>-70000</v>
      </c>
      <c r="H20463" s="1114" t="s">
        <v>13637</v>
      </c>
    </row>
    <row r="20464" spans="1:8" s="681" customFormat="1" ht="15" x14ac:dyDescent="0.2">
      <c r="A20464" s="1109">
        <v>45514</v>
      </c>
      <c r="B20464" s="1129" t="s">
        <v>13519</v>
      </c>
      <c r="C20464" s="1120" t="s">
        <v>793</v>
      </c>
      <c r="D20464" s="1130" t="s">
        <v>13761</v>
      </c>
      <c r="E20464" s="1131">
        <v>58065</v>
      </c>
      <c r="F20464" s="96"/>
      <c r="G20464" s="1113">
        <f t="shared" si="328"/>
        <v>-58065</v>
      </c>
      <c r="H20464" s="1114" t="s">
        <v>13637</v>
      </c>
    </row>
    <row r="20465" spans="1:8" s="681" customFormat="1" ht="15" x14ac:dyDescent="0.2">
      <c r="A20465" s="1109">
        <v>45514</v>
      </c>
      <c r="B20465" s="1129" t="s">
        <v>3945</v>
      </c>
      <c r="C20465" s="1120" t="s">
        <v>793</v>
      </c>
      <c r="D20465" s="1130" t="s">
        <v>8420</v>
      </c>
      <c r="E20465" s="1131">
        <v>28000</v>
      </c>
      <c r="F20465" s="96"/>
      <c r="G20465" s="1113">
        <f t="shared" si="328"/>
        <v>-28000</v>
      </c>
      <c r="H20465" s="1114" t="s">
        <v>13637</v>
      </c>
    </row>
    <row r="20466" spans="1:8" s="681" customFormat="1" ht="15" x14ac:dyDescent="0.2">
      <c r="A20466" s="1109">
        <v>45514</v>
      </c>
      <c r="B20466" s="1110" t="s">
        <v>13213</v>
      </c>
      <c r="C20466" s="1111" t="s">
        <v>285</v>
      </c>
      <c r="D20466" s="1126" t="s">
        <v>9883</v>
      </c>
      <c r="E20466" s="96">
        <v>1000</v>
      </c>
      <c r="F20466" s="96"/>
      <c r="G20466" s="1113">
        <f t="shared" si="328"/>
        <v>-1000</v>
      </c>
      <c r="H20466" s="1114" t="s">
        <v>13637</v>
      </c>
    </row>
    <row r="20467" spans="1:8" s="681" customFormat="1" ht="15" x14ac:dyDescent="0.2">
      <c r="A20467" s="1109">
        <v>45514</v>
      </c>
      <c r="B20467" s="1110" t="s">
        <v>13417</v>
      </c>
      <c r="C20467" s="1111" t="s">
        <v>5740</v>
      </c>
      <c r="D20467" s="1126" t="s">
        <v>369</v>
      </c>
      <c r="E20467" s="96">
        <v>1700</v>
      </c>
      <c r="F20467" s="96"/>
      <c r="G20467" s="1113">
        <f t="shared" si="328"/>
        <v>-1700</v>
      </c>
      <c r="H20467" s="1114" t="s">
        <v>13637</v>
      </c>
    </row>
    <row r="20468" spans="1:8" s="681" customFormat="1" ht="15" customHeight="1" x14ac:dyDescent="0.2">
      <c r="A20468" s="1109">
        <v>45514</v>
      </c>
      <c r="B20468" s="1110" t="s">
        <v>13636</v>
      </c>
      <c r="C20468" s="1111" t="s">
        <v>5740</v>
      </c>
      <c r="D20468" s="1126" t="s">
        <v>369</v>
      </c>
      <c r="E20468" s="96">
        <v>800</v>
      </c>
      <c r="F20468" s="96"/>
      <c r="G20468" s="1113">
        <f t="shared" si="328"/>
        <v>-800</v>
      </c>
      <c r="H20468" s="1114" t="s">
        <v>13637</v>
      </c>
    </row>
    <row r="20469" spans="1:8" s="681" customFormat="1" ht="15" customHeight="1" x14ac:dyDescent="0.2">
      <c r="A20469" s="1109">
        <v>45514</v>
      </c>
      <c r="B20469" s="1110" t="s">
        <v>12594</v>
      </c>
      <c r="C20469" s="1111" t="s">
        <v>5740</v>
      </c>
      <c r="D20469" s="1126" t="s">
        <v>369</v>
      </c>
      <c r="E20469" s="96">
        <v>500</v>
      </c>
      <c r="F20469" s="96"/>
      <c r="G20469" s="1113">
        <f t="shared" si="328"/>
        <v>-500</v>
      </c>
      <c r="H20469" s="1114"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09">
        <v>45514</v>
      </c>
      <c r="B20471" s="1110" t="s">
        <v>13417</v>
      </c>
      <c r="C20471" s="1111" t="s">
        <v>13764</v>
      </c>
      <c r="D20471" s="1126" t="s">
        <v>13763</v>
      </c>
      <c r="E20471" s="96">
        <v>10000</v>
      </c>
      <c r="F20471" s="96"/>
      <c r="G20471" s="1113">
        <f t="shared" si="328"/>
        <v>-10000</v>
      </c>
      <c r="H20471" s="1114" t="s">
        <v>13637</v>
      </c>
    </row>
    <row r="20472" spans="1:8" s="681" customFormat="1" ht="15" x14ac:dyDescent="0.2">
      <c r="A20472" s="1109">
        <v>45514</v>
      </c>
      <c r="B20472" s="1110" t="s">
        <v>13098</v>
      </c>
      <c r="C20472" s="1111" t="s">
        <v>5740</v>
      </c>
      <c r="D20472" s="1126" t="s">
        <v>13601</v>
      </c>
      <c r="E20472" s="96">
        <v>800</v>
      </c>
      <c r="F20472" s="96"/>
      <c r="G20472" s="1113">
        <f t="shared" si="328"/>
        <v>-800</v>
      </c>
      <c r="H20472" s="1114" t="s">
        <v>13637</v>
      </c>
    </row>
    <row r="20473" spans="1:8" s="681" customFormat="1" ht="15" x14ac:dyDescent="0.2">
      <c r="A20473" s="1109">
        <v>45514</v>
      </c>
      <c r="B20473" s="1110" t="s">
        <v>13417</v>
      </c>
      <c r="C20473" s="1111" t="s">
        <v>391</v>
      </c>
      <c r="D20473" s="1126" t="s">
        <v>13765</v>
      </c>
      <c r="E20473" s="96">
        <v>200</v>
      </c>
      <c r="F20473" s="96"/>
      <c r="G20473" s="1113">
        <f t="shared" si="328"/>
        <v>-200</v>
      </c>
      <c r="H20473" s="1114"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40" t="s">
        <v>12594</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09">
        <v>45514</v>
      </c>
      <c r="B20477" s="1110" t="s">
        <v>13213</v>
      </c>
      <c r="C20477" s="1111" t="s">
        <v>5740</v>
      </c>
      <c r="D20477" s="1126" t="s">
        <v>369</v>
      </c>
      <c r="E20477" s="96">
        <v>500</v>
      </c>
      <c r="F20477" s="96"/>
      <c r="G20477" s="1113">
        <f t="shared" si="328"/>
        <v>-500</v>
      </c>
      <c r="H20477" s="1114" t="s">
        <v>13637</v>
      </c>
    </row>
    <row r="20478" spans="1:8" s="681" customFormat="1" ht="15" x14ac:dyDescent="0.2">
      <c r="A20478" s="1109">
        <v>45514</v>
      </c>
      <c r="B20478" s="1129" t="s">
        <v>10889</v>
      </c>
      <c r="C20478" s="1120" t="s">
        <v>793</v>
      </c>
      <c r="D20478" s="1130" t="s">
        <v>13774</v>
      </c>
      <c r="E20478" s="1131">
        <v>15600</v>
      </c>
      <c r="F20478" s="96"/>
      <c r="G20478" s="1113">
        <f t="shared" si="328"/>
        <v>-15600</v>
      </c>
      <c r="H20478" s="1114"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09">
        <v>45516</v>
      </c>
      <c r="B20485" s="1110" t="s">
        <v>103</v>
      </c>
      <c r="C20485" s="1111" t="s">
        <v>103</v>
      </c>
      <c r="D20485" s="1126" t="s">
        <v>9413</v>
      </c>
      <c r="E20485" s="96">
        <v>5000</v>
      </c>
      <c r="F20485" s="96"/>
      <c r="G20485" s="1113">
        <f t="shared" si="328"/>
        <v>-5000</v>
      </c>
      <c r="H20485" s="1114"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09">
        <v>45516</v>
      </c>
      <c r="B20489" s="1110" t="s">
        <v>12783</v>
      </c>
      <c r="C20489" s="1111" t="s">
        <v>5740</v>
      </c>
      <c r="D20489" s="1126" t="s">
        <v>369</v>
      </c>
      <c r="E20489" s="96">
        <v>2000</v>
      </c>
      <c r="F20489" s="96"/>
      <c r="G20489" s="1113">
        <f t="shared" si="328"/>
        <v>-2000</v>
      </c>
      <c r="H20489" s="1114" t="s">
        <v>13637</v>
      </c>
    </row>
    <row r="20490" spans="1:8" s="681" customFormat="1" ht="15" x14ac:dyDescent="0.2">
      <c r="A20490" s="1109">
        <v>45516</v>
      </c>
      <c r="B20490" s="1110" t="s">
        <v>11068</v>
      </c>
      <c r="C20490" s="1111" t="s">
        <v>5740</v>
      </c>
      <c r="D20490" s="1126" t="s">
        <v>369</v>
      </c>
      <c r="E20490" s="96">
        <v>2000</v>
      </c>
      <c r="F20490" s="96"/>
      <c r="G20490" s="1113">
        <f t="shared" si="328"/>
        <v>-2000</v>
      </c>
      <c r="H20490" s="1114" t="s">
        <v>13637</v>
      </c>
    </row>
    <row r="20491" spans="1:8" s="681" customFormat="1" ht="15" x14ac:dyDescent="0.2">
      <c r="A20491" s="1109">
        <v>45516</v>
      </c>
      <c r="B20491" s="1110" t="s">
        <v>13213</v>
      </c>
      <c r="C20491" s="1111" t="s">
        <v>5740</v>
      </c>
      <c r="D20491" s="1126" t="s">
        <v>369</v>
      </c>
      <c r="E20491" s="96">
        <v>3500</v>
      </c>
      <c r="F20491" s="96"/>
      <c r="G20491" s="1113">
        <f t="shared" ref="G20491:G20554" si="329">F20491-E20491</f>
        <v>-3500</v>
      </c>
      <c r="H20491" s="1114" t="s">
        <v>13637</v>
      </c>
    </row>
    <row r="20492" spans="1:8" s="681" customFormat="1" ht="15" x14ac:dyDescent="0.2">
      <c r="A20492" s="1109">
        <v>45516</v>
      </c>
      <c r="B20492" s="1129" t="s">
        <v>11068</v>
      </c>
      <c r="C20492" s="1120" t="s">
        <v>793</v>
      </c>
      <c r="D20492" s="1130" t="s">
        <v>13778</v>
      </c>
      <c r="E20492" s="1131">
        <v>4400</v>
      </c>
      <c r="F20492" s="96"/>
      <c r="G20492" s="1113">
        <f t="shared" si="329"/>
        <v>-4400</v>
      </c>
      <c r="H20492" s="1114"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09">
        <v>45516</v>
      </c>
      <c r="B20494" s="1110" t="s">
        <v>13213</v>
      </c>
      <c r="C20494" s="1111" t="s">
        <v>5740</v>
      </c>
      <c r="D20494" s="1126" t="s">
        <v>10325</v>
      </c>
      <c r="E20494" s="96">
        <v>350</v>
      </c>
      <c r="F20494" s="96"/>
      <c r="G20494" s="1113">
        <f t="shared" si="329"/>
        <v>-350</v>
      </c>
      <c r="H20494" s="1114"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09">
        <v>45517</v>
      </c>
      <c r="B20496" s="1110" t="s">
        <v>13213</v>
      </c>
      <c r="C20496" s="1111" t="s">
        <v>5740</v>
      </c>
      <c r="D20496" s="1126" t="s">
        <v>369</v>
      </c>
      <c r="E20496" s="96">
        <v>3000</v>
      </c>
      <c r="F20496" s="96"/>
      <c r="G20496" s="1113">
        <f t="shared" si="329"/>
        <v>-3000</v>
      </c>
      <c r="H20496" s="1114"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09">
        <v>45517</v>
      </c>
      <c r="B20499" s="1110" t="s">
        <v>103</v>
      </c>
      <c r="C20499" s="1111" t="s">
        <v>103</v>
      </c>
      <c r="D20499" s="1126" t="s">
        <v>9413</v>
      </c>
      <c r="E20499" s="96">
        <v>5000</v>
      </c>
      <c r="F20499" s="96"/>
      <c r="G20499" s="1113">
        <f t="shared" si="329"/>
        <v>-5000</v>
      </c>
      <c r="H20499" s="1114" t="s">
        <v>13637</v>
      </c>
    </row>
    <row r="20500" spans="1:8" s="681" customFormat="1" ht="15" x14ac:dyDescent="0.2">
      <c r="A20500" s="1109">
        <v>45517</v>
      </c>
      <c r="B20500" s="1110" t="s">
        <v>3945</v>
      </c>
      <c r="C20500" s="1111" t="s">
        <v>5740</v>
      </c>
      <c r="D20500" s="1126" t="s">
        <v>369</v>
      </c>
      <c r="E20500" s="96">
        <v>450</v>
      </c>
      <c r="F20500" s="96"/>
      <c r="G20500" s="1113">
        <f t="shared" si="329"/>
        <v>-450</v>
      </c>
      <c r="H20500" s="1114" t="s">
        <v>13637</v>
      </c>
    </row>
    <row r="20501" spans="1:8" s="681" customFormat="1" ht="15" x14ac:dyDescent="0.2">
      <c r="A20501" s="1109">
        <v>45517</v>
      </c>
      <c r="B20501" s="1110" t="s">
        <v>103</v>
      </c>
      <c r="C20501" s="1111" t="s">
        <v>103</v>
      </c>
      <c r="D20501" s="1126" t="s">
        <v>13818</v>
      </c>
      <c r="E20501" s="96">
        <v>1000</v>
      </c>
      <c r="F20501" s="96"/>
      <c r="G20501" s="1113">
        <f t="shared" si="329"/>
        <v>-1000</v>
      </c>
      <c r="H20501" s="1114" t="s">
        <v>13637</v>
      </c>
    </row>
    <row r="20502" spans="1:8" s="681" customFormat="1" ht="15" x14ac:dyDescent="0.2">
      <c r="A20502" s="1109">
        <v>45517</v>
      </c>
      <c r="B20502" s="1110" t="s">
        <v>103</v>
      </c>
      <c r="C20502" s="1111" t="s">
        <v>103</v>
      </c>
      <c r="D20502" s="1126" t="s">
        <v>13819</v>
      </c>
      <c r="E20502" s="96">
        <v>500</v>
      </c>
      <c r="F20502" s="96"/>
      <c r="G20502" s="1113">
        <f t="shared" si="329"/>
        <v>-500</v>
      </c>
      <c r="H20502" s="1114"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09">
        <v>45517</v>
      </c>
      <c r="B20504" s="1110" t="s">
        <v>12334</v>
      </c>
      <c r="C20504" s="1111" t="s">
        <v>10972</v>
      </c>
      <c r="D20504" s="1126" t="s">
        <v>13821</v>
      </c>
      <c r="E20504" s="96">
        <v>2000</v>
      </c>
      <c r="F20504" s="96"/>
      <c r="G20504" s="1113">
        <f t="shared" si="329"/>
        <v>-2000</v>
      </c>
      <c r="H20504" s="1114"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7">
        <v>45519</v>
      </c>
      <c r="B20509" s="628" t="s">
        <v>103</v>
      </c>
      <c r="C20509" s="565" t="s">
        <v>103</v>
      </c>
      <c r="D20509" s="893" t="s">
        <v>13826</v>
      </c>
      <c r="E20509" s="629">
        <v>1000</v>
      </c>
      <c r="F20509" s="629"/>
      <c r="G20509" s="566">
        <f t="shared" si="329"/>
        <v>-1000</v>
      </c>
      <c r="H20509" s="1128"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09">
        <v>45520</v>
      </c>
      <c r="B20516" s="1110" t="s">
        <v>103</v>
      </c>
      <c r="C20516" s="1111" t="s">
        <v>103</v>
      </c>
      <c r="D20516" s="1126" t="s">
        <v>9413</v>
      </c>
      <c r="E20516" s="96">
        <v>4000</v>
      </c>
      <c r="F20516" s="96"/>
      <c r="G20516" s="1113">
        <f t="shared" si="329"/>
        <v>-4000</v>
      </c>
      <c r="H20516" s="1114" t="s">
        <v>13637</v>
      </c>
    </row>
    <row r="20517" spans="1:8" s="681" customFormat="1" ht="15" x14ac:dyDescent="0.2">
      <c r="A20517" s="1109">
        <v>45520</v>
      </c>
      <c r="B20517" s="1110" t="s">
        <v>13213</v>
      </c>
      <c r="C20517" s="1111" t="s">
        <v>5740</v>
      </c>
      <c r="D20517" s="1126" t="s">
        <v>1156</v>
      </c>
      <c r="E20517" s="96">
        <v>3000</v>
      </c>
      <c r="F20517" s="96"/>
      <c r="G20517" s="1113">
        <f t="shared" si="329"/>
        <v>-3000</v>
      </c>
      <c r="H20517" s="1114"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09">
        <v>45520</v>
      </c>
      <c r="B20520" s="1110" t="s">
        <v>13098</v>
      </c>
      <c r="C20520" s="1111" t="s">
        <v>5740</v>
      </c>
      <c r="D20520" s="1126" t="s">
        <v>369</v>
      </c>
      <c r="E20520" s="96">
        <v>2400</v>
      </c>
      <c r="F20520" s="96"/>
      <c r="G20520" s="1113">
        <f t="shared" si="329"/>
        <v>-2400</v>
      </c>
      <c r="H20520" s="1114"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09">
        <v>45520</v>
      </c>
      <c r="B20525" s="1110" t="s">
        <v>103</v>
      </c>
      <c r="C20525" s="1111" t="s">
        <v>103</v>
      </c>
      <c r="D20525" s="1126" t="s">
        <v>13877</v>
      </c>
      <c r="E20525" s="96">
        <v>2000</v>
      </c>
      <c r="F20525" s="96"/>
      <c r="G20525" s="1113">
        <f t="shared" si="329"/>
        <v>-2000</v>
      </c>
      <c r="H20525" s="1114"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09">
        <v>45521</v>
      </c>
      <c r="B20527" s="1110" t="s">
        <v>8864</v>
      </c>
      <c r="C20527" s="1111" t="s">
        <v>5740</v>
      </c>
      <c r="D20527" s="1126" t="s">
        <v>369</v>
      </c>
      <c r="E20527" s="96">
        <v>2000</v>
      </c>
      <c r="F20527" s="96"/>
      <c r="G20527" s="1113">
        <f t="shared" si="329"/>
        <v>-2000</v>
      </c>
      <c r="H20527" s="1114" t="s">
        <v>13637</v>
      </c>
    </row>
    <row r="20528" spans="1:8" s="681" customFormat="1" ht="15" x14ac:dyDescent="0.2">
      <c r="A20528" s="1109">
        <v>45521</v>
      </c>
      <c r="B20528" s="1110" t="s">
        <v>103</v>
      </c>
      <c r="C20528" s="1111" t="s">
        <v>103</v>
      </c>
      <c r="D20528" s="1126" t="s">
        <v>9413</v>
      </c>
      <c r="E20528" s="96">
        <v>2000</v>
      </c>
      <c r="F20528" s="96"/>
      <c r="G20528" s="1113">
        <f t="shared" si="329"/>
        <v>-2000</v>
      </c>
      <c r="H20528" s="1114"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09">
        <v>45523</v>
      </c>
      <c r="B20546" s="1111" t="s">
        <v>11068</v>
      </c>
      <c r="C20546" s="1111" t="s">
        <v>5740</v>
      </c>
      <c r="D20546" s="1112" t="s">
        <v>369</v>
      </c>
      <c r="E20546" s="1113">
        <v>1000</v>
      </c>
      <c r="F20546" s="1113"/>
      <c r="G20546" s="1113">
        <f t="shared" si="329"/>
        <v>-1000</v>
      </c>
      <c r="H20546" s="1114" t="s">
        <v>13637</v>
      </c>
    </row>
    <row r="20547" spans="1:8" s="681" customFormat="1" ht="15" x14ac:dyDescent="0.25">
      <c r="A20547" s="1109">
        <v>45523</v>
      </c>
      <c r="B20547" s="1111" t="s">
        <v>103</v>
      </c>
      <c r="C20547" s="1111" t="s">
        <v>103</v>
      </c>
      <c r="D20547" s="1112" t="s">
        <v>13893</v>
      </c>
      <c r="E20547" s="1113">
        <v>1500</v>
      </c>
      <c r="F20547" s="1113"/>
      <c r="G20547" s="1113">
        <f t="shared" si="329"/>
        <v>-1500</v>
      </c>
      <c r="H20547" s="1114" t="s">
        <v>13637</v>
      </c>
    </row>
    <row r="20548" spans="1:8" s="681" customFormat="1" ht="15" x14ac:dyDescent="0.25">
      <c r="A20548" s="1109">
        <v>45523</v>
      </c>
      <c r="B20548" s="1111" t="s">
        <v>11068</v>
      </c>
      <c r="C20548" s="1111" t="s">
        <v>5740</v>
      </c>
      <c r="D20548" s="1112" t="s">
        <v>369</v>
      </c>
      <c r="E20548" s="1113">
        <v>2100</v>
      </c>
      <c r="F20548" s="1113"/>
      <c r="G20548" s="1113">
        <f t="shared" si="329"/>
        <v>-2100</v>
      </c>
      <c r="H20548" s="1114" t="s">
        <v>13637</v>
      </c>
    </row>
    <row r="20549" spans="1:8" s="681" customFormat="1" ht="15" customHeight="1" x14ac:dyDescent="0.25">
      <c r="A20549" s="1109">
        <v>45523</v>
      </c>
      <c r="B20549" s="1111" t="s">
        <v>13240</v>
      </c>
      <c r="C20549" s="1111" t="s">
        <v>5740</v>
      </c>
      <c r="D20549" s="1112" t="s">
        <v>369</v>
      </c>
      <c r="E20549" s="1113">
        <v>2100</v>
      </c>
      <c r="F20549" s="1113"/>
      <c r="G20549" s="1113">
        <f t="shared" si="329"/>
        <v>-2100</v>
      </c>
      <c r="H20549" s="1114" t="s">
        <v>13637</v>
      </c>
    </row>
    <row r="20550" spans="1:8" s="681" customFormat="1" ht="15" customHeight="1" x14ac:dyDescent="0.25">
      <c r="A20550" s="1109">
        <v>45523</v>
      </c>
      <c r="B20550" s="1111" t="s">
        <v>103</v>
      </c>
      <c r="C20550" s="1111" t="s">
        <v>103</v>
      </c>
      <c r="D20550" s="1112" t="s">
        <v>13894</v>
      </c>
      <c r="E20550" s="1113">
        <v>1500</v>
      </c>
      <c r="F20550" s="1113"/>
      <c r="G20550" s="1113">
        <f t="shared" si="329"/>
        <v>-1500</v>
      </c>
      <c r="H20550" s="1114" t="s">
        <v>13637</v>
      </c>
    </row>
    <row r="20551" spans="1:8" s="681" customFormat="1" ht="15" customHeight="1" x14ac:dyDescent="0.25">
      <c r="A20551" s="1109">
        <v>45523</v>
      </c>
      <c r="B20551" s="1111" t="s">
        <v>103</v>
      </c>
      <c r="C20551" s="1111" t="s">
        <v>103</v>
      </c>
      <c r="D20551" s="1112" t="s">
        <v>13895</v>
      </c>
      <c r="E20551" s="1113">
        <v>1050</v>
      </c>
      <c r="F20551" s="1113"/>
      <c r="G20551" s="1113">
        <f t="shared" si="329"/>
        <v>-1050</v>
      </c>
      <c r="H20551" s="1114" t="s">
        <v>13637</v>
      </c>
    </row>
    <row r="20552" spans="1:8" s="681" customFormat="1" ht="15" customHeight="1" x14ac:dyDescent="0.25">
      <c r="A20552" s="1109">
        <v>45523</v>
      </c>
      <c r="B20552" s="1111" t="s">
        <v>12783</v>
      </c>
      <c r="C20552" s="1111" t="s">
        <v>5740</v>
      </c>
      <c r="D20552" s="1112" t="s">
        <v>369</v>
      </c>
      <c r="E20552" s="1113">
        <v>1000</v>
      </c>
      <c r="F20552" s="1113"/>
      <c r="G20552" s="1113">
        <f t="shared" si="329"/>
        <v>-1000</v>
      </c>
      <c r="H20552" s="1114" t="s">
        <v>13637</v>
      </c>
    </row>
    <row r="20553" spans="1:8" s="681" customFormat="1" ht="15" customHeight="1" x14ac:dyDescent="0.25">
      <c r="A20553" s="1109">
        <v>45523</v>
      </c>
      <c r="B20553" s="1111" t="s">
        <v>103</v>
      </c>
      <c r="C20553" s="1111" t="s">
        <v>103</v>
      </c>
      <c r="D20553" s="1112" t="s">
        <v>13877</v>
      </c>
      <c r="E20553" s="1113">
        <v>2000</v>
      </c>
      <c r="F20553" s="1113"/>
      <c r="G20553" s="1113">
        <f t="shared" si="329"/>
        <v>-2000</v>
      </c>
      <c r="H20553" s="1114"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09">
        <v>45524</v>
      </c>
      <c r="B20558" s="1111" t="s">
        <v>12671</v>
      </c>
      <c r="C20558" s="1111" t="s">
        <v>5740</v>
      </c>
      <c r="D20558" s="1112" t="s">
        <v>369</v>
      </c>
      <c r="E20558" s="1113">
        <v>2500</v>
      </c>
      <c r="F20558" s="1113"/>
      <c r="G20558" s="1113">
        <f t="shared" si="330"/>
        <v>-2500</v>
      </c>
      <c r="H20558" s="1114" t="s">
        <v>13637</v>
      </c>
    </row>
    <row r="20559" spans="1:8" s="681" customFormat="1" ht="15" customHeight="1" x14ac:dyDescent="0.25">
      <c r="A20559" s="1109">
        <v>45524</v>
      </c>
      <c r="B20559" s="1111" t="s">
        <v>13098</v>
      </c>
      <c r="C20559" s="1111" t="s">
        <v>391</v>
      </c>
      <c r="D20559" s="1112" t="s">
        <v>10294</v>
      </c>
      <c r="E20559" s="1113">
        <v>1250</v>
      </c>
      <c r="F20559" s="1113"/>
      <c r="G20559" s="1113">
        <f t="shared" si="330"/>
        <v>-1250</v>
      </c>
      <c r="H20559" s="1114" t="s">
        <v>13637</v>
      </c>
    </row>
    <row r="20560" spans="1:8" s="681" customFormat="1" ht="15" customHeight="1" x14ac:dyDescent="0.25">
      <c r="A20560" s="1109">
        <v>45524</v>
      </c>
      <c r="B20560" s="1111" t="s">
        <v>3945</v>
      </c>
      <c r="C20560" s="1111" t="s">
        <v>5386</v>
      </c>
      <c r="D20560" s="1112" t="s">
        <v>13900</v>
      </c>
      <c r="E20560" s="1113">
        <v>6000</v>
      </c>
      <c r="F20560" s="1113"/>
      <c r="G20560" s="1113">
        <f t="shared" si="330"/>
        <v>-6000</v>
      </c>
      <c r="H20560" s="1114" t="s">
        <v>13637</v>
      </c>
    </row>
    <row r="20561" spans="1:8" s="681" customFormat="1" ht="15" customHeight="1" x14ac:dyDescent="0.25">
      <c r="A20561" s="1109">
        <v>45524</v>
      </c>
      <c r="B20561" s="1111" t="s">
        <v>3945</v>
      </c>
      <c r="C20561" s="1111" t="s">
        <v>10972</v>
      </c>
      <c r="D20561" s="1112" t="s">
        <v>13901</v>
      </c>
      <c r="E20561" s="1113">
        <v>1000</v>
      </c>
      <c r="F20561" s="1113"/>
      <c r="G20561" s="1113">
        <f t="shared" si="330"/>
        <v>-1000</v>
      </c>
      <c r="H20561" s="1114"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09">
        <v>45524</v>
      </c>
      <c r="B20563" s="1111" t="s">
        <v>103</v>
      </c>
      <c r="C20563" s="1111" t="s">
        <v>103</v>
      </c>
      <c r="D20563" s="1112" t="s">
        <v>9413</v>
      </c>
      <c r="E20563" s="1113">
        <v>3000</v>
      </c>
      <c r="F20563" s="1113"/>
      <c r="G20563" s="1113">
        <f t="shared" si="330"/>
        <v>-3000</v>
      </c>
      <c r="H20563" s="1114" t="s">
        <v>13637</v>
      </c>
    </row>
    <row r="20564" spans="1:8" s="681" customFormat="1" ht="15" customHeight="1" x14ac:dyDescent="0.25">
      <c r="A20564" s="1109">
        <v>45524</v>
      </c>
      <c r="B20564" s="1111" t="s">
        <v>103</v>
      </c>
      <c r="C20564" s="1111" t="s">
        <v>8141</v>
      </c>
      <c r="D20564" s="1112" t="s">
        <v>6342</v>
      </c>
      <c r="E20564" s="1113">
        <v>6900</v>
      </c>
      <c r="F20564" s="1113"/>
      <c r="G20564" s="1113">
        <f t="shared" si="330"/>
        <v>-6900</v>
      </c>
      <c r="H20564" s="1114" t="s">
        <v>13637</v>
      </c>
    </row>
    <row r="20565" spans="1:8" s="681" customFormat="1" ht="15" customHeight="1" x14ac:dyDescent="0.25">
      <c r="A20565" s="1109">
        <v>45524</v>
      </c>
      <c r="B20565" s="1111" t="s">
        <v>25</v>
      </c>
      <c r="C20565" s="1111" t="s">
        <v>8141</v>
      </c>
      <c r="D20565" s="1112" t="s">
        <v>6342</v>
      </c>
      <c r="E20565" s="1113">
        <v>1230</v>
      </c>
      <c r="F20565" s="1113"/>
      <c r="G20565" s="1113">
        <f t="shared" si="330"/>
        <v>-1230</v>
      </c>
      <c r="H20565" s="1114" t="s">
        <v>13637</v>
      </c>
    </row>
    <row r="20566" spans="1:8" s="681" customFormat="1" ht="15" customHeight="1" x14ac:dyDescent="0.25">
      <c r="A20566" s="1109">
        <v>45524</v>
      </c>
      <c r="B20566" s="1111" t="s">
        <v>13278</v>
      </c>
      <c r="C20566" s="1111" t="s">
        <v>5740</v>
      </c>
      <c r="D20566" s="1112" t="s">
        <v>13903</v>
      </c>
      <c r="E20566" s="1113">
        <v>500</v>
      </c>
      <c r="F20566" s="1113"/>
      <c r="G20566" s="1113">
        <f t="shared" si="330"/>
        <v>-500</v>
      </c>
      <c r="H20566" s="1114" t="s">
        <v>13637</v>
      </c>
    </row>
    <row r="20567" spans="1:8" s="681" customFormat="1" ht="15" customHeight="1" x14ac:dyDescent="0.25">
      <c r="A20567" s="1109">
        <v>45524</v>
      </c>
      <c r="B20567" s="1111" t="s">
        <v>13213</v>
      </c>
      <c r="C20567" s="1111" t="s">
        <v>5740</v>
      </c>
      <c r="D20567" s="1112" t="s">
        <v>369</v>
      </c>
      <c r="E20567" s="1113">
        <v>400</v>
      </c>
      <c r="F20567" s="1113"/>
      <c r="G20567" s="1113">
        <f t="shared" si="330"/>
        <v>-400</v>
      </c>
      <c r="H20567" s="1114"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09">
        <v>45525</v>
      </c>
      <c r="B20574" s="1111" t="s">
        <v>13213</v>
      </c>
      <c r="C20574" s="1111" t="s">
        <v>5740</v>
      </c>
      <c r="D20574" s="1112" t="s">
        <v>369</v>
      </c>
      <c r="E20574" s="1113">
        <v>500</v>
      </c>
      <c r="F20574" s="1113"/>
      <c r="G20574" s="1113">
        <f t="shared" si="330"/>
        <v>-500</v>
      </c>
      <c r="H20574" s="1114"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09">
        <v>45525</v>
      </c>
      <c r="B20579" s="1111" t="s">
        <v>25</v>
      </c>
      <c r="C20579" s="1111" t="s">
        <v>6927</v>
      </c>
      <c r="D20579" s="1112" t="s">
        <v>13912</v>
      </c>
      <c r="E20579" s="1113">
        <v>98983</v>
      </c>
      <c r="F20579" s="1113"/>
      <c r="G20579" s="1113">
        <f t="shared" si="330"/>
        <v>-98983</v>
      </c>
      <c r="H20579" s="1114"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09">
        <v>45525</v>
      </c>
      <c r="B20581" s="1111" t="s">
        <v>103</v>
      </c>
      <c r="C20581" s="1111" t="s">
        <v>103</v>
      </c>
      <c r="D20581" s="1112" t="s">
        <v>13916</v>
      </c>
      <c r="E20581" s="1113">
        <v>1000</v>
      </c>
      <c r="F20581" s="1113"/>
      <c r="G20581" s="1113">
        <f t="shared" si="330"/>
        <v>-1000</v>
      </c>
      <c r="H20581" s="1114"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09">
        <v>45525</v>
      </c>
      <c r="B20584" s="1111" t="s">
        <v>103</v>
      </c>
      <c r="C20584" s="1111" t="s">
        <v>103</v>
      </c>
      <c r="D20584" s="1112" t="s">
        <v>9413</v>
      </c>
      <c r="E20584" s="1113">
        <v>4000</v>
      </c>
      <c r="F20584" s="1113"/>
      <c r="G20584" s="1113">
        <f t="shared" si="330"/>
        <v>-4000</v>
      </c>
      <c r="H20584" s="1114"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09">
        <v>45525</v>
      </c>
      <c r="B20586" s="1111" t="s">
        <v>12388</v>
      </c>
      <c r="C20586" s="1111" t="s">
        <v>5740</v>
      </c>
      <c r="D20586" s="1112" t="s">
        <v>369</v>
      </c>
      <c r="E20586" s="1113">
        <v>1000</v>
      </c>
      <c r="F20586" s="1113"/>
      <c r="G20586" s="1113">
        <f t="shared" si="330"/>
        <v>-1000</v>
      </c>
      <c r="H20586" s="1114"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09">
        <v>45526</v>
      </c>
      <c r="B20590" s="1111" t="s">
        <v>11707</v>
      </c>
      <c r="C20590" s="1111" t="s">
        <v>12914</v>
      </c>
      <c r="D20590" s="1112" t="s">
        <v>13946</v>
      </c>
      <c r="E20590" s="1113">
        <v>400000</v>
      </c>
      <c r="F20590" s="1113"/>
      <c r="G20590" s="1113">
        <f t="shared" si="330"/>
        <v>-400000</v>
      </c>
      <c r="H20590" s="1114" t="s">
        <v>13637</v>
      </c>
    </row>
    <row r="20591" spans="1:8" s="681" customFormat="1" ht="15" customHeight="1" x14ac:dyDescent="0.25">
      <c r="A20591" s="1109">
        <v>45525</v>
      </c>
      <c r="B20591" s="1111" t="s">
        <v>13213</v>
      </c>
      <c r="C20591" s="1111" t="s">
        <v>5740</v>
      </c>
      <c r="D20591" s="1112" t="s">
        <v>369</v>
      </c>
      <c r="E20591" s="1113">
        <v>2000</v>
      </c>
      <c r="F20591" s="1113"/>
      <c r="G20591" s="1113">
        <f t="shared" si="330"/>
        <v>-2000</v>
      </c>
      <c r="H20591" s="1114"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09">
        <v>45526</v>
      </c>
      <c r="B20593" s="1111" t="s">
        <v>13417</v>
      </c>
      <c r="C20593" s="1111" t="s">
        <v>285</v>
      </c>
      <c r="D20593" s="1112" t="s">
        <v>13951</v>
      </c>
      <c r="E20593" s="1113">
        <v>400</v>
      </c>
      <c r="F20593" s="1113"/>
      <c r="G20593" s="1113">
        <f t="shared" si="330"/>
        <v>-400</v>
      </c>
      <c r="H20593" s="1114" t="s">
        <v>13637</v>
      </c>
    </row>
    <row r="20594" spans="1:8" s="681" customFormat="1" ht="15" customHeight="1" x14ac:dyDescent="0.25">
      <c r="A20594" s="1109">
        <v>45526</v>
      </c>
      <c r="B20594" s="1111" t="s">
        <v>13213</v>
      </c>
      <c r="C20594" s="1111" t="s">
        <v>5740</v>
      </c>
      <c r="D20594" s="1112" t="s">
        <v>13952</v>
      </c>
      <c r="E20594" s="1113">
        <v>7000</v>
      </c>
      <c r="F20594" s="1113"/>
      <c r="G20594" s="1113">
        <f t="shared" si="330"/>
        <v>-7000</v>
      </c>
      <c r="H20594" s="1114" t="s">
        <v>13637</v>
      </c>
    </row>
    <row r="20595" spans="1:8" s="681" customFormat="1" ht="15" customHeight="1" x14ac:dyDescent="0.25">
      <c r="A20595" s="1109">
        <v>45526</v>
      </c>
      <c r="B20595" s="1111" t="s">
        <v>13098</v>
      </c>
      <c r="C20595" s="1111" t="s">
        <v>5740</v>
      </c>
      <c r="D20595" s="1112" t="s">
        <v>369</v>
      </c>
      <c r="E20595" s="1113">
        <v>800</v>
      </c>
      <c r="F20595" s="1113"/>
      <c r="G20595" s="1113">
        <f t="shared" si="330"/>
        <v>-800</v>
      </c>
      <c r="H20595" s="1114" t="s">
        <v>13637</v>
      </c>
    </row>
    <row r="20596" spans="1:8" s="681" customFormat="1" ht="15" customHeight="1" x14ac:dyDescent="0.25">
      <c r="A20596" s="1109">
        <v>45526</v>
      </c>
      <c r="B20596" s="1111" t="s">
        <v>103</v>
      </c>
      <c r="C20596" s="1111" t="s">
        <v>103</v>
      </c>
      <c r="D20596" s="1112" t="s">
        <v>13877</v>
      </c>
      <c r="E20596" s="1113">
        <v>2000</v>
      </c>
      <c r="F20596" s="1113"/>
      <c r="G20596" s="1113">
        <f t="shared" si="330"/>
        <v>-2000</v>
      </c>
      <c r="H20596" s="1114"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09">
        <v>45526</v>
      </c>
      <c r="B20600" s="1111" t="s">
        <v>12388</v>
      </c>
      <c r="C20600" s="1111" t="s">
        <v>5740</v>
      </c>
      <c r="D20600" s="1112" t="s">
        <v>369</v>
      </c>
      <c r="E20600" s="1113">
        <v>2500</v>
      </c>
      <c r="F20600" s="1113"/>
      <c r="G20600" s="1113">
        <f t="shared" si="330"/>
        <v>-2500</v>
      </c>
      <c r="H20600" s="1114" t="s">
        <v>13637</v>
      </c>
    </row>
    <row r="20601" spans="1:8" s="681" customFormat="1" ht="15" customHeight="1" x14ac:dyDescent="0.25">
      <c r="A20601" s="1109">
        <v>45526</v>
      </c>
      <c r="B20601" s="1111" t="s">
        <v>12334</v>
      </c>
      <c r="C20601" s="1111" t="s">
        <v>391</v>
      </c>
      <c r="D20601" s="1112" t="s">
        <v>13956</v>
      </c>
      <c r="E20601" s="1113">
        <v>10000</v>
      </c>
      <c r="F20601" s="1113"/>
      <c r="G20601" s="1113">
        <f t="shared" si="330"/>
        <v>-10000</v>
      </c>
      <c r="H20601" s="1114" t="s">
        <v>13637</v>
      </c>
    </row>
    <row r="20602" spans="1:8" s="681" customFormat="1" ht="15" customHeight="1" x14ac:dyDescent="0.25">
      <c r="A20602" s="1109">
        <v>45526</v>
      </c>
      <c r="B20602" s="1111" t="s">
        <v>13935</v>
      </c>
      <c r="C20602" s="1111" t="s">
        <v>10972</v>
      </c>
      <c r="D20602" s="1112" t="s">
        <v>13957</v>
      </c>
      <c r="E20602" s="1113">
        <v>4000</v>
      </c>
      <c r="F20602" s="1113"/>
      <c r="G20602" s="1113">
        <f t="shared" si="330"/>
        <v>-4000</v>
      </c>
      <c r="H20602" s="1114"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09">
        <v>45527</v>
      </c>
      <c r="B20607" s="1111" t="s">
        <v>13240</v>
      </c>
      <c r="C20607" s="1111" t="s">
        <v>5740</v>
      </c>
      <c r="D20607" s="1112" t="s">
        <v>369</v>
      </c>
      <c r="E20607" s="1113">
        <v>1200</v>
      </c>
      <c r="F20607" s="1113"/>
      <c r="G20607" s="1113">
        <f t="shared" si="330"/>
        <v>-1200</v>
      </c>
      <c r="H20607" s="1114" t="s">
        <v>13637</v>
      </c>
    </row>
    <row r="20608" spans="1:8" s="681" customFormat="1" ht="15" customHeight="1" x14ac:dyDescent="0.25">
      <c r="A20608" s="1109">
        <v>45527</v>
      </c>
      <c r="B20608" s="1111" t="s">
        <v>13417</v>
      </c>
      <c r="C20608" s="1111" t="s">
        <v>5740</v>
      </c>
      <c r="D20608" s="1112" t="s">
        <v>369</v>
      </c>
      <c r="E20608" s="1113">
        <v>500</v>
      </c>
      <c r="F20608" s="1113"/>
      <c r="G20608" s="1113">
        <f t="shared" si="330"/>
        <v>-500</v>
      </c>
      <c r="H20608" s="1114" t="s">
        <v>13637</v>
      </c>
    </row>
    <row r="20609" spans="1:8" s="681" customFormat="1" ht="15" customHeight="1" x14ac:dyDescent="0.25">
      <c r="A20609" s="1109">
        <v>45527</v>
      </c>
      <c r="B20609" s="1111" t="s">
        <v>103</v>
      </c>
      <c r="C20609" s="1111" t="s">
        <v>103</v>
      </c>
      <c r="D20609" s="1112" t="s">
        <v>9413</v>
      </c>
      <c r="E20609" s="1113">
        <v>5000</v>
      </c>
      <c r="F20609" s="1113"/>
      <c r="G20609" s="1113">
        <f t="shared" si="330"/>
        <v>-5000</v>
      </c>
      <c r="H20609" s="1114"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09">
        <v>45527</v>
      </c>
      <c r="B20611" s="1111" t="s">
        <v>12783</v>
      </c>
      <c r="C20611" s="1111" t="s">
        <v>285</v>
      </c>
      <c r="D20611" s="1112" t="s">
        <v>13962</v>
      </c>
      <c r="E20611" s="1113">
        <v>200</v>
      </c>
      <c r="F20611" s="1113"/>
      <c r="G20611" s="1113">
        <f t="shared" si="330"/>
        <v>-200</v>
      </c>
      <c r="H20611" s="1114" t="s">
        <v>13637</v>
      </c>
    </row>
    <row r="20612" spans="1:8" s="681" customFormat="1" ht="15" customHeight="1" x14ac:dyDescent="0.25">
      <c r="A20612" s="1109">
        <v>45527</v>
      </c>
      <c r="B20612" s="1111" t="s">
        <v>12783</v>
      </c>
      <c r="C20612" s="1111" t="s">
        <v>5740</v>
      </c>
      <c r="D20612" s="1112" t="s">
        <v>369</v>
      </c>
      <c r="E20612" s="1113">
        <v>1000</v>
      </c>
      <c r="F20612" s="1113"/>
      <c r="G20612" s="1113">
        <f t="shared" si="330"/>
        <v>-1000</v>
      </c>
      <c r="H20612" s="1114" t="s">
        <v>13637</v>
      </c>
    </row>
    <row r="20613" spans="1:8" s="681" customFormat="1" ht="15" customHeight="1" x14ac:dyDescent="0.25">
      <c r="A20613" s="1109">
        <v>45527</v>
      </c>
      <c r="B20613" s="1111" t="s">
        <v>10284</v>
      </c>
      <c r="C20613" s="1111" t="s">
        <v>5740</v>
      </c>
      <c r="D20613" s="1112" t="s">
        <v>369</v>
      </c>
      <c r="E20613" s="1113">
        <v>1000</v>
      </c>
      <c r="F20613" s="1113"/>
      <c r="G20613" s="1113">
        <f t="shared" si="330"/>
        <v>-1000</v>
      </c>
      <c r="H20613" s="1114"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09">
        <v>45528</v>
      </c>
      <c r="B20627" s="1111" t="s">
        <v>103</v>
      </c>
      <c r="C20627" s="1111" t="s">
        <v>103</v>
      </c>
      <c r="D20627" s="1112" t="s">
        <v>13877</v>
      </c>
      <c r="E20627" s="1113">
        <v>2000</v>
      </c>
      <c r="F20627" s="1113"/>
      <c r="G20627" s="1113">
        <f t="shared" si="331"/>
        <v>-2000</v>
      </c>
      <c r="H20627" s="1114"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09">
        <v>45528</v>
      </c>
      <c r="B20639" s="1111" t="s">
        <v>13098</v>
      </c>
      <c r="C20639" s="1111" t="s">
        <v>10972</v>
      </c>
      <c r="D20639" s="1112" t="s">
        <v>13966</v>
      </c>
      <c r="E20639" s="1113">
        <v>900</v>
      </c>
      <c r="F20639" s="1113"/>
      <c r="G20639" s="1113">
        <f t="shared" si="331"/>
        <v>-900</v>
      </c>
      <c r="H20639" s="1114" t="s">
        <v>13637</v>
      </c>
    </row>
    <row r="20640" spans="1:8" s="681" customFormat="1" ht="15" customHeight="1" x14ac:dyDescent="0.25">
      <c r="A20640" s="1109">
        <v>45528</v>
      </c>
      <c r="B20640" s="1111" t="s">
        <v>103</v>
      </c>
      <c r="C20640" s="1111" t="s">
        <v>103</v>
      </c>
      <c r="D20640" s="1112" t="s">
        <v>13877</v>
      </c>
      <c r="E20640" s="1113">
        <v>2000</v>
      </c>
      <c r="F20640" s="1113"/>
      <c r="G20640" s="1113">
        <f t="shared" si="331"/>
        <v>-2000</v>
      </c>
      <c r="H20640" s="1114" t="s">
        <v>13637</v>
      </c>
    </row>
    <row r="20641" spans="1:8" s="681" customFormat="1" ht="15" customHeight="1" x14ac:dyDescent="0.25">
      <c r="A20641" s="1109">
        <v>45528</v>
      </c>
      <c r="B20641" s="1111" t="s">
        <v>11068</v>
      </c>
      <c r="C20641" s="1111" t="s">
        <v>5740</v>
      </c>
      <c r="D20641" s="1112" t="s">
        <v>369</v>
      </c>
      <c r="E20641" s="1113">
        <v>3000</v>
      </c>
      <c r="F20641" s="1113"/>
      <c r="G20641" s="1113">
        <f t="shared" si="331"/>
        <v>-3000</v>
      </c>
      <c r="H20641" s="1114"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09">
        <v>45528</v>
      </c>
      <c r="B20643" s="1111" t="s">
        <v>12334</v>
      </c>
      <c r="C20643" s="1111" t="s">
        <v>10972</v>
      </c>
      <c r="D20643" s="1112" t="s">
        <v>13979</v>
      </c>
      <c r="E20643" s="1113">
        <v>3000</v>
      </c>
      <c r="F20643" s="1113"/>
      <c r="G20643" s="1113">
        <f t="shared" si="331"/>
        <v>-3000</v>
      </c>
      <c r="H20643" s="1114" t="s">
        <v>13637</v>
      </c>
    </row>
    <row r="20644" spans="1:8" s="681" customFormat="1" ht="15" customHeight="1" x14ac:dyDescent="0.25">
      <c r="A20644" s="1109">
        <v>45528</v>
      </c>
      <c r="B20644" s="1111" t="s">
        <v>12594</v>
      </c>
      <c r="C20644" s="1111" t="s">
        <v>13081</v>
      </c>
      <c r="D20644" s="1112" t="s">
        <v>13990</v>
      </c>
      <c r="E20644" s="1113">
        <v>5000</v>
      </c>
      <c r="F20644" s="1113"/>
      <c r="G20644" s="1113">
        <f t="shared" si="331"/>
        <v>-5000</v>
      </c>
      <c r="H20644" s="1114" t="s">
        <v>13637</v>
      </c>
    </row>
    <row r="20645" spans="1:8" s="681" customFormat="1" ht="15" customHeight="1" x14ac:dyDescent="0.25">
      <c r="A20645" s="1109">
        <v>45528</v>
      </c>
      <c r="B20645" s="1111" t="s">
        <v>12594</v>
      </c>
      <c r="C20645" s="1111" t="s">
        <v>14</v>
      </c>
      <c r="D20645" s="1112" t="s">
        <v>13991</v>
      </c>
      <c r="E20645" s="1113">
        <v>1000</v>
      </c>
      <c r="F20645" s="1113"/>
      <c r="G20645" s="1113">
        <f t="shared" si="331"/>
        <v>-1000</v>
      </c>
      <c r="H20645" s="1114"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09">
        <v>45530</v>
      </c>
      <c r="B20647" s="1111" t="s">
        <v>103</v>
      </c>
      <c r="C20647" s="1111" t="s">
        <v>103</v>
      </c>
      <c r="D20647" s="1112" t="s">
        <v>9413</v>
      </c>
      <c r="E20647" s="1113">
        <v>4000</v>
      </c>
      <c r="F20647" s="1113"/>
      <c r="G20647" s="1113">
        <f t="shared" si="331"/>
        <v>-4000</v>
      </c>
      <c r="H20647" s="1114" t="s">
        <v>13637</v>
      </c>
    </row>
    <row r="20648" spans="1:8" s="681" customFormat="1" ht="15" customHeight="1" x14ac:dyDescent="0.25">
      <c r="A20648" s="1109">
        <v>45530</v>
      </c>
      <c r="B20648" s="1111" t="s">
        <v>103</v>
      </c>
      <c r="C20648" s="1111" t="s">
        <v>103</v>
      </c>
      <c r="D20648" s="1112" t="s">
        <v>13980</v>
      </c>
      <c r="E20648" s="1113">
        <v>1600</v>
      </c>
      <c r="F20648" s="1113"/>
      <c r="G20648" s="1113">
        <f t="shared" si="331"/>
        <v>-1600</v>
      </c>
      <c r="H20648" s="1114"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09">
        <v>45531</v>
      </c>
      <c r="B20652" s="1111" t="s">
        <v>12594</v>
      </c>
      <c r="C20652" s="1111" t="s">
        <v>13081</v>
      </c>
      <c r="D20652" s="1112" t="s">
        <v>1156</v>
      </c>
      <c r="E20652" s="1113">
        <v>2000</v>
      </c>
      <c r="F20652" s="1113"/>
      <c r="G20652" s="1113">
        <f t="shared" si="331"/>
        <v>-2000</v>
      </c>
      <c r="H20652" s="1114" t="s">
        <v>13637</v>
      </c>
    </row>
    <row r="20653" spans="1:8" s="681" customFormat="1" ht="15" customHeight="1" x14ac:dyDescent="0.25">
      <c r="A20653" s="1109">
        <v>45531</v>
      </c>
      <c r="B20653" s="1111" t="s">
        <v>13213</v>
      </c>
      <c r="C20653" s="1111" t="s">
        <v>5740</v>
      </c>
      <c r="D20653" s="1112" t="s">
        <v>369</v>
      </c>
      <c r="E20653" s="1113">
        <v>1700</v>
      </c>
      <c r="F20653" s="1113"/>
      <c r="G20653" s="1113">
        <f t="shared" si="331"/>
        <v>-1700</v>
      </c>
      <c r="H20653" s="1114" t="s">
        <v>13637</v>
      </c>
    </row>
    <row r="20654" spans="1:8" s="681" customFormat="1" ht="15" customHeight="1" x14ac:dyDescent="0.25">
      <c r="A20654" s="1109">
        <v>45531</v>
      </c>
      <c r="B20654" s="1111" t="s">
        <v>13213</v>
      </c>
      <c r="C20654" s="1111" t="s">
        <v>5386</v>
      </c>
      <c r="D20654" s="1112" t="s">
        <v>13952</v>
      </c>
      <c r="E20654" s="1113">
        <v>7000</v>
      </c>
      <c r="F20654" s="1113"/>
      <c r="G20654" s="1113">
        <f t="shared" si="331"/>
        <v>-7000</v>
      </c>
      <c r="H20654" s="1114" t="s">
        <v>13637</v>
      </c>
    </row>
    <row r="20655" spans="1:8" s="681" customFormat="1" ht="15" customHeight="1" x14ac:dyDescent="0.25">
      <c r="A20655" s="1109">
        <v>45531</v>
      </c>
      <c r="B20655" s="1111" t="s">
        <v>12671</v>
      </c>
      <c r="C20655" s="1111" t="s">
        <v>5386</v>
      </c>
      <c r="D20655" s="1112" t="s">
        <v>13952</v>
      </c>
      <c r="E20655" s="1113">
        <v>7000</v>
      </c>
      <c r="F20655" s="1113"/>
      <c r="G20655" s="1113">
        <f t="shared" si="331"/>
        <v>-7000</v>
      </c>
      <c r="H20655" s="1114" t="s">
        <v>13637</v>
      </c>
    </row>
    <row r="20656" spans="1:8" s="681" customFormat="1" ht="15" customHeight="1" x14ac:dyDescent="0.25">
      <c r="A20656" s="1109">
        <v>45531</v>
      </c>
      <c r="B20656" s="1111" t="s">
        <v>103</v>
      </c>
      <c r="C20656" s="1111" t="s">
        <v>2995</v>
      </c>
      <c r="D20656" s="1112" t="s">
        <v>369</v>
      </c>
      <c r="E20656" s="1113">
        <v>2830</v>
      </c>
      <c r="F20656" s="1113"/>
      <c r="G20656" s="1113">
        <f t="shared" si="331"/>
        <v>-2830</v>
      </c>
      <c r="H20656" s="1114"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09">
        <v>45531</v>
      </c>
      <c r="B20667" s="1111" t="s">
        <v>13213</v>
      </c>
      <c r="C20667" s="1111" t="s">
        <v>5740</v>
      </c>
      <c r="D20667" s="1112" t="s">
        <v>369</v>
      </c>
      <c r="E20667" s="1113">
        <v>1100</v>
      </c>
      <c r="F20667" s="1113"/>
      <c r="G20667" s="1113">
        <f t="shared" si="331"/>
        <v>-1100</v>
      </c>
      <c r="H20667" s="1114" t="s">
        <v>13637</v>
      </c>
    </row>
    <row r="20668" spans="1:8" s="681" customFormat="1" ht="15" customHeight="1" x14ac:dyDescent="0.25">
      <c r="A20668" s="1109">
        <v>45531</v>
      </c>
      <c r="B20668" s="1111" t="s">
        <v>103</v>
      </c>
      <c r="C20668" s="1111" t="s">
        <v>103</v>
      </c>
      <c r="D20668" s="1112" t="s">
        <v>14012</v>
      </c>
      <c r="E20668" s="1113">
        <v>500</v>
      </c>
      <c r="F20668" s="1113"/>
      <c r="G20668" s="1113">
        <f t="shared" si="331"/>
        <v>-500</v>
      </c>
      <c r="H20668" s="1114" t="s">
        <v>13637</v>
      </c>
    </row>
    <row r="20669" spans="1:8" s="681" customFormat="1" ht="15" x14ac:dyDescent="0.25">
      <c r="A20669" s="1109">
        <v>45532</v>
      </c>
      <c r="B20669" s="1111" t="s">
        <v>12671</v>
      </c>
      <c r="C20669" s="1111" t="s">
        <v>5740</v>
      </c>
      <c r="D20669" s="1112" t="s">
        <v>369</v>
      </c>
      <c r="E20669" s="1113">
        <v>1000</v>
      </c>
      <c r="F20669" s="1113"/>
      <c r="G20669" s="1113">
        <f t="shared" si="331"/>
        <v>-1000</v>
      </c>
      <c r="H20669" s="1114" t="s">
        <v>13637</v>
      </c>
    </row>
    <row r="20670" spans="1:8" s="681" customFormat="1" ht="15" customHeight="1" x14ac:dyDescent="0.25">
      <c r="A20670" s="1109">
        <v>45532</v>
      </c>
      <c r="B20670" s="1111" t="s">
        <v>103</v>
      </c>
      <c r="C20670" s="1111" t="s">
        <v>103</v>
      </c>
      <c r="D20670" s="1112" t="s">
        <v>9413</v>
      </c>
      <c r="E20670" s="1113">
        <v>2500</v>
      </c>
      <c r="F20670" s="1113"/>
      <c r="G20670" s="1113">
        <f t="shared" si="331"/>
        <v>-2500</v>
      </c>
      <c r="H20670" s="1114" t="s">
        <v>13637</v>
      </c>
    </row>
    <row r="20671" spans="1:8" s="681" customFormat="1" ht="15" customHeight="1" x14ac:dyDescent="0.25">
      <c r="A20671" s="1109">
        <v>45532</v>
      </c>
      <c r="B20671" s="1111" t="s">
        <v>103</v>
      </c>
      <c r="C20671" s="1111" t="s">
        <v>103</v>
      </c>
      <c r="D20671" s="1112" t="s">
        <v>14013</v>
      </c>
      <c r="E20671" s="1113">
        <v>1000</v>
      </c>
      <c r="F20671" s="1113"/>
      <c r="G20671" s="1113">
        <f t="shared" si="331"/>
        <v>-1000</v>
      </c>
      <c r="H20671" s="1114" t="s">
        <v>13637</v>
      </c>
    </row>
    <row r="20672" spans="1:8" s="681" customFormat="1" ht="15" x14ac:dyDescent="0.25">
      <c r="A20672" s="1109">
        <v>45533</v>
      </c>
      <c r="B20672" s="1111" t="s">
        <v>11707</v>
      </c>
      <c r="C20672" s="1111" t="s">
        <v>391</v>
      </c>
      <c r="D20672" s="1112" t="s">
        <v>14014</v>
      </c>
      <c r="E20672" s="1113">
        <v>1000</v>
      </c>
      <c r="F20672" s="1113"/>
      <c r="G20672" s="1113">
        <f t="shared" si="331"/>
        <v>-1000</v>
      </c>
      <c r="H20672" s="1114" t="s">
        <v>13637</v>
      </c>
    </row>
    <row r="20673" spans="1:8" s="681" customFormat="1" ht="15" customHeight="1" x14ac:dyDescent="0.25">
      <c r="A20673" s="1109">
        <v>45533</v>
      </c>
      <c r="B20673" s="1111" t="s">
        <v>12783</v>
      </c>
      <c r="C20673" s="1111" t="s">
        <v>10972</v>
      </c>
      <c r="D20673" s="1112" t="s">
        <v>14015</v>
      </c>
      <c r="E20673" s="1113">
        <v>300</v>
      </c>
      <c r="F20673" s="1113"/>
      <c r="G20673" s="1113">
        <f t="shared" si="331"/>
        <v>-300</v>
      </c>
      <c r="H20673" s="1114" t="s">
        <v>13637</v>
      </c>
    </row>
    <row r="20674" spans="1:8" s="681" customFormat="1" ht="15" customHeight="1" x14ac:dyDescent="0.25">
      <c r="A20674" s="1109">
        <v>45533</v>
      </c>
      <c r="B20674" s="1111" t="s">
        <v>103</v>
      </c>
      <c r="C20674" s="1111" t="s">
        <v>103</v>
      </c>
      <c r="D20674" s="1112" t="s">
        <v>14016</v>
      </c>
      <c r="E20674" s="1113">
        <v>360</v>
      </c>
      <c r="F20674" s="1113"/>
      <c r="G20674" s="1113">
        <f t="shared" si="331"/>
        <v>-360</v>
      </c>
      <c r="H20674" s="1114" t="s">
        <v>13637</v>
      </c>
    </row>
    <row r="20675" spans="1:8" s="681" customFormat="1" ht="15" customHeight="1" x14ac:dyDescent="0.25">
      <c r="A20675" s="1109">
        <v>45533</v>
      </c>
      <c r="B20675" s="1111" t="s">
        <v>12783</v>
      </c>
      <c r="C20675" s="1111" t="s">
        <v>10972</v>
      </c>
      <c r="D20675" s="1112" t="s">
        <v>14017</v>
      </c>
      <c r="E20675" s="1113">
        <v>3900</v>
      </c>
      <c r="F20675" s="1113"/>
      <c r="G20675" s="1113">
        <f t="shared" si="331"/>
        <v>-3900</v>
      </c>
      <c r="H20675" s="1114" t="s">
        <v>13637</v>
      </c>
    </row>
    <row r="20676" spans="1:8" s="681" customFormat="1" ht="15" customHeight="1" x14ac:dyDescent="0.25">
      <c r="A20676" s="1109">
        <v>45533</v>
      </c>
      <c r="B20676" s="1111" t="s">
        <v>103</v>
      </c>
      <c r="C20676" s="1111" t="s">
        <v>103</v>
      </c>
      <c r="D20676" s="1112" t="s">
        <v>14018</v>
      </c>
      <c r="E20676" s="1113">
        <v>350</v>
      </c>
      <c r="F20676" s="1113"/>
      <c r="G20676" s="1113">
        <f t="shared" si="331"/>
        <v>-350</v>
      </c>
      <c r="H20676" s="1114" t="s">
        <v>13637</v>
      </c>
    </row>
    <row r="20677" spans="1:8" s="681" customFormat="1" ht="15" customHeight="1" x14ac:dyDescent="0.25">
      <c r="A20677" s="1109">
        <v>45533</v>
      </c>
      <c r="B20677" s="1111" t="s">
        <v>13240</v>
      </c>
      <c r="C20677" s="1111" t="s">
        <v>5740</v>
      </c>
      <c r="D20677" s="1112" t="s">
        <v>369</v>
      </c>
      <c r="E20677" s="1113">
        <v>1100</v>
      </c>
      <c r="F20677" s="1113"/>
      <c r="G20677" s="1113">
        <f t="shared" si="331"/>
        <v>-1100</v>
      </c>
      <c r="H20677" s="1114" t="s">
        <v>13637</v>
      </c>
    </row>
    <row r="20678" spans="1:8" s="681" customFormat="1" ht="15" customHeight="1" x14ac:dyDescent="0.25">
      <c r="A20678" s="1109">
        <v>45533</v>
      </c>
      <c r="B20678" s="1111" t="s">
        <v>103</v>
      </c>
      <c r="C20678" s="1111" t="s">
        <v>103</v>
      </c>
      <c r="D20678" s="1112" t="s">
        <v>9413</v>
      </c>
      <c r="E20678" s="1113">
        <v>5000</v>
      </c>
      <c r="F20678" s="1113"/>
      <c r="G20678" s="1113">
        <f t="shared" si="331"/>
        <v>-5000</v>
      </c>
      <c r="H20678" s="1114"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09">
        <v>45533</v>
      </c>
      <c r="B20680" s="1111" t="s">
        <v>13417</v>
      </c>
      <c r="C20680" s="1111" t="s">
        <v>5740</v>
      </c>
      <c r="D20680" s="1112" t="s">
        <v>369</v>
      </c>
      <c r="E20680" s="1113">
        <v>700</v>
      </c>
      <c r="F20680" s="1113"/>
      <c r="G20680" s="1113">
        <f t="shared" si="331"/>
        <v>-700</v>
      </c>
      <c r="H20680" s="1114"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09">
        <v>45533</v>
      </c>
      <c r="B20682" s="1111" t="s">
        <v>13417</v>
      </c>
      <c r="C20682" s="1111" t="s">
        <v>5740</v>
      </c>
      <c r="D20682" s="1112" t="s">
        <v>369</v>
      </c>
      <c r="E20682" s="1113">
        <v>600</v>
      </c>
      <c r="F20682" s="1113"/>
      <c r="G20682" s="1113">
        <f t="shared" si="331"/>
        <v>-600</v>
      </c>
      <c r="H20682" s="1114" t="s">
        <v>13637</v>
      </c>
    </row>
    <row r="20683" spans="1:8" s="681" customFormat="1" ht="15" customHeight="1" x14ac:dyDescent="0.25">
      <c r="A20683" s="1109">
        <v>45533</v>
      </c>
      <c r="B20683" s="1111" t="s">
        <v>13213</v>
      </c>
      <c r="C20683" s="1111" t="s">
        <v>5740</v>
      </c>
      <c r="D20683" s="1112" t="s">
        <v>369</v>
      </c>
      <c r="E20683" s="1113">
        <v>2000</v>
      </c>
      <c r="F20683" s="1113"/>
      <c r="G20683" s="1113">
        <f t="shared" ref="G20683:G20746" si="332">F20683-E20683</f>
        <v>-2000</v>
      </c>
      <c r="H20683" s="1114" t="s">
        <v>13637</v>
      </c>
    </row>
    <row r="20684" spans="1:8" s="681" customFormat="1" ht="15" customHeight="1" x14ac:dyDescent="0.25">
      <c r="A20684" s="1109">
        <v>45533</v>
      </c>
      <c r="B20684" s="1111" t="s">
        <v>12783</v>
      </c>
      <c r="C20684" s="1111" t="s">
        <v>13540</v>
      </c>
      <c r="D20684" s="1112" t="s">
        <v>14034</v>
      </c>
      <c r="E20684" s="1113">
        <v>50000</v>
      </c>
      <c r="F20684" s="1113"/>
      <c r="G20684" s="1113">
        <f t="shared" si="332"/>
        <v>-50000</v>
      </c>
      <c r="H20684" s="1114"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09">
        <v>45534</v>
      </c>
      <c r="B20691" s="1111" t="s">
        <v>11068</v>
      </c>
      <c r="C20691" s="1111" t="s">
        <v>5740</v>
      </c>
      <c r="D20691" s="1112" t="s">
        <v>10325</v>
      </c>
      <c r="E20691" s="1113">
        <v>520</v>
      </c>
      <c r="F20691" s="1113"/>
      <c r="G20691" s="1113">
        <f t="shared" si="332"/>
        <v>-520</v>
      </c>
      <c r="H20691" s="1114" t="s">
        <v>13637</v>
      </c>
    </row>
    <row r="20692" spans="1:8" s="681" customFormat="1" ht="15" customHeight="1" x14ac:dyDescent="0.25">
      <c r="A20692" s="1109">
        <v>45534</v>
      </c>
      <c r="B20692" s="1111" t="s">
        <v>13098</v>
      </c>
      <c r="C20692" s="1111" t="s">
        <v>285</v>
      </c>
      <c r="D20692" s="1112" t="s">
        <v>13877</v>
      </c>
      <c r="E20692" s="1113">
        <v>560</v>
      </c>
      <c r="F20692" s="1113"/>
      <c r="G20692" s="1113">
        <f t="shared" si="332"/>
        <v>-560</v>
      </c>
      <c r="H20692" s="1114" t="s">
        <v>13637</v>
      </c>
    </row>
    <row r="20693" spans="1:8" s="681" customFormat="1" ht="15" customHeight="1" x14ac:dyDescent="0.25">
      <c r="A20693" s="1109">
        <v>45534</v>
      </c>
      <c r="B20693" s="1111" t="s">
        <v>11068</v>
      </c>
      <c r="C20693" s="1111" t="s">
        <v>371</v>
      </c>
      <c r="D20693" s="1112" t="s">
        <v>2107</v>
      </c>
      <c r="E20693" s="1113">
        <v>1000</v>
      </c>
      <c r="F20693" s="1113"/>
      <c r="G20693" s="1113">
        <f t="shared" si="332"/>
        <v>-1000</v>
      </c>
      <c r="H20693" s="1114"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12594</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12594</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12594</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12594</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12594</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12594</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12594</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12594</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12594</v>
      </c>
      <c r="C20707" s="62" t="s">
        <v>10972</v>
      </c>
      <c r="D20707" s="182" t="s">
        <v>13351</v>
      </c>
      <c r="E20707" s="125">
        <v>33750</v>
      </c>
      <c r="F20707" s="125"/>
      <c r="G20707" s="125">
        <f t="shared" si="332"/>
        <v>-33750</v>
      </c>
      <c r="H20707" s="704" t="s">
        <v>13637</v>
      </c>
    </row>
    <row r="20708" spans="1:8" s="681" customFormat="1" ht="18.75" customHeight="1" x14ac:dyDescent="0.25">
      <c r="A20708" s="1109">
        <v>45535</v>
      </c>
      <c r="B20708" s="1111" t="s">
        <v>103</v>
      </c>
      <c r="C20708" s="1111" t="s">
        <v>285</v>
      </c>
      <c r="D20708" s="1112" t="s">
        <v>13877</v>
      </c>
      <c r="E20708" s="1113">
        <v>1000</v>
      </c>
      <c r="F20708" s="1113"/>
      <c r="G20708" s="1113">
        <f t="shared" si="332"/>
        <v>-1000</v>
      </c>
      <c r="H20708" s="1114" t="s">
        <v>13637</v>
      </c>
    </row>
    <row r="20709" spans="1:8" s="681" customFormat="1" ht="15" customHeight="1" x14ac:dyDescent="0.25">
      <c r="A20709" s="1109">
        <v>45535</v>
      </c>
      <c r="B20709" s="1111" t="s">
        <v>103</v>
      </c>
      <c r="C20709" s="1111" t="s">
        <v>103</v>
      </c>
      <c r="D20709" s="1112" t="s">
        <v>9413</v>
      </c>
      <c r="E20709" s="1113">
        <v>3000</v>
      </c>
      <c r="F20709" s="1113"/>
      <c r="G20709" s="1113">
        <f t="shared" si="332"/>
        <v>-3000</v>
      </c>
      <c r="H20709" s="1114"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09">
        <v>45535</v>
      </c>
      <c r="B20713" s="1111" t="s">
        <v>12594</v>
      </c>
      <c r="C20713" s="1111" t="s">
        <v>5894</v>
      </c>
      <c r="D20713" s="1112" t="s">
        <v>12272</v>
      </c>
      <c r="E20713" s="1113">
        <v>15000</v>
      </c>
      <c r="F20713" s="1113"/>
      <c r="G20713" s="1113">
        <f t="shared" si="332"/>
        <v>-15000</v>
      </c>
      <c r="H20713" s="1114" t="s">
        <v>13637</v>
      </c>
    </row>
    <row r="20714" spans="1:8" s="681" customFormat="1" ht="15" customHeight="1" x14ac:dyDescent="0.25">
      <c r="A20714" s="1109">
        <v>45535</v>
      </c>
      <c r="B20714" s="1111" t="s">
        <v>13213</v>
      </c>
      <c r="C20714" s="1111" t="s">
        <v>391</v>
      </c>
      <c r="D20714" s="1112" t="s">
        <v>14057</v>
      </c>
      <c r="E20714" s="1113">
        <v>800</v>
      </c>
      <c r="F20714" s="1113"/>
      <c r="G20714" s="1113">
        <f t="shared" si="332"/>
        <v>-800</v>
      </c>
      <c r="H20714" s="1114" t="s">
        <v>13637</v>
      </c>
    </row>
    <row r="20715" spans="1:8" s="681" customFormat="1" ht="15" customHeight="1" x14ac:dyDescent="0.25">
      <c r="A20715" s="1109">
        <v>45535</v>
      </c>
      <c r="B20715" s="1111" t="s">
        <v>11068</v>
      </c>
      <c r="C20715" s="1111" t="s">
        <v>5740</v>
      </c>
      <c r="D20715" s="1112" t="s">
        <v>369</v>
      </c>
      <c r="E20715" s="1113">
        <v>2000</v>
      </c>
      <c r="F20715" s="1113"/>
      <c r="G20715" s="1113">
        <f t="shared" si="332"/>
        <v>-2000</v>
      </c>
      <c r="H20715" s="1114" t="s">
        <v>13637</v>
      </c>
    </row>
    <row r="20716" spans="1:8" s="681" customFormat="1" ht="15" customHeight="1" x14ac:dyDescent="0.25">
      <c r="A20716" s="1109">
        <v>45535</v>
      </c>
      <c r="B20716" s="1111" t="s">
        <v>13098</v>
      </c>
      <c r="C20716" s="1111" t="s">
        <v>5740</v>
      </c>
      <c r="D20716" s="1112" t="s">
        <v>369</v>
      </c>
      <c r="E20716" s="1113">
        <v>900</v>
      </c>
      <c r="F20716" s="1113"/>
      <c r="G20716" s="1113">
        <f t="shared" si="332"/>
        <v>-900</v>
      </c>
      <c r="H20716" s="1114" t="s">
        <v>13637</v>
      </c>
    </row>
    <row r="20717" spans="1:8" s="681" customFormat="1" ht="15" customHeight="1" x14ac:dyDescent="0.25">
      <c r="A20717" s="1109">
        <v>45535</v>
      </c>
      <c r="B20717" s="1111" t="s">
        <v>103</v>
      </c>
      <c r="C20717" s="1111" t="s">
        <v>391</v>
      </c>
      <c r="D20717" s="1112" t="s">
        <v>14058</v>
      </c>
      <c r="E20717" s="1113">
        <v>2500</v>
      </c>
      <c r="F20717" s="1113"/>
      <c r="G20717" s="1113">
        <f t="shared" si="332"/>
        <v>-2500</v>
      </c>
      <c r="H20717" s="1114"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09">
        <v>45535</v>
      </c>
      <c r="B20719" s="1111" t="s">
        <v>11068</v>
      </c>
      <c r="C20719" s="1111" t="s">
        <v>12271</v>
      </c>
      <c r="D20719" s="1112" t="s">
        <v>14070</v>
      </c>
      <c r="E20719" s="1113">
        <v>10000</v>
      </c>
      <c r="F20719" s="1113"/>
      <c r="G20719" s="1113">
        <f t="shared" si="332"/>
        <v>-10000</v>
      </c>
      <c r="H20719" s="1114"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3" t="s">
        <v>11864</v>
      </c>
      <c r="C20727" s="1093" t="s">
        <v>1197</v>
      </c>
      <c r="D20727" s="923" t="s">
        <v>13810</v>
      </c>
      <c r="E20727" s="1095">
        <v>167156</v>
      </c>
      <c r="F20727" s="235"/>
      <c r="G20727" s="235">
        <f t="shared" si="332"/>
        <v>-167156</v>
      </c>
      <c r="H20727" s="708" t="s">
        <v>13637</v>
      </c>
    </row>
    <row r="20728" spans="1:8" s="681" customFormat="1" ht="24" x14ac:dyDescent="0.25">
      <c r="A20728" s="732">
        <v>45509</v>
      </c>
      <c r="B20728" s="1093" t="s">
        <v>12783</v>
      </c>
      <c r="C20728" s="1093" t="s">
        <v>1197</v>
      </c>
      <c r="D20728" s="923" t="s">
        <v>13810</v>
      </c>
      <c r="E20728" s="1095">
        <v>19000</v>
      </c>
      <c r="F20728" s="235"/>
      <c r="G20728" s="235">
        <f t="shared" si="332"/>
        <v>-19000</v>
      </c>
      <c r="H20728" s="708" t="s">
        <v>13637</v>
      </c>
    </row>
    <row r="20729" spans="1:8" s="681" customFormat="1" ht="24" customHeight="1" x14ac:dyDescent="0.25">
      <c r="A20729" s="732">
        <v>45509</v>
      </c>
      <c r="B20729" s="1093" t="s">
        <v>12388</v>
      </c>
      <c r="C20729" s="1093" t="s">
        <v>1197</v>
      </c>
      <c r="D20729" s="923" t="s">
        <v>13810</v>
      </c>
      <c r="E20729" s="1095">
        <v>42703</v>
      </c>
      <c r="F20729" s="235"/>
      <c r="G20729" s="235">
        <f t="shared" si="332"/>
        <v>-42703</v>
      </c>
      <c r="H20729" s="708" t="s">
        <v>13637</v>
      </c>
    </row>
    <row r="20730" spans="1:8" s="681" customFormat="1" ht="24" customHeight="1" x14ac:dyDescent="0.25">
      <c r="A20730" s="732">
        <v>45509</v>
      </c>
      <c r="B20730" s="1093" t="s">
        <v>13240</v>
      </c>
      <c r="C20730" s="1093" t="s">
        <v>1197</v>
      </c>
      <c r="D20730" s="923" t="s">
        <v>13810</v>
      </c>
      <c r="E20730" s="1095">
        <v>171005</v>
      </c>
      <c r="F20730" s="235"/>
      <c r="G20730" s="235">
        <f t="shared" si="332"/>
        <v>-171005</v>
      </c>
      <c r="H20730" s="708" t="s">
        <v>13637</v>
      </c>
    </row>
    <row r="20731" spans="1:8" s="681" customFormat="1" ht="24" customHeight="1" x14ac:dyDescent="0.25">
      <c r="A20731" s="732">
        <v>45509</v>
      </c>
      <c r="B20731" s="1093" t="s">
        <v>13475</v>
      </c>
      <c r="C20731" s="1093" t="s">
        <v>1197</v>
      </c>
      <c r="D20731" s="923" t="s">
        <v>13810</v>
      </c>
      <c r="E20731" s="1095">
        <v>48550</v>
      </c>
      <c r="F20731" s="235"/>
      <c r="G20731" s="235">
        <f t="shared" si="332"/>
        <v>-48550</v>
      </c>
      <c r="H20731" s="708" t="s">
        <v>13637</v>
      </c>
    </row>
    <row r="20732" spans="1:8" s="681" customFormat="1" ht="24" customHeight="1" x14ac:dyDescent="0.25">
      <c r="A20732" s="732">
        <v>45509</v>
      </c>
      <c r="B20732" s="1093" t="s">
        <v>13636</v>
      </c>
      <c r="C20732" s="1093" t="s">
        <v>1197</v>
      </c>
      <c r="D20732" s="923" t="s">
        <v>13810</v>
      </c>
      <c r="E20732" s="1095">
        <v>25000</v>
      </c>
      <c r="F20732" s="235"/>
      <c r="G20732" s="235">
        <f t="shared" si="332"/>
        <v>-25000</v>
      </c>
      <c r="H20732" s="708" t="s">
        <v>13637</v>
      </c>
    </row>
    <row r="20733" spans="1:8" s="681" customFormat="1" ht="24" customHeight="1" x14ac:dyDescent="0.25">
      <c r="A20733" s="732">
        <v>45509</v>
      </c>
      <c r="B20733" s="1093" t="s">
        <v>13213</v>
      </c>
      <c r="C20733" s="1093" t="s">
        <v>1197</v>
      </c>
      <c r="D20733" s="923" t="s">
        <v>13810</v>
      </c>
      <c r="E20733" s="1095">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173" t="s">
        <v>12594</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09">
        <v>45537</v>
      </c>
      <c r="B20811" s="1111" t="s">
        <v>103</v>
      </c>
      <c r="C20811" s="1111" t="s">
        <v>103</v>
      </c>
      <c r="D20811" s="1112" t="s">
        <v>9413</v>
      </c>
      <c r="E20811" s="1113">
        <v>4000</v>
      </c>
      <c r="F20811" s="1113"/>
      <c r="G20811" s="1113">
        <f t="shared" ref="G20811:G20874" si="334">F20811-E20811</f>
        <v>-4000</v>
      </c>
      <c r="H20811" s="1114" t="s">
        <v>14056</v>
      </c>
    </row>
    <row r="20812" spans="1:8" ht="15" customHeight="1" x14ac:dyDescent="0.2">
      <c r="A20812" s="1109">
        <v>45537</v>
      </c>
      <c r="B20812" s="1120" t="s">
        <v>12594</v>
      </c>
      <c r="C20812" s="1120" t="s">
        <v>793</v>
      </c>
      <c r="D20812" s="1121" t="s">
        <v>12789</v>
      </c>
      <c r="E20812" s="1122">
        <v>50000</v>
      </c>
      <c r="F20812" s="1113"/>
      <c r="G20812" s="1113">
        <f t="shared" si="334"/>
        <v>-50000</v>
      </c>
      <c r="H20812" s="1114" t="s">
        <v>14056</v>
      </c>
    </row>
    <row r="20813" spans="1:8" ht="15" customHeight="1" x14ac:dyDescent="0.2">
      <c r="A20813" s="1109">
        <v>45537</v>
      </c>
      <c r="B20813" s="1120" t="s">
        <v>10167</v>
      </c>
      <c r="C20813" s="1120" t="s">
        <v>793</v>
      </c>
      <c r="D20813" s="1121" t="s">
        <v>8421</v>
      </c>
      <c r="E20813" s="1122">
        <v>5000</v>
      </c>
      <c r="F20813" s="1113"/>
      <c r="G20813" s="1113">
        <f t="shared" si="334"/>
        <v>-5000</v>
      </c>
      <c r="H20813" s="1114" t="s">
        <v>14056</v>
      </c>
    </row>
    <row r="20814" spans="1:8" ht="15" customHeight="1" x14ac:dyDescent="0.2">
      <c r="A20814" s="1109">
        <v>45537</v>
      </c>
      <c r="B20814" s="1120" t="s">
        <v>13213</v>
      </c>
      <c r="C20814" s="1120" t="s">
        <v>793</v>
      </c>
      <c r="D20814" s="1121" t="s">
        <v>12183</v>
      </c>
      <c r="E20814" s="1122">
        <v>50000</v>
      </c>
      <c r="F20814" s="1113"/>
      <c r="G20814" s="1113">
        <f t="shared" si="334"/>
        <v>-50000</v>
      </c>
      <c r="H20814" s="1114" t="s">
        <v>14056</v>
      </c>
    </row>
    <row r="20815" spans="1:8" ht="15" customHeight="1" x14ac:dyDescent="0.2">
      <c r="A20815" s="1109">
        <v>45537</v>
      </c>
      <c r="B20815" s="1120" t="s">
        <v>25</v>
      </c>
      <c r="C20815" s="1120" t="s">
        <v>793</v>
      </c>
      <c r="D20815" s="1121" t="s">
        <v>12790</v>
      </c>
      <c r="E20815" s="1122">
        <v>105000</v>
      </c>
      <c r="F20815" s="1113"/>
      <c r="G20815" s="1113">
        <f t="shared" si="334"/>
        <v>-105000</v>
      </c>
      <c r="H20815" s="1114" t="s">
        <v>14056</v>
      </c>
    </row>
    <row r="20816" spans="1:8" s="681" customFormat="1" ht="15" x14ac:dyDescent="0.25">
      <c r="A20816" s="1109">
        <v>45537</v>
      </c>
      <c r="B20816" s="1120" t="s">
        <v>103</v>
      </c>
      <c r="C20816" s="1120" t="s">
        <v>793</v>
      </c>
      <c r="D20816" s="1121" t="s">
        <v>13369</v>
      </c>
      <c r="E20816" s="1122">
        <v>22000</v>
      </c>
      <c r="F20816" s="1113"/>
      <c r="G20816" s="1113">
        <f t="shared" si="334"/>
        <v>-22000</v>
      </c>
      <c r="H20816" s="1114" t="s">
        <v>14056</v>
      </c>
    </row>
    <row r="20817" spans="1:8" s="681" customFormat="1" ht="15" x14ac:dyDescent="0.25">
      <c r="A20817" s="1109">
        <v>45537</v>
      </c>
      <c r="B20817" s="1120" t="s">
        <v>103</v>
      </c>
      <c r="C20817" s="1120" t="s">
        <v>793</v>
      </c>
      <c r="D20817" s="1121" t="s">
        <v>12749</v>
      </c>
      <c r="E20817" s="1122">
        <v>6000</v>
      </c>
      <c r="F20817" s="1113"/>
      <c r="G20817" s="1113">
        <f t="shared" si="334"/>
        <v>-6000</v>
      </c>
      <c r="H20817" s="1114" t="s">
        <v>14056</v>
      </c>
    </row>
    <row r="20818" spans="1:8" ht="15" customHeight="1" x14ac:dyDescent="0.2">
      <c r="A20818" s="1109">
        <v>45537</v>
      </c>
      <c r="B20818" s="1120" t="s">
        <v>13213</v>
      </c>
      <c r="C20818" s="1120" t="s">
        <v>793</v>
      </c>
      <c r="D20818" s="1121" t="s">
        <v>10737</v>
      </c>
      <c r="E20818" s="1122">
        <v>104150</v>
      </c>
      <c r="F20818" s="1113"/>
      <c r="G20818" s="1113">
        <f t="shared" si="334"/>
        <v>-104150</v>
      </c>
      <c r="H20818" s="1114" t="s">
        <v>14056</v>
      </c>
    </row>
    <row r="20819" spans="1:8" ht="15" customHeight="1" x14ac:dyDescent="0.2">
      <c r="A20819" s="1109">
        <v>45537</v>
      </c>
      <c r="B20819" s="1111" t="s">
        <v>25</v>
      </c>
      <c r="C20819" s="1111" t="s">
        <v>8141</v>
      </c>
      <c r="D20819" s="1112" t="s">
        <v>6336</v>
      </c>
      <c r="E20819" s="1113">
        <v>114451</v>
      </c>
      <c r="F20819" s="1113"/>
      <c r="G20819" s="1113">
        <f t="shared" si="334"/>
        <v>-114451</v>
      </c>
      <c r="H20819" s="1114" t="s">
        <v>14056</v>
      </c>
    </row>
    <row r="20820" spans="1:8" ht="15" x14ac:dyDescent="0.2">
      <c r="A20820" s="1109">
        <v>45537</v>
      </c>
      <c r="B20820" s="1111" t="s">
        <v>103</v>
      </c>
      <c r="C20820" s="1111" t="s">
        <v>8141</v>
      </c>
      <c r="D20820" s="1112" t="s">
        <v>6336</v>
      </c>
      <c r="E20820" s="1113">
        <v>70368</v>
      </c>
      <c r="F20820" s="1113"/>
      <c r="G20820" s="1113">
        <f t="shared" si="334"/>
        <v>-70368</v>
      </c>
      <c r="H20820" s="1114" t="s">
        <v>14056</v>
      </c>
    </row>
    <row r="20821" spans="1:8" ht="15" x14ac:dyDescent="0.2">
      <c r="A20821" s="1109">
        <v>45537</v>
      </c>
      <c r="B20821" s="1111" t="s">
        <v>25</v>
      </c>
      <c r="C20821" s="1111" t="s">
        <v>8141</v>
      </c>
      <c r="D20821" s="1112" t="s">
        <v>8607</v>
      </c>
      <c r="E20821" s="1113">
        <v>2300</v>
      </c>
      <c r="F20821" s="1113"/>
      <c r="G20821" s="1113">
        <f t="shared" si="334"/>
        <v>-2300</v>
      </c>
      <c r="H20821" s="1114" t="s">
        <v>14056</v>
      </c>
    </row>
    <row r="20822" spans="1:8" ht="15" x14ac:dyDescent="0.2">
      <c r="A20822" s="1109">
        <v>45537</v>
      </c>
      <c r="B20822" s="1111" t="s">
        <v>103</v>
      </c>
      <c r="C20822" s="1111" t="s">
        <v>8141</v>
      </c>
      <c r="D20822" s="1112" t="s">
        <v>8607</v>
      </c>
      <c r="E20822" s="1113">
        <v>2030</v>
      </c>
      <c r="F20822" s="1113"/>
      <c r="G20822" s="1113">
        <f t="shared" si="334"/>
        <v>-2030</v>
      </c>
      <c r="H20822" s="1114" t="s">
        <v>14056</v>
      </c>
    </row>
    <row r="20823" spans="1:8" ht="15" x14ac:dyDescent="0.2">
      <c r="A20823" s="1109">
        <v>45537</v>
      </c>
      <c r="B20823" s="1111" t="s">
        <v>11068</v>
      </c>
      <c r="C20823" s="1111" t="s">
        <v>5740</v>
      </c>
      <c r="D20823" s="1112" t="s">
        <v>10325</v>
      </c>
      <c r="E20823" s="1113">
        <v>200</v>
      </c>
      <c r="F20823" s="1113"/>
      <c r="G20823" s="1113">
        <f t="shared" si="334"/>
        <v>-200</v>
      </c>
      <c r="H20823" s="1114"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09">
        <v>45537</v>
      </c>
      <c r="B20825" s="1120" t="s">
        <v>3945</v>
      </c>
      <c r="C20825" s="1120" t="s">
        <v>793</v>
      </c>
      <c r="D20825" s="1121" t="s">
        <v>12071</v>
      </c>
      <c r="E20825" s="1122">
        <v>145409.27419354839</v>
      </c>
      <c r="F20825" s="1113"/>
      <c r="G20825" s="1113">
        <f t="shared" si="334"/>
        <v>-145409.27419354839</v>
      </c>
      <c r="H20825" s="1114" t="s">
        <v>14056</v>
      </c>
    </row>
    <row r="20826" spans="1:8" ht="15" x14ac:dyDescent="0.2">
      <c r="A20826" s="1109">
        <v>45537</v>
      </c>
      <c r="B20826" s="1111" t="s">
        <v>13098</v>
      </c>
      <c r="C20826" s="1111" t="s">
        <v>10972</v>
      </c>
      <c r="D20826" s="1112" t="s">
        <v>14061</v>
      </c>
      <c r="E20826" s="1113">
        <v>2570</v>
      </c>
      <c r="F20826" s="1113"/>
      <c r="G20826" s="1113">
        <f t="shared" si="334"/>
        <v>-2570</v>
      </c>
      <c r="H20826" s="1114" t="s">
        <v>14056</v>
      </c>
    </row>
    <row r="20827" spans="1:8" ht="15" x14ac:dyDescent="0.2">
      <c r="A20827" s="1109">
        <v>45537</v>
      </c>
      <c r="B20827" s="1111" t="s">
        <v>12388</v>
      </c>
      <c r="C20827" s="1111" t="s">
        <v>10972</v>
      </c>
      <c r="D20827" s="1112" t="s">
        <v>14062</v>
      </c>
      <c r="E20827" s="1113">
        <v>600</v>
      </c>
      <c r="F20827" s="1113"/>
      <c r="G20827" s="1113">
        <f t="shared" si="334"/>
        <v>-600</v>
      </c>
      <c r="H20827" s="1114" t="s">
        <v>14056</v>
      </c>
    </row>
    <row r="20828" spans="1:8" ht="15" x14ac:dyDescent="0.2">
      <c r="A20828" s="1109">
        <v>45537</v>
      </c>
      <c r="B20828" s="1111" t="s">
        <v>12388</v>
      </c>
      <c r="C20828" s="1111" t="s">
        <v>5740</v>
      </c>
      <c r="D20828" s="1112" t="s">
        <v>369</v>
      </c>
      <c r="E20828" s="1113">
        <v>800</v>
      </c>
      <c r="F20828" s="1113"/>
      <c r="G20828" s="1113">
        <f t="shared" si="334"/>
        <v>-800</v>
      </c>
      <c r="H20828" s="1114" t="s">
        <v>14056</v>
      </c>
    </row>
    <row r="20829" spans="1:8" ht="15" x14ac:dyDescent="0.2">
      <c r="A20829" s="1109">
        <v>45537</v>
      </c>
      <c r="B20829" s="1111" t="s">
        <v>11707</v>
      </c>
      <c r="C20829" s="1111" t="s">
        <v>5740</v>
      </c>
      <c r="D20829" s="1112" t="s">
        <v>14063</v>
      </c>
      <c r="E20829" s="1113">
        <v>300</v>
      </c>
      <c r="F20829" s="1113"/>
      <c r="G20829" s="1113">
        <f t="shared" si="334"/>
        <v>-300</v>
      </c>
      <c r="H20829" s="1114" t="s">
        <v>14056</v>
      </c>
    </row>
    <row r="20830" spans="1:8" ht="15" x14ac:dyDescent="0.2">
      <c r="A20830" s="1109">
        <v>45537</v>
      </c>
      <c r="B20830" s="1120" t="s">
        <v>103</v>
      </c>
      <c r="C20830" s="1120" t="s">
        <v>793</v>
      </c>
      <c r="D20830" s="1121" t="s">
        <v>10125</v>
      </c>
      <c r="E20830" s="1122">
        <v>287500</v>
      </c>
      <c r="F20830" s="1113"/>
      <c r="G20830" s="1113">
        <f t="shared" si="334"/>
        <v>-287500</v>
      </c>
      <c r="H20830" s="1114"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12594</v>
      </c>
      <c r="C20836" s="62" t="s">
        <v>12336</v>
      </c>
      <c r="D20836" s="182" t="s">
        <v>14071</v>
      </c>
      <c r="E20836" s="125">
        <v>10000</v>
      </c>
      <c r="F20836" s="125"/>
      <c r="G20836" s="125">
        <f t="shared" si="334"/>
        <v>-10000</v>
      </c>
      <c r="H20836" s="704" t="s">
        <v>14056</v>
      </c>
    </row>
    <row r="20837" spans="1:8" ht="15" x14ac:dyDescent="0.2">
      <c r="A20837" s="1109">
        <v>45538</v>
      </c>
      <c r="B20837" s="1120" t="s">
        <v>37</v>
      </c>
      <c r="C20837" s="1120" t="s">
        <v>793</v>
      </c>
      <c r="D20837" s="1121" t="s">
        <v>11813</v>
      </c>
      <c r="E20837" s="1122">
        <v>209604.83870967745</v>
      </c>
      <c r="F20837" s="1113"/>
      <c r="G20837" s="1113">
        <f t="shared" si="334"/>
        <v>-209604.83870967745</v>
      </c>
      <c r="H20837" s="1114" t="s">
        <v>14056</v>
      </c>
    </row>
    <row r="20838" spans="1:8" ht="15" x14ac:dyDescent="0.2">
      <c r="A20838" s="1109">
        <v>45538</v>
      </c>
      <c r="B20838" s="1111" t="s">
        <v>37</v>
      </c>
      <c r="C20838" s="1111" t="s">
        <v>391</v>
      </c>
      <c r="D20838" s="1112" t="s">
        <v>5754</v>
      </c>
      <c r="E20838" s="1113">
        <v>3000</v>
      </c>
      <c r="F20838" s="1113"/>
      <c r="G20838" s="1113">
        <f t="shared" si="334"/>
        <v>-3000</v>
      </c>
      <c r="H20838" s="1114"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09">
        <v>45538</v>
      </c>
      <c r="B20840" s="1111" t="s">
        <v>103</v>
      </c>
      <c r="C20840" s="1111" t="s">
        <v>285</v>
      </c>
      <c r="D20840" s="1112" t="s">
        <v>13666</v>
      </c>
      <c r="E20840" s="1113">
        <v>500</v>
      </c>
      <c r="F20840" s="1113"/>
      <c r="G20840" s="1113">
        <f t="shared" si="334"/>
        <v>-500</v>
      </c>
      <c r="H20840" s="1114"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09">
        <v>45538</v>
      </c>
      <c r="B20842" s="1120" t="s">
        <v>12594</v>
      </c>
      <c r="C20842" s="1120" t="s">
        <v>793</v>
      </c>
      <c r="D20842" s="1121" t="s">
        <v>14083</v>
      </c>
      <c r="E20842" s="1122">
        <v>284284.27419354836</v>
      </c>
      <c r="F20842" s="1113"/>
      <c r="G20842" s="1113">
        <f t="shared" si="334"/>
        <v>-284284.27419354836</v>
      </c>
      <c r="H20842" s="1114" t="s">
        <v>14056</v>
      </c>
    </row>
    <row r="20843" spans="1:8" ht="15" x14ac:dyDescent="0.2">
      <c r="A20843" s="1109">
        <v>45538</v>
      </c>
      <c r="B20843" s="1111" t="s">
        <v>12783</v>
      </c>
      <c r="C20843" s="1111" t="s">
        <v>5740</v>
      </c>
      <c r="D20843" s="1112" t="s">
        <v>369</v>
      </c>
      <c r="E20843" s="1113">
        <v>700</v>
      </c>
      <c r="F20843" s="1113"/>
      <c r="G20843" s="1113">
        <f t="shared" si="334"/>
        <v>-700</v>
      </c>
      <c r="H20843" s="1114" t="s">
        <v>14056</v>
      </c>
    </row>
    <row r="20844" spans="1:8" ht="15" x14ac:dyDescent="0.2">
      <c r="A20844" s="1109">
        <v>45538</v>
      </c>
      <c r="B20844" s="1111" t="s">
        <v>13240</v>
      </c>
      <c r="C20844" s="1111" t="s">
        <v>10972</v>
      </c>
      <c r="D20844" s="1112" t="s">
        <v>10325</v>
      </c>
      <c r="E20844" s="1113">
        <v>200</v>
      </c>
      <c r="F20844" s="1113"/>
      <c r="G20844" s="1113">
        <f t="shared" si="334"/>
        <v>-200</v>
      </c>
      <c r="H20844" s="1114" t="s">
        <v>14056</v>
      </c>
    </row>
    <row r="20845" spans="1:8" ht="15" x14ac:dyDescent="0.2">
      <c r="A20845" s="1109">
        <v>45538</v>
      </c>
      <c r="B20845" s="1111" t="s">
        <v>103</v>
      </c>
      <c r="C20845" s="1111" t="s">
        <v>103</v>
      </c>
      <c r="D20845" s="1112" t="s">
        <v>9413</v>
      </c>
      <c r="E20845" s="1113">
        <v>4000</v>
      </c>
      <c r="F20845" s="1113"/>
      <c r="G20845" s="1113">
        <f t="shared" si="334"/>
        <v>-4000</v>
      </c>
      <c r="H20845" s="1114" t="s">
        <v>14056</v>
      </c>
    </row>
    <row r="20846" spans="1:8" ht="15" x14ac:dyDescent="0.2">
      <c r="A20846" s="1109">
        <v>45538</v>
      </c>
      <c r="B20846" s="1111" t="s">
        <v>12671</v>
      </c>
      <c r="C20846" s="1111" t="s">
        <v>5740</v>
      </c>
      <c r="D20846" s="1112" t="s">
        <v>14084</v>
      </c>
      <c r="E20846" s="1113">
        <v>5500</v>
      </c>
      <c r="F20846" s="1113"/>
      <c r="G20846" s="1113">
        <f t="shared" si="334"/>
        <v>-5500</v>
      </c>
      <c r="H20846" s="1114" t="s">
        <v>14056</v>
      </c>
    </row>
    <row r="20847" spans="1:8" ht="15" x14ac:dyDescent="0.2">
      <c r="A20847" s="1109">
        <v>45538</v>
      </c>
      <c r="B20847" s="1111" t="s">
        <v>12388</v>
      </c>
      <c r="C20847" s="1111" t="s">
        <v>5386</v>
      </c>
      <c r="D20847" s="1112" t="s">
        <v>14085</v>
      </c>
      <c r="E20847" s="1113">
        <v>14000</v>
      </c>
      <c r="F20847" s="1113"/>
      <c r="G20847" s="1113">
        <f t="shared" si="334"/>
        <v>-14000</v>
      </c>
      <c r="H20847" s="1114" t="s">
        <v>14056</v>
      </c>
    </row>
    <row r="20848" spans="1:8" ht="15" x14ac:dyDescent="0.2">
      <c r="A20848" s="1109">
        <v>45538</v>
      </c>
      <c r="B20848" s="1111" t="s">
        <v>12388</v>
      </c>
      <c r="C20848" s="1111" t="s">
        <v>391</v>
      </c>
      <c r="D20848" s="1112" t="s">
        <v>14086</v>
      </c>
      <c r="E20848" s="1113">
        <v>700</v>
      </c>
      <c r="F20848" s="1113"/>
      <c r="G20848" s="1113">
        <f t="shared" si="334"/>
        <v>-700</v>
      </c>
      <c r="H20848" s="1114" t="s">
        <v>14056</v>
      </c>
    </row>
    <row r="20849" spans="1:8" ht="15" x14ac:dyDescent="0.2">
      <c r="A20849" s="1109">
        <v>45538</v>
      </c>
      <c r="B20849" s="1111" t="s">
        <v>103</v>
      </c>
      <c r="C20849" s="1111" t="s">
        <v>391</v>
      </c>
      <c r="D20849" s="1112" t="s">
        <v>14087</v>
      </c>
      <c r="E20849" s="1113">
        <v>150</v>
      </c>
      <c r="F20849" s="1113"/>
      <c r="G20849" s="1113">
        <f t="shared" si="334"/>
        <v>-150</v>
      </c>
      <c r="H20849" s="1114" t="s">
        <v>14056</v>
      </c>
    </row>
    <row r="20850" spans="1:8" ht="15" x14ac:dyDescent="0.2">
      <c r="A20850" s="1109">
        <v>45538</v>
      </c>
      <c r="B20850" s="1120" t="s">
        <v>11068</v>
      </c>
      <c r="C20850" s="1120" t="s">
        <v>793</v>
      </c>
      <c r="D20850" s="1121" t="s">
        <v>14088</v>
      </c>
      <c r="E20850" s="1122">
        <v>92903</v>
      </c>
      <c r="F20850" s="1113"/>
      <c r="G20850" s="1113">
        <f t="shared" si="334"/>
        <v>-92903</v>
      </c>
      <c r="H20850" s="1114" t="s">
        <v>14056</v>
      </c>
    </row>
    <row r="20851" spans="1:8" ht="15" x14ac:dyDescent="0.2">
      <c r="A20851" s="1109">
        <v>45538</v>
      </c>
      <c r="B20851" s="1120" t="s">
        <v>13098</v>
      </c>
      <c r="C20851" s="1120" t="s">
        <v>793</v>
      </c>
      <c r="D20851" s="1121" t="s">
        <v>14089</v>
      </c>
      <c r="E20851" s="1122">
        <v>73772</v>
      </c>
      <c r="F20851" s="1113"/>
      <c r="G20851" s="1113">
        <f t="shared" si="334"/>
        <v>-73772</v>
      </c>
      <c r="H20851" s="1114" t="s">
        <v>14056</v>
      </c>
    </row>
    <row r="20852" spans="1:8" ht="15" x14ac:dyDescent="0.2">
      <c r="A20852" s="1109">
        <v>45538</v>
      </c>
      <c r="B20852" s="1111" t="s">
        <v>12388</v>
      </c>
      <c r="C20852" s="1111" t="s">
        <v>5740</v>
      </c>
      <c r="D20852" s="1112" t="s">
        <v>369</v>
      </c>
      <c r="E20852" s="1113">
        <v>2500</v>
      </c>
      <c r="F20852" s="1113"/>
      <c r="G20852" s="1113">
        <f t="shared" si="334"/>
        <v>-2500</v>
      </c>
      <c r="H20852" s="1114" t="s">
        <v>14056</v>
      </c>
    </row>
    <row r="20853" spans="1:8" ht="15" x14ac:dyDescent="0.2">
      <c r="A20853" s="1109">
        <v>45538</v>
      </c>
      <c r="B20853" s="1111" t="s">
        <v>12388</v>
      </c>
      <c r="C20853" s="1111" t="s">
        <v>5740</v>
      </c>
      <c r="D20853" s="1112" t="s">
        <v>369</v>
      </c>
      <c r="E20853" s="1113">
        <v>3000</v>
      </c>
      <c r="F20853" s="1113"/>
      <c r="G20853" s="1113">
        <f t="shared" si="334"/>
        <v>-3000</v>
      </c>
      <c r="H20853" s="1114" t="s">
        <v>14056</v>
      </c>
    </row>
    <row r="20854" spans="1:8" ht="15" x14ac:dyDescent="0.2">
      <c r="A20854" s="1109">
        <v>45538</v>
      </c>
      <c r="B20854" s="1111" t="s">
        <v>12388</v>
      </c>
      <c r="C20854" s="1111" t="s">
        <v>10972</v>
      </c>
      <c r="D20854" s="1112" t="s">
        <v>14090</v>
      </c>
      <c r="E20854" s="1113">
        <v>16800</v>
      </c>
      <c r="F20854" s="1113"/>
      <c r="G20854" s="1113">
        <f t="shared" si="334"/>
        <v>-16800</v>
      </c>
      <c r="H20854" s="1114" t="s">
        <v>14056</v>
      </c>
    </row>
    <row r="20855" spans="1:8" ht="15" x14ac:dyDescent="0.2">
      <c r="A20855" s="1109">
        <v>45538</v>
      </c>
      <c r="B20855" s="1111" t="s">
        <v>12594</v>
      </c>
      <c r="C20855" s="1111" t="s">
        <v>13081</v>
      </c>
      <c r="D20855" s="1112" t="s">
        <v>1156</v>
      </c>
      <c r="E20855" s="1113">
        <v>3000</v>
      </c>
      <c r="F20855" s="1113"/>
      <c r="G20855" s="1113">
        <f t="shared" si="334"/>
        <v>-3000</v>
      </c>
      <c r="H20855" s="1114"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09">
        <v>45539</v>
      </c>
      <c r="B20867" s="1111" t="s">
        <v>12783</v>
      </c>
      <c r="C20867" s="1111" t="s">
        <v>5740</v>
      </c>
      <c r="D20867" s="1112" t="s">
        <v>1156</v>
      </c>
      <c r="E20867" s="1113">
        <v>400</v>
      </c>
      <c r="F20867" s="1113"/>
      <c r="G20867" s="1113">
        <f t="shared" si="334"/>
        <v>-400</v>
      </c>
      <c r="H20867" s="1114" t="s">
        <v>14056</v>
      </c>
    </row>
    <row r="20868" spans="1:8" ht="15" x14ac:dyDescent="0.2">
      <c r="A20868" s="1109">
        <v>45539</v>
      </c>
      <c r="B20868" s="1111" t="s">
        <v>12388</v>
      </c>
      <c r="C20868" s="1111" t="s">
        <v>5740</v>
      </c>
      <c r="D20868" s="1112" t="s">
        <v>1156</v>
      </c>
      <c r="E20868" s="1113">
        <v>3300</v>
      </c>
      <c r="F20868" s="1113"/>
      <c r="G20868" s="1113">
        <f t="shared" si="334"/>
        <v>-3300</v>
      </c>
      <c r="H20868" s="1114" t="s">
        <v>14056</v>
      </c>
    </row>
    <row r="20869" spans="1:8" ht="15" x14ac:dyDescent="0.2">
      <c r="A20869" s="1109">
        <v>45539</v>
      </c>
      <c r="B20869" s="1111" t="s">
        <v>12388</v>
      </c>
      <c r="C20869" s="1111" t="s">
        <v>5740</v>
      </c>
      <c r="D20869" s="1112" t="s">
        <v>1156</v>
      </c>
      <c r="E20869" s="1113">
        <v>2500</v>
      </c>
      <c r="F20869" s="1113"/>
      <c r="G20869" s="1113">
        <f t="shared" si="334"/>
        <v>-2500</v>
      </c>
      <c r="H20869" s="1114"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09">
        <v>45539</v>
      </c>
      <c r="B20871" s="1111" t="s">
        <v>103</v>
      </c>
      <c r="C20871" s="1111" t="s">
        <v>103</v>
      </c>
      <c r="D20871" s="1112" t="s">
        <v>9413</v>
      </c>
      <c r="E20871" s="1113">
        <v>1500</v>
      </c>
      <c r="F20871" s="1113"/>
      <c r="G20871" s="1113">
        <f t="shared" si="334"/>
        <v>-1500</v>
      </c>
      <c r="H20871" s="1114"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09">
        <v>45540</v>
      </c>
      <c r="B20878" s="1111" t="s">
        <v>11707</v>
      </c>
      <c r="C20878" s="1111" t="s">
        <v>10972</v>
      </c>
      <c r="D20878" s="1112" t="s">
        <v>14101</v>
      </c>
      <c r="E20878" s="1113">
        <v>10000</v>
      </c>
      <c r="F20878" s="1113"/>
      <c r="G20878" s="1113">
        <f t="shared" si="335"/>
        <v>-10000</v>
      </c>
      <c r="H20878" s="1114" t="s">
        <v>14056</v>
      </c>
    </row>
    <row r="20879" spans="1:8" ht="15" x14ac:dyDescent="0.2">
      <c r="A20879" s="1109">
        <v>45540</v>
      </c>
      <c r="B20879" s="1111" t="s">
        <v>25</v>
      </c>
      <c r="C20879" s="1111" t="s">
        <v>391</v>
      </c>
      <c r="D20879" s="1112" t="s">
        <v>14102</v>
      </c>
      <c r="E20879" s="1113">
        <v>1100</v>
      </c>
      <c r="F20879" s="1113"/>
      <c r="G20879" s="1113">
        <f t="shared" si="335"/>
        <v>-1100</v>
      </c>
      <c r="H20879" s="1114" t="s">
        <v>14056</v>
      </c>
    </row>
    <row r="20880" spans="1:8" ht="15" x14ac:dyDescent="0.2">
      <c r="A20880" s="1109">
        <v>45540</v>
      </c>
      <c r="B20880" s="1111" t="s">
        <v>13417</v>
      </c>
      <c r="C20880" s="1111" t="s">
        <v>5409</v>
      </c>
      <c r="D20880" s="1112" t="s">
        <v>14110</v>
      </c>
      <c r="E20880" s="1113">
        <v>10000</v>
      </c>
      <c r="F20880" s="1113"/>
      <c r="G20880" s="1113">
        <f t="shared" si="335"/>
        <v>-10000</v>
      </c>
      <c r="H20880" s="1114"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09">
        <v>45540</v>
      </c>
      <c r="B20882" s="1120" t="s">
        <v>11707</v>
      </c>
      <c r="C20882" s="1120" t="s">
        <v>793</v>
      </c>
      <c r="D20882" s="1121" t="s">
        <v>12373</v>
      </c>
      <c r="E20882" s="1122">
        <v>817499.32258064533</v>
      </c>
      <c r="F20882" s="1113"/>
      <c r="G20882" s="1113">
        <f t="shared" si="335"/>
        <v>-817499.32258064533</v>
      </c>
      <c r="H20882" s="1114" t="s">
        <v>14056</v>
      </c>
    </row>
    <row r="20883" spans="1:8" ht="15" x14ac:dyDescent="0.2">
      <c r="A20883" s="733">
        <v>45540</v>
      </c>
      <c r="B20883" s="62" t="s">
        <v>12594</v>
      </c>
      <c r="C20883" s="62" t="s">
        <v>3103</v>
      </c>
      <c r="D20883" s="182" t="s">
        <v>1156</v>
      </c>
      <c r="E20883" s="125">
        <v>20000</v>
      </c>
      <c r="F20883" s="125"/>
      <c r="G20883" s="125">
        <f t="shared" si="335"/>
        <v>-20000</v>
      </c>
      <c r="H20883" s="704" t="s">
        <v>14056</v>
      </c>
    </row>
    <row r="20884" spans="1:8" ht="15" x14ac:dyDescent="0.2">
      <c r="A20884" s="1109">
        <v>45540</v>
      </c>
      <c r="B20884" s="1111" t="s">
        <v>12388</v>
      </c>
      <c r="C20884" s="1111" t="s">
        <v>5740</v>
      </c>
      <c r="D20884" s="1112" t="s">
        <v>1156</v>
      </c>
      <c r="E20884" s="1113">
        <v>1000</v>
      </c>
      <c r="F20884" s="1113"/>
      <c r="G20884" s="1113">
        <f t="shared" si="335"/>
        <v>-1000</v>
      </c>
      <c r="H20884" s="1114"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09">
        <v>45540</v>
      </c>
      <c r="B20886" s="1111" t="s">
        <v>12671</v>
      </c>
      <c r="C20886" s="1111" t="s">
        <v>5740</v>
      </c>
      <c r="D20886" s="1112" t="s">
        <v>1156</v>
      </c>
      <c r="E20886" s="1113">
        <v>3500</v>
      </c>
      <c r="F20886" s="1113"/>
      <c r="G20886" s="1113">
        <f t="shared" si="335"/>
        <v>-3500</v>
      </c>
      <c r="H20886" s="1114" t="s">
        <v>14056</v>
      </c>
    </row>
    <row r="20887" spans="1:8" ht="15" x14ac:dyDescent="0.2">
      <c r="A20887" s="1109">
        <v>45540</v>
      </c>
      <c r="B20887" s="1111" t="s">
        <v>12388</v>
      </c>
      <c r="C20887" s="1111" t="s">
        <v>5740</v>
      </c>
      <c r="D20887" s="1112" t="s">
        <v>1156</v>
      </c>
      <c r="E20887" s="1113">
        <v>1400</v>
      </c>
      <c r="F20887" s="1113"/>
      <c r="G20887" s="1113">
        <f t="shared" si="335"/>
        <v>-1400</v>
      </c>
      <c r="H20887" s="1114" t="s">
        <v>14056</v>
      </c>
    </row>
    <row r="20888" spans="1:8" ht="15" x14ac:dyDescent="0.2">
      <c r="A20888" s="733">
        <v>45540</v>
      </c>
      <c r="B20888" s="62" t="s">
        <v>12594</v>
      </c>
      <c r="C20888" s="62" t="s">
        <v>13081</v>
      </c>
      <c r="D20888" s="182" t="s">
        <v>1156</v>
      </c>
      <c r="E20888" s="125">
        <v>30000</v>
      </c>
      <c r="F20888" s="125"/>
      <c r="G20888" s="125">
        <f t="shared" si="335"/>
        <v>-30000</v>
      </c>
      <c r="H20888" s="704" t="s">
        <v>14056</v>
      </c>
    </row>
    <row r="20889" spans="1:8" ht="15" x14ac:dyDescent="0.2">
      <c r="A20889" s="1109">
        <v>45540</v>
      </c>
      <c r="B20889" s="1111" t="s">
        <v>13213</v>
      </c>
      <c r="C20889" s="1111" t="s">
        <v>5740</v>
      </c>
      <c r="D20889" s="1112" t="s">
        <v>369</v>
      </c>
      <c r="E20889" s="1113">
        <v>1500</v>
      </c>
      <c r="F20889" s="1113"/>
      <c r="G20889" s="1113">
        <f t="shared" si="335"/>
        <v>-1500</v>
      </c>
      <c r="H20889" s="1114" t="s">
        <v>14056</v>
      </c>
    </row>
    <row r="20890" spans="1:8" ht="15" x14ac:dyDescent="0.2">
      <c r="A20890" s="1109">
        <v>45540</v>
      </c>
      <c r="B20890" s="1111" t="s">
        <v>13098</v>
      </c>
      <c r="C20890" s="1111" t="s">
        <v>5740</v>
      </c>
      <c r="D20890" s="1112" t="s">
        <v>14114</v>
      </c>
      <c r="E20890" s="1113">
        <v>3100</v>
      </c>
      <c r="F20890" s="1113"/>
      <c r="G20890" s="1113">
        <f t="shared" si="335"/>
        <v>-3100</v>
      </c>
      <c r="H20890" s="1114" t="s">
        <v>14056</v>
      </c>
    </row>
    <row r="20891" spans="1:8" ht="15" x14ac:dyDescent="0.2">
      <c r="A20891" s="1109">
        <v>45540</v>
      </c>
      <c r="B20891" s="1111" t="s">
        <v>103</v>
      </c>
      <c r="C20891" s="1111" t="s">
        <v>103</v>
      </c>
      <c r="D20891" s="1112" t="s">
        <v>13877</v>
      </c>
      <c r="E20891" s="1113">
        <v>1500</v>
      </c>
      <c r="F20891" s="1113"/>
      <c r="G20891" s="1113">
        <f t="shared" si="335"/>
        <v>-1500</v>
      </c>
      <c r="H20891" s="1114"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09">
        <v>45540</v>
      </c>
      <c r="B20897" s="1120" t="s">
        <v>103</v>
      </c>
      <c r="C20897" s="1120" t="s">
        <v>793</v>
      </c>
      <c r="D20897" s="1121" t="s">
        <v>14111</v>
      </c>
      <c r="E20897" s="1122">
        <v>70000</v>
      </c>
      <c r="F20897" s="1113"/>
      <c r="G20897" s="1113">
        <f t="shared" si="335"/>
        <v>-70000</v>
      </c>
      <c r="H20897" s="1114" t="s">
        <v>14056</v>
      </c>
    </row>
    <row r="20898" spans="1:8" ht="15" x14ac:dyDescent="0.2">
      <c r="A20898" s="1109">
        <v>45541</v>
      </c>
      <c r="B20898" s="1120" t="s">
        <v>3944</v>
      </c>
      <c r="C20898" s="1120" t="s">
        <v>793</v>
      </c>
      <c r="D20898" s="1121" t="s">
        <v>12377</v>
      </c>
      <c r="E20898" s="1122">
        <v>120691.53225806452</v>
      </c>
      <c r="F20898" s="1113"/>
      <c r="G20898" s="1113">
        <f t="shared" si="335"/>
        <v>-120691.53225806452</v>
      </c>
      <c r="H20898" s="1114" t="s">
        <v>14056</v>
      </c>
    </row>
    <row r="20899" spans="1:8" ht="15" x14ac:dyDescent="0.2">
      <c r="A20899" s="1109">
        <v>45541</v>
      </c>
      <c r="B20899" s="1120" t="s">
        <v>11068</v>
      </c>
      <c r="C20899" s="1120" t="s">
        <v>793</v>
      </c>
      <c r="D20899" s="1121" t="s">
        <v>14119</v>
      </c>
      <c r="E20899" s="1122">
        <v>109516.12903225806</v>
      </c>
      <c r="F20899" s="1113"/>
      <c r="G20899" s="1113">
        <f t="shared" si="335"/>
        <v>-109516.12903225806</v>
      </c>
      <c r="H20899" s="1114" t="s">
        <v>14056</v>
      </c>
    </row>
    <row r="20900" spans="1:8" ht="15" x14ac:dyDescent="0.2">
      <c r="A20900" s="1109">
        <v>45541</v>
      </c>
      <c r="B20900" s="1120" t="s">
        <v>12671</v>
      </c>
      <c r="C20900" s="1120" t="s">
        <v>793</v>
      </c>
      <c r="D20900" s="1121" t="s">
        <v>14120</v>
      </c>
      <c r="E20900" s="1122">
        <v>17419.354838709674</v>
      </c>
      <c r="F20900" s="1113"/>
      <c r="G20900" s="1113">
        <f t="shared" si="335"/>
        <v>-17419.354838709674</v>
      </c>
      <c r="H20900" s="1114" t="s">
        <v>14056</v>
      </c>
    </row>
    <row r="20901" spans="1:8" ht="15" x14ac:dyDescent="0.2">
      <c r="A20901" s="1109">
        <v>45541</v>
      </c>
      <c r="B20901" s="1120" t="s">
        <v>3945</v>
      </c>
      <c r="C20901" s="1120" t="s">
        <v>793</v>
      </c>
      <c r="D20901" s="1121" t="s">
        <v>8420</v>
      </c>
      <c r="E20901" s="1122">
        <v>28000</v>
      </c>
      <c r="F20901" s="1113"/>
      <c r="G20901" s="1113">
        <f t="shared" si="335"/>
        <v>-28000</v>
      </c>
      <c r="H20901" s="1114" t="s">
        <v>14056</v>
      </c>
    </row>
    <row r="20902" spans="1:8" ht="15" x14ac:dyDescent="0.2">
      <c r="A20902" s="1109">
        <v>45541</v>
      </c>
      <c r="B20902" s="1120" t="s">
        <v>103</v>
      </c>
      <c r="C20902" s="1120" t="s">
        <v>793</v>
      </c>
      <c r="D20902" s="1121" t="s">
        <v>10106</v>
      </c>
      <c r="E20902" s="1122">
        <v>45048.387096774197</v>
      </c>
      <c r="F20902" s="1113"/>
      <c r="G20902" s="1113">
        <f t="shared" si="335"/>
        <v>-45048.387096774197</v>
      </c>
      <c r="H20902" s="1114" t="s">
        <v>14056</v>
      </c>
    </row>
    <row r="20903" spans="1:8" ht="15" x14ac:dyDescent="0.2">
      <c r="A20903" s="1109">
        <v>45541</v>
      </c>
      <c r="B20903" s="1111" t="s">
        <v>103</v>
      </c>
      <c r="C20903" s="1111" t="s">
        <v>103</v>
      </c>
      <c r="D20903" s="1112" t="s">
        <v>9413</v>
      </c>
      <c r="E20903" s="1113">
        <v>5000</v>
      </c>
      <c r="F20903" s="1113"/>
      <c r="G20903" s="1113">
        <f t="shared" si="335"/>
        <v>-5000</v>
      </c>
      <c r="H20903" s="1114" t="s">
        <v>14056</v>
      </c>
    </row>
    <row r="20904" spans="1:8" ht="15" x14ac:dyDescent="0.2">
      <c r="A20904" s="1109">
        <v>45541</v>
      </c>
      <c r="B20904" s="1111" t="s">
        <v>14121</v>
      </c>
      <c r="C20904" s="1111" t="s">
        <v>10972</v>
      </c>
      <c r="D20904" s="1112" t="s">
        <v>14122</v>
      </c>
      <c r="E20904" s="1113">
        <v>1000</v>
      </c>
      <c r="F20904" s="1113"/>
      <c r="G20904" s="1113">
        <f t="shared" si="335"/>
        <v>-1000</v>
      </c>
      <c r="H20904" s="1114" t="s">
        <v>14056</v>
      </c>
    </row>
    <row r="20905" spans="1:8" ht="15" x14ac:dyDescent="0.2">
      <c r="A20905" s="1109">
        <v>45541</v>
      </c>
      <c r="B20905" s="1111" t="s">
        <v>13098</v>
      </c>
      <c r="C20905" s="1111" t="s">
        <v>10972</v>
      </c>
      <c r="D20905" s="1112" t="s">
        <v>14123</v>
      </c>
      <c r="E20905" s="1113">
        <v>1000</v>
      </c>
      <c r="F20905" s="1113"/>
      <c r="G20905" s="1113">
        <f t="shared" si="335"/>
        <v>-1000</v>
      </c>
      <c r="H20905" s="1114"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09">
        <v>45541</v>
      </c>
      <c r="B20907" s="1120" t="s">
        <v>12334</v>
      </c>
      <c r="C20907" s="1120" t="s">
        <v>793</v>
      </c>
      <c r="D20907" s="1121" t="s">
        <v>13712</v>
      </c>
      <c r="E20907" s="1122">
        <v>36129.032258064522</v>
      </c>
      <c r="F20907" s="1113"/>
      <c r="G20907" s="1113">
        <f t="shared" si="335"/>
        <v>-36129.032258064522</v>
      </c>
      <c r="H20907" s="1114" t="s">
        <v>14056</v>
      </c>
    </row>
    <row r="20908" spans="1:8" ht="15" x14ac:dyDescent="0.2">
      <c r="A20908" s="1109">
        <v>45541</v>
      </c>
      <c r="B20908" s="1120" t="s">
        <v>13098</v>
      </c>
      <c r="C20908" s="1120" t="s">
        <v>793</v>
      </c>
      <c r="D20908" s="1121" t="s">
        <v>14125</v>
      </c>
      <c r="E20908" s="1122">
        <v>147983.87096774194</v>
      </c>
      <c r="F20908" s="1113"/>
      <c r="G20908" s="1113">
        <f t="shared" si="335"/>
        <v>-147983.87096774194</v>
      </c>
      <c r="H20908" s="1114" t="s">
        <v>14056</v>
      </c>
    </row>
    <row r="20909" spans="1:8" ht="15" x14ac:dyDescent="0.2">
      <c r="A20909" s="1109">
        <v>45541</v>
      </c>
      <c r="B20909" s="1120" t="s">
        <v>12388</v>
      </c>
      <c r="C20909" s="1120" t="s">
        <v>793</v>
      </c>
      <c r="D20909" s="1121" t="s">
        <v>14126</v>
      </c>
      <c r="E20909" s="1122">
        <v>56130</v>
      </c>
      <c r="F20909" s="1113"/>
      <c r="G20909" s="1113">
        <f t="shared" si="335"/>
        <v>-56130</v>
      </c>
      <c r="H20909" s="1114"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09">
        <v>45541</v>
      </c>
      <c r="B20911" s="1111" t="s">
        <v>13098</v>
      </c>
      <c r="C20911" s="1111" t="s">
        <v>5740</v>
      </c>
      <c r="D20911" s="1112" t="s">
        <v>14127</v>
      </c>
      <c r="E20911" s="1113">
        <v>1000</v>
      </c>
      <c r="F20911" s="1113"/>
      <c r="G20911" s="1113">
        <f t="shared" si="335"/>
        <v>-1000</v>
      </c>
      <c r="H20911" s="1114"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09">
        <v>45542</v>
      </c>
      <c r="B20917" s="1111" t="s">
        <v>103</v>
      </c>
      <c r="C20917" s="1111" t="s">
        <v>285</v>
      </c>
      <c r="D20917" s="1112" t="s">
        <v>14137</v>
      </c>
      <c r="E20917" s="1113">
        <v>1000</v>
      </c>
      <c r="F20917" s="1113"/>
      <c r="G20917" s="1113">
        <f t="shared" si="335"/>
        <v>-1000</v>
      </c>
      <c r="H20917" s="1114" t="s">
        <v>14056</v>
      </c>
    </row>
    <row r="20918" spans="1:8" ht="15" x14ac:dyDescent="0.2">
      <c r="A20918" s="1109">
        <v>45542</v>
      </c>
      <c r="B20918" s="1111" t="s">
        <v>103</v>
      </c>
      <c r="C20918" s="1111" t="s">
        <v>103</v>
      </c>
      <c r="D20918" s="1112" t="s">
        <v>9413</v>
      </c>
      <c r="E20918" s="1113">
        <v>3000</v>
      </c>
      <c r="F20918" s="1113"/>
      <c r="G20918" s="1113">
        <f t="shared" si="335"/>
        <v>-3000</v>
      </c>
      <c r="H20918" s="1114" t="s">
        <v>14056</v>
      </c>
    </row>
    <row r="20919" spans="1:8" ht="15" x14ac:dyDescent="0.2">
      <c r="A20919" s="1109">
        <v>45542</v>
      </c>
      <c r="B20919" s="1111" t="s">
        <v>13098</v>
      </c>
      <c r="C20919" s="1111" t="s">
        <v>5740</v>
      </c>
      <c r="D20919" s="1112" t="s">
        <v>369</v>
      </c>
      <c r="E20919" s="1113">
        <v>2500</v>
      </c>
      <c r="F20919" s="1113"/>
      <c r="G20919" s="1113">
        <f t="shared" si="335"/>
        <v>-2500</v>
      </c>
      <c r="H20919" s="1114" t="s">
        <v>14056</v>
      </c>
    </row>
    <row r="20920" spans="1:8" ht="15" x14ac:dyDescent="0.2">
      <c r="A20920" s="1109">
        <v>45542</v>
      </c>
      <c r="B20920" s="1111" t="s">
        <v>13213</v>
      </c>
      <c r="C20920" s="1111" t="s">
        <v>5740</v>
      </c>
      <c r="D20920" s="1112" t="s">
        <v>369</v>
      </c>
      <c r="E20920" s="1113">
        <v>500</v>
      </c>
      <c r="F20920" s="1113"/>
      <c r="G20920" s="1113">
        <f t="shared" si="335"/>
        <v>-500</v>
      </c>
      <c r="H20920" s="1114" t="s">
        <v>14056</v>
      </c>
    </row>
    <row r="20921" spans="1:8" ht="15" x14ac:dyDescent="0.2">
      <c r="A20921" s="1109">
        <v>45542</v>
      </c>
      <c r="B20921" s="1111" t="s">
        <v>13098</v>
      </c>
      <c r="C20921" s="1111" t="s">
        <v>5740</v>
      </c>
      <c r="D20921" s="1112" t="s">
        <v>14138</v>
      </c>
      <c r="E20921" s="1113">
        <v>3700</v>
      </c>
      <c r="F20921" s="1113"/>
      <c r="G20921" s="1113">
        <f t="shared" si="335"/>
        <v>-3700</v>
      </c>
      <c r="H20921" s="1114"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09">
        <v>45544</v>
      </c>
      <c r="B20933" s="1111" t="s">
        <v>12388</v>
      </c>
      <c r="C20933" s="1111" t="s">
        <v>5740</v>
      </c>
      <c r="D20933" s="1112" t="s">
        <v>369</v>
      </c>
      <c r="E20933" s="1113">
        <v>1500</v>
      </c>
      <c r="F20933" s="1113"/>
      <c r="G20933" s="1113">
        <f t="shared" si="335"/>
        <v>-1500</v>
      </c>
      <c r="H20933" s="1114" t="s">
        <v>14056</v>
      </c>
    </row>
    <row r="20934" spans="1:8" ht="15" x14ac:dyDescent="0.2">
      <c r="A20934" s="1109">
        <v>45544</v>
      </c>
      <c r="B20934" s="1111" t="s">
        <v>12671</v>
      </c>
      <c r="C20934" s="1111" t="s">
        <v>5740</v>
      </c>
      <c r="D20934" s="1112" t="s">
        <v>369</v>
      </c>
      <c r="E20934" s="1113">
        <v>300</v>
      </c>
      <c r="F20934" s="1113"/>
      <c r="G20934" s="1113">
        <f t="shared" si="335"/>
        <v>-300</v>
      </c>
      <c r="H20934" s="1114" t="s">
        <v>14056</v>
      </c>
    </row>
    <row r="20935" spans="1:8" ht="15" x14ac:dyDescent="0.2">
      <c r="A20935" s="1109">
        <v>45544</v>
      </c>
      <c r="B20935" s="1111" t="s">
        <v>103</v>
      </c>
      <c r="C20935" s="1111" t="s">
        <v>103</v>
      </c>
      <c r="D20935" s="1112" t="s">
        <v>9413</v>
      </c>
      <c r="E20935" s="1113">
        <v>4000</v>
      </c>
      <c r="F20935" s="1113"/>
      <c r="G20935" s="1113">
        <f t="shared" si="335"/>
        <v>-4000</v>
      </c>
      <c r="H20935" s="1114" t="s">
        <v>14056</v>
      </c>
    </row>
    <row r="20936" spans="1:8" ht="15" x14ac:dyDescent="0.2">
      <c r="A20936" s="1109">
        <v>45544</v>
      </c>
      <c r="B20936" s="1120" t="s">
        <v>11707</v>
      </c>
      <c r="C20936" s="1120" t="s">
        <v>793</v>
      </c>
      <c r="D20936" s="1121" t="s">
        <v>14159</v>
      </c>
      <c r="E20936" s="1122">
        <v>3550</v>
      </c>
      <c r="F20936" s="1113"/>
      <c r="G20936" s="1113">
        <f t="shared" si="335"/>
        <v>-3550</v>
      </c>
      <c r="H20936" s="1114"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12594</v>
      </c>
      <c r="C20939" s="62" t="s">
        <v>391</v>
      </c>
      <c r="D20939" s="182" t="s">
        <v>14162</v>
      </c>
      <c r="E20939" s="125">
        <v>2700</v>
      </c>
      <c r="F20939" s="125"/>
      <c r="G20939" s="125">
        <f t="shared" ref="G20939:G21002" si="336">F20939-E20939</f>
        <v>-2700</v>
      </c>
      <c r="H20939" s="704" t="s">
        <v>14056</v>
      </c>
    </row>
    <row r="20940" spans="1:8" ht="15" x14ac:dyDescent="0.2">
      <c r="A20940" s="1109">
        <v>45544</v>
      </c>
      <c r="B20940" s="1111" t="s">
        <v>12388</v>
      </c>
      <c r="C20940" s="1111" t="s">
        <v>5740</v>
      </c>
      <c r="D20940" s="1112" t="s">
        <v>369</v>
      </c>
      <c r="E20940" s="1113">
        <v>400</v>
      </c>
      <c r="F20940" s="1113"/>
      <c r="G20940" s="1113">
        <f t="shared" si="336"/>
        <v>-400</v>
      </c>
      <c r="H20940" s="1114" t="s">
        <v>14056</v>
      </c>
    </row>
    <row r="20941" spans="1:8" ht="15" x14ac:dyDescent="0.2">
      <c r="A20941" s="1109">
        <v>45544</v>
      </c>
      <c r="B20941" s="1111" t="s">
        <v>12388</v>
      </c>
      <c r="C20941" s="1111" t="s">
        <v>5740</v>
      </c>
      <c r="D20941" s="1112" t="s">
        <v>369</v>
      </c>
      <c r="E20941" s="1113">
        <v>2200</v>
      </c>
      <c r="F20941" s="1113"/>
      <c r="G20941" s="1113">
        <f t="shared" si="336"/>
        <v>-2200</v>
      </c>
      <c r="H20941" s="1114" t="s">
        <v>14056</v>
      </c>
    </row>
    <row r="20942" spans="1:8" ht="15" x14ac:dyDescent="0.2">
      <c r="A20942" s="1109">
        <v>45544</v>
      </c>
      <c r="B20942" s="1111" t="s">
        <v>13417</v>
      </c>
      <c r="C20942" s="1111" t="s">
        <v>5740</v>
      </c>
      <c r="D20942" s="1112" t="s">
        <v>369</v>
      </c>
      <c r="E20942" s="1113">
        <v>2300</v>
      </c>
      <c r="F20942" s="1113"/>
      <c r="G20942" s="1113">
        <f t="shared" si="336"/>
        <v>-2300</v>
      </c>
      <c r="H20942" s="1114"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09">
        <v>45544</v>
      </c>
      <c r="B20944" s="1111" t="s">
        <v>12388</v>
      </c>
      <c r="C20944" s="1111" t="s">
        <v>5740</v>
      </c>
      <c r="D20944" s="1112" t="s">
        <v>369</v>
      </c>
      <c r="E20944" s="1113">
        <v>700</v>
      </c>
      <c r="F20944" s="1113"/>
      <c r="G20944" s="1113">
        <f t="shared" si="336"/>
        <v>-700</v>
      </c>
      <c r="H20944" s="1114"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12594</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09">
        <v>45544</v>
      </c>
      <c r="B20950" s="1111" t="s">
        <v>25</v>
      </c>
      <c r="C20950" s="1111" t="s">
        <v>391</v>
      </c>
      <c r="D20950" s="1112" t="s">
        <v>14178</v>
      </c>
      <c r="E20950" s="1113">
        <v>21000</v>
      </c>
      <c r="F20950" s="1113"/>
      <c r="G20950" s="1113">
        <f t="shared" si="336"/>
        <v>-21000</v>
      </c>
      <c r="H20950" s="1114" t="s">
        <v>14056</v>
      </c>
    </row>
    <row r="20951" spans="1:8" ht="15" x14ac:dyDescent="0.2">
      <c r="A20951" s="1109">
        <v>45544</v>
      </c>
      <c r="B20951" s="1111" t="s">
        <v>13213</v>
      </c>
      <c r="C20951" s="1111" t="s">
        <v>285</v>
      </c>
      <c r="D20951" s="1112" t="s">
        <v>14179</v>
      </c>
      <c r="E20951" s="1113">
        <v>25000</v>
      </c>
      <c r="F20951" s="1113"/>
      <c r="G20951" s="1113">
        <f t="shared" si="336"/>
        <v>-25000</v>
      </c>
      <c r="H20951" s="1114"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12594</v>
      </c>
      <c r="C20954" s="62" t="s">
        <v>13081</v>
      </c>
      <c r="D20954" s="182" t="s">
        <v>1156</v>
      </c>
      <c r="E20954" s="125">
        <v>28000</v>
      </c>
      <c r="F20954" s="125"/>
      <c r="G20954" s="125">
        <f t="shared" si="336"/>
        <v>-28000</v>
      </c>
      <c r="H20954" s="704" t="s">
        <v>14056</v>
      </c>
    </row>
    <row r="20955" spans="1:8" ht="15" x14ac:dyDescent="0.2">
      <c r="A20955" s="1109">
        <v>45545</v>
      </c>
      <c r="B20955" s="1111" t="s">
        <v>13213</v>
      </c>
      <c r="C20955" s="1111" t="s">
        <v>10972</v>
      </c>
      <c r="D20955" s="1112" t="s">
        <v>14164</v>
      </c>
      <c r="E20955" s="1113">
        <v>16000</v>
      </c>
      <c r="F20955" s="1113"/>
      <c r="G20955" s="1113">
        <f t="shared" si="336"/>
        <v>-16000</v>
      </c>
      <c r="H20955" s="1114" t="s">
        <v>14056</v>
      </c>
    </row>
    <row r="20956" spans="1:8" ht="15" x14ac:dyDescent="0.2">
      <c r="A20956" s="1109">
        <v>45545</v>
      </c>
      <c r="B20956" s="1111" t="s">
        <v>103</v>
      </c>
      <c r="C20956" s="1111" t="s">
        <v>285</v>
      </c>
      <c r="D20956" s="1112" t="s">
        <v>13666</v>
      </c>
      <c r="E20956" s="1113">
        <v>2000</v>
      </c>
      <c r="F20956" s="1113"/>
      <c r="G20956" s="1113">
        <f t="shared" si="336"/>
        <v>-2000</v>
      </c>
      <c r="H20956" s="1114"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12594</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09">
        <v>45545</v>
      </c>
      <c r="B20960" s="1111" t="s">
        <v>103</v>
      </c>
      <c r="C20960" s="1111" t="s">
        <v>1494</v>
      </c>
      <c r="D20960" s="1112" t="s">
        <v>1156</v>
      </c>
      <c r="E20960" s="1113">
        <v>2150</v>
      </c>
      <c r="F20960" s="1113"/>
      <c r="G20960" s="1113">
        <f t="shared" si="336"/>
        <v>-2150</v>
      </c>
      <c r="H20960" s="1114"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09">
        <v>45545</v>
      </c>
      <c r="B20963" s="1111" t="s">
        <v>13213</v>
      </c>
      <c r="C20963" s="1111" t="s">
        <v>5740</v>
      </c>
      <c r="D20963" s="1112" t="s">
        <v>14169</v>
      </c>
      <c r="E20963" s="1113">
        <v>700</v>
      </c>
      <c r="F20963" s="1113"/>
      <c r="G20963" s="1113">
        <f t="shared" si="336"/>
        <v>-700</v>
      </c>
      <c r="H20963" s="1114"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09">
        <v>45546</v>
      </c>
      <c r="B20969" s="1111" t="s">
        <v>103</v>
      </c>
      <c r="C20969" s="1111" t="s">
        <v>103</v>
      </c>
      <c r="D20969" s="1112" t="s">
        <v>9413</v>
      </c>
      <c r="E20969" s="1113">
        <v>4000</v>
      </c>
      <c r="F20969" s="1113"/>
      <c r="G20969" s="1113">
        <f t="shared" si="336"/>
        <v>-4000</v>
      </c>
      <c r="H20969" s="1114" t="s">
        <v>14056</v>
      </c>
    </row>
    <row r="20970" spans="1:8" ht="15" customHeight="1" x14ac:dyDescent="0.2">
      <c r="A20970" s="1109">
        <v>45546</v>
      </c>
      <c r="B20970" s="1111" t="s">
        <v>12388</v>
      </c>
      <c r="C20970" s="1111" t="s">
        <v>5740</v>
      </c>
      <c r="D20970" s="1112" t="s">
        <v>369</v>
      </c>
      <c r="E20970" s="1113">
        <v>1700</v>
      </c>
      <c r="F20970" s="1113"/>
      <c r="G20970" s="1113">
        <f t="shared" si="336"/>
        <v>-1700</v>
      </c>
      <c r="H20970" s="1114"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09">
        <v>45546</v>
      </c>
      <c r="B20974" s="1111" t="s">
        <v>13240</v>
      </c>
      <c r="C20974" s="1111" t="s">
        <v>5740</v>
      </c>
      <c r="D20974" s="1112" t="s">
        <v>369</v>
      </c>
      <c r="E20974" s="1113">
        <v>1500</v>
      </c>
      <c r="F20974" s="1113"/>
      <c r="G20974" s="1113">
        <f t="shared" si="336"/>
        <v>-1500</v>
      </c>
      <c r="H20974" s="1114"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09">
        <v>45546</v>
      </c>
      <c r="B20976" s="1111" t="s">
        <v>12334</v>
      </c>
      <c r="C20976" s="1111" t="s">
        <v>10972</v>
      </c>
      <c r="D20976" s="1112" t="s">
        <v>14207</v>
      </c>
      <c r="E20976" s="1113">
        <v>400</v>
      </c>
      <c r="F20976" s="1113"/>
      <c r="G20976" s="1113">
        <f t="shared" si="336"/>
        <v>-400</v>
      </c>
      <c r="H20976" s="1114" t="s">
        <v>14056</v>
      </c>
    </row>
    <row r="20977" spans="1:8" ht="15" x14ac:dyDescent="0.2">
      <c r="A20977" s="733">
        <v>45546</v>
      </c>
      <c r="B20977" s="62" t="s">
        <v>12594</v>
      </c>
      <c r="C20977" s="62" t="s">
        <v>3103</v>
      </c>
      <c r="D20977" s="182" t="s">
        <v>1156</v>
      </c>
      <c r="E20977" s="125">
        <v>15000</v>
      </c>
      <c r="F20977" s="125"/>
      <c r="G20977" s="125">
        <f t="shared" si="336"/>
        <v>-15000</v>
      </c>
      <c r="H20977" s="704" t="s">
        <v>14056</v>
      </c>
    </row>
    <row r="20978" spans="1:8" ht="15" x14ac:dyDescent="0.2">
      <c r="A20978" s="1109">
        <v>45546</v>
      </c>
      <c r="B20978" s="1111" t="s">
        <v>12334</v>
      </c>
      <c r="C20978" s="1111" t="s">
        <v>391</v>
      </c>
      <c r="D20978" s="1112" t="s">
        <v>14208</v>
      </c>
      <c r="E20978" s="1113">
        <v>6000</v>
      </c>
      <c r="F20978" s="1113"/>
      <c r="G20978" s="1113">
        <f t="shared" si="336"/>
        <v>-6000</v>
      </c>
      <c r="H20978" s="1114" t="s">
        <v>14056</v>
      </c>
    </row>
    <row r="20979" spans="1:8" ht="15" x14ac:dyDescent="0.2">
      <c r="A20979" s="1109">
        <v>45546</v>
      </c>
      <c r="B20979" s="1111" t="s">
        <v>12334</v>
      </c>
      <c r="C20979" s="1111" t="s">
        <v>10972</v>
      </c>
      <c r="D20979" s="1112" t="s">
        <v>14207</v>
      </c>
      <c r="E20979" s="1113">
        <v>3000</v>
      </c>
      <c r="F20979" s="1113"/>
      <c r="G20979" s="1113">
        <f t="shared" si="336"/>
        <v>-3000</v>
      </c>
      <c r="H20979" s="1114" t="s">
        <v>14056</v>
      </c>
    </row>
    <row r="20980" spans="1:8" ht="15" x14ac:dyDescent="0.2">
      <c r="A20980" s="1109">
        <v>45546</v>
      </c>
      <c r="B20980" s="1111" t="s">
        <v>13240</v>
      </c>
      <c r="C20980" s="1111" t="s">
        <v>5740</v>
      </c>
      <c r="D20980" s="1112" t="s">
        <v>10325</v>
      </c>
      <c r="E20980" s="1113">
        <v>720</v>
      </c>
      <c r="F20980" s="1113"/>
      <c r="G20980" s="1113">
        <f t="shared" si="336"/>
        <v>-720</v>
      </c>
      <c r="H20980" s="1114"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09">
        <v>45546</v>
      </c>
      <c r="B20992" s="1111" t="s">
        <v>13240</v>
      </c>
      <c r="C20992" s="1111" t="s">
        <v>10972</v>
      </c>
      <c r="D20992" s="1112" t="s">
        <v>14186</v>
      </c>
      <c r="E20992" s="1113">
        <v>10000</v>
      </c>
      <c r="F20992" s="1113"/>
      <c r="G20992" s="1113">
        <f t="shared" si="336"/>
        <v>-10000</v>
      </c>
      <c r="H20992" s="1114" t="s">
        <v>14056</v>
      </c>
    </row>
    <row r="20993" spans="1:8" ht="15" x14ac:dyDescent="0.2">
      <c r="A20993" s="1109">
        <v>45546</v>
      </c>
      <c r="B20993" s="1111" t="s">
        <v>13240</v>
      </c>
      <c r="C20993" s="1111" t="s">
        <v>14</v>
      </c>
      <c r="D20993" s="1112" t="s">
        <v>14187</v>
      </c>
      <c r="E20993" s="1113">
        <v>2500</v>
      </c>
      <c r="F20993" s="1113"/>
      <c r="G20993" s="1113">
        <f t="shared" si="336"/>
        <v>-2500</v>
      </c>
      <c r="H20993" s="1114" t="s">
        <v>14056</v>
      </c>
    </row>
    <row r="20994" spans="1:8" ht="15" x14ac:dyDescent="0.2">
      <c r="A20994" s="1109">
        <v>45546</v>
      </c>
      <c r="B20994" s="1111" t="s">
        <v>13417</v>
      </c>
      <c r="C20994" s="1111" t="s">
        <v>14</v>
      </c>
      <c r="D20994" s="1112" t="s">
        <v>14188</v>
      </c>
      <c r="E20994" s="1113">
        <v>2500</v>
      </c>
      <c r="F20994" s="1113"/>
      <c r="G20994" s="1113">
        <f t="shared" si="336"/>
        <v>-2500</v>
      </c>
      <c r="H20994" s="1114"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09">
        <v>45547</v>
      </c>
      <c r="B20996" s="1111" t="s">
        <v>103</v>
      </c>
      <c r="C20996" s="1111" t="s">
        <v>103</v>
      </c>
      <c r="D20996" s="1112" t="s">
        <v>9413</v>
      </c>
      <c r="E20996" s="1113">
        <v>3000</v>
      </c>
      <c r="F20996" s="1113"/>
      <c r="G20996" s="1113">
        <f t="shared" si="336"/>
        <v>-3000</v>
      </c>
      <c r="H20996" s="1114" t="s">
        <v>14056</v>
      </c>
    </row>
    <row r="20997" spans="1:8" ht="15" x14ac:dyDescent="0.2">
      <c r="A20997" s="1109">
        <v>45547</v>
      </c>
      <c r="B20997" s="1111" t="s">
        <v>103</v>
      </c>
      <c r="C20997" s="1111" t="s">
        <v>285</v>
      </c>
      <c r="D20997" s="1112" t="s">
        <v>13666</v>
      </c>
      <c r="E20997" s="1113">
        <v>2000</v>
      </c>
      <c r="F20997" s="1113"/>
      <c r="G20997" s="1113">
        <f t="shared" si="336"/>
        <v>-2000</v>
      </c>
      <c r="H20997" s="1114" t="s">
        <v>14056</v>
      </c>
    </row>
    <row r="20998" spans="1:8" ht="15" x14ac:dyDescent="0.2">
      <c r="A20998" s="1109">
        <v>45547</v>
      </c>
      <c r="B20998" s="1111" t="s">
        <v>25</v>
      </c>
      <c r="C20998" s="1111" t="s">
        <v>4064</v>
      </c>
      <c r="D20998" s="1112" t="s">
        <v>14209</v>
      </c>
      <c r="E20998" s="1113">
        <v>1500</v>
      </c>
      <c r="F20998" s="1113"/>
      <c r="G20998" s="1113">
        <f t="shared" si="336"/>
        <v>-1500</v>
      </c>
      <c r="H20998" s="1114" t="s">
        <v>14056</v>
      </c>
    </row>
    <row r="20999" spans="1:8" ht="15" x14ac:dyDescent="0.2">
      <c r="A20999" s="1109">
        <v>45547</v>
      </c>
      <c r="B20999" s="1111" t="s">
        <v>13213</v>
      </c>
      <c r="C20999" s="1111" t="s">
        <v>10972</v>
      </c>
      <c r="D20999" s="1112" t="s">
        <v>1616</v>
      </c>
      <c r="E20999" s="1113">
        <v>1500</v>
      </c>
      <c r="F20999" s="1113"/>
      <c r="G20999" s="1113">
        <f t="shared" si="336"/>
        <v>-1500</v>
      </c>
      <c r="H20999" s="1114" t="s">
        <v>14056</v>
      </c>
    </row>
    <row r="21000" spans="1:8" ht="15" x14ac:dyDescent="0.2">
      <c r="A21000" s="1109">
        <v>45547</v>
      </c>
      <c r="B21000" s="1111" t="s">
        <v>12388</v>
      </c>
      <c r="C21000" s="1111" t="s">
        <v>5740</v>
      </c>
      <c r="D21000" s="1112" t="s">
        <v>369</v>
      </c>
      <c r="E21000" s="1113">
        <v>700</v>
      </c>
      <c r="F21000" s="1113"/>
      <c r="G21000" s="1113">
        <f t="shared" si="336"/>
        <v>-700</v>
      </c>
      <c r="H21000" s="1114"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09">
        <v>45547</v>
      </c>
      <c r="B21002" s="1111" t="s">
        <v>12388</v>
      </c>
      <c r="C21002" s="1111" t="s">
        <v>5740</v>
      </c>
      <c r="D21002" s="1112" t="s">
        <v>369</v>
      </c>
      <c r="E21002" s="1113">
        <v>700</v>
      </c>
      <c r="F21002" s="1113"/>
      <c r="G21002" s="1113">
        <f t="shared" si="336"/>
        <v>-700</v>
      </c>
      <c r="H21002" s="1114"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09">
        <v>45548</v>
      </c>
      <c r="B21005" s="1111" t="s">
        <v>103</v>
      </c>
      <c r="C21005" s="1111" t="s">
        <v>14213</v>
      </c>
      <c r="D21005" s="1112" t="s">
        <v>14341</v>
      </c>
      <c r="E21005" s="1113">
        <v>8000</v>
      </c>
      <c r="F21005" s="1113"/>
      <c r="G21005" s="1113">
        <f t="shared" si="337"/>
        <v>-8000</v>
      </c>
      <c r="H21005" s="1114" t="s">
        <v>14056</v>
      </c>
    </row>
    <row r="21006" spans="1:8" ht="15" x14ac:dyDescent="0.2">
      <c r="A21006" s="1109">
        <v>45548</v>
      </c>
      <c r="B21006" s="1111" t="s">
        <v>12671</v>
      </c>
      <c r="C21006" s="1111" t="s">
        <v>5740</v>
      </c>
      <c r="D21006" s="1112" t="s">
        <v>369</v>
      </c>
      <c r="E21006" s="1113">
        <v>1800</v>
      </c>
      <c r="F21006" s="1113"/>
      <c r="G21006" s="1113">
        <f t="shared" si="337"/>
        <v>-1800</v>
      </c>
      <c r="H21006" s="1114"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09">
        <v>45548</v>
      </c>
      <c r="B21009" s="1111" t="s">
        <v>13636</v>
      </c>
      <c r="C21009" s="1111" t="s">
        <v>10972</v>
      </c>
      <c r="D21009" s="1112" t="s">
        <v>14340</v>
      </c>
      <c r="E21009" s="1113">
        <v>480</v>
      </c>
      <c r="F21009" s="1113"/>
      <c r="G21009" s="1113">
        <f t="shared" si="337"/>
        <v>-480</v>
      </c>
      <c r="H21009" s="1114" t="s">
        <v>14056</v>
      </c>
    </row>
    <row r="21010" spans="1:8" ht="15" x14ac:dyDescent="0.2">
      <c r="A21010" s="1109">
        <v>45548</v>
      </c>
      <c r="B21010" s="1111" t="s">
        <v>13213</v>
      </c>
      <c r="C21010" s="1111" t="s">
        <v>5740</v>
      </c>
      <c r="D21010" s="1112" t="s">
        <v>369</v>
      </c>
      <c r="E21010" s="1113">
        <v>2500</v>
      </c>
      <c r="F21010" s="1113"/>
      <c r="G21010" s="1113">
        <f t="shared" si="337"/>
        <v>-2500</v>
      </c>
      <c r="H21010" s="1114"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09">
        <v>45549</v>
      </c>
      <c r="B21015" s="1111" t="s">
        <v>103</v>
      </c>
      <c r="C21015" s="1111" t="s">
        <v>103</v>
      </c>
      <c r="D21015" s="1112" t="s">
        <v>9413</v>
      </c>
      <c r="E21015" s="1113">
        <v>2000</v>
      </c>
      <c r="F21015" s="1113"/>
      <c r="G21015" s="1113">
        <f t="shared" si="337"/>
        <v>-2000</v>
      </c>
      <c r="H21015" s="1114"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09">
        <v>45551</v>
      </c>
      <c r="B21020" s="1111" t="s">
        <v>13213</v>
      </c>
      <c r="C21020" s="1111" t="s">
        <v>5409</v>
      </c>
      <c r="D21020" s="1112" t="s">
        <v>14243</v>
      </c>
      <c r="E21020" s="1113">
        <v>5000</v>
      </c>
      <c r="F21020" s="1113"/>
      <c r="G21020" s="1113">
        <f t="shared" si="337"/>
        <v>-5000</v>
      </c>
      <c r="H21020" s="1114" t="s">
        <v>14056</v>
      </c>
    </row>
    <row r="21021" spans="1:8" ht="15" x14ac:dyDescent="0.2">
      <c r="A21021" s="1109">
        <v>45551</v>
      </c>
      <c r="B21021" s="1111" t="s">
        <v>103</v>
      </c>
      <c r="C21021" s="1111" t="s">
        <v>8141</v>
      </c>
      <c r="D21021" s="1112" t="s">
        <v>6342</v>
      </c>
      <c r="E21021" s="1113">
        <v>3140</v>
      </c>
      <c r="F21021" s="1113"/>
      <c r="G21021" s="1113">
        <f t="shared" si="337"/>
        <v>-3140</v>
      </c>
      <c r="H21021" s="1114" t="s">
        <v>14056</v>
      </c>
    </row>
    <row r="21022" spans="1:8" ht="15" customHeight="1" x14ac:dyDescent="0.2">
      <c r="A21022" s="1109">
        <v>45551</v>
      </c>
      <c r="B21022" s="1111" t="s">
        <v>25</v>
      </c>
      <c r="C21022" s="1111" t="s">
        <v>8141</v>
      </c>
      <c r="D21022" s="1112" t="s">
        <v>6342</v>
      </c>
      <c r="E21022" s="1113">
        <v>10590</v>
      </c>
      <c r="F21022" s="1113"/>
      <c r="G21022" s="1113">
        <f t="shared" si="337"/>
        <v>-10590</v>
      </c>
      <c r="H21022" s="1114" t="s">
        <v>14056</v>
      </c>
    </row>
    <row r="21023" spans="1:8" ht="15" x14ac:dyDescent="0.2">
      <c r="A21023" s="1109">
        <v>45551</v>
      </c>
      <c r="B21023" s="1111" t="s">
        <v>13636</v>
      </c>
      <c r="C21023" s="1111" t="s">
        <v>5409</v>
      </c>
      <c r="D21023" s="1112" t="s">
        <v>14110</v>
      </c>
      <c r="E21023" s="1113">
        <v>5000</v>
      </c>
      <c r="F21023" s="1113"/>
      <c r="G21023" s="1113">
        <f t="shared" si="337"/>
        <v>-5000</v>
      </c>
      <c r="H21023" s="1114" t="s">
        <v>14056</v>
      </c>
    </row>
    <row r="21024" spans="1:8" ht="15" x14ac:dyDescent="0.2">
      <c r="A21024" s="1109">
        <v>45551</v>
      </c>
      <c r="B21024" s="1111" t="s">
        <v>103</v>
      </c>
      <c r="C21024" s="1111" t="s">
        <v>103</v>
      </c>
      <c r="D21024" s="1112" t="s">
        <v>10199</v>
      </c>
      <c r="E21024" s="1113">
        <v>3000</v>
      </c>
      <c r="F21024" s="1113"/>
      <c r="G21024" s="1113">
        <f t="shared" si="337"/>
        <v>-3000</v>
      </c>
      <c r="H21024" s="1114"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09">
        <v>45551</v>
      </c>
      <c r="B21026" s="1111" t="s">
        <v>13213</v>
      </c>
      <c r="C21026" s="1111" t="s">
        <v>5740</v>
      </c>
      <c r="D21026" s="1112" t="s">
        <v>369</v>
      </c>
      <c r="E21026" s="1113">
        <v>700</v>
      </c>
      <c r="F21026" s="1113"/>
      <c r="G21026" s="1113">
        <f t="shared" si="337"/>
        <v>-700</v>
      </c>
      <c r="H21026" s="1114"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09">
        <v>45551</v>
      </c>
      <c r="B21030" s="1111" t="s">
        <v>14009</v>
      </c>
      <c r="C21030" s="1111" t="s">
        <v>391</v>
      </c>
      <c r="D21030" s="1112" t="s">
        <v>14244</v>
      </c>
      <c r="E21030" s="1113">
        <v>5500</v>
      </c>
      <c r="F21030" s="1113"/>
      <c r="G21030" s="1113">
        <f t="shared" si="337"/>
        <v>-5500</v>
      </c>
      <c r="H21030" s="1114"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15005</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09">
        <v>45553</v>
      </c>
      <c r="B21040" s="1111" t="s">
        <v>103</v>
      </c>
      <c r="C21040" s="1111" t="s">
        <v>103</v>
      </c>
      <c r="D21040" s="1112" t="s">
        <v>10199</v>
      </c>
      <c r="E21040" s="1113">
        <v>3000</v>
      </c>
      <c r="F21040" s="1113"/>
      <c r="G21040" s="1113">
        <f t="shared" si="337"/>
        <v>-3000</v>
      </c>
      <c r="H21040" s="1114" t="s">
        <v>14056</v>
      </c>
    </row>
    <row r="21041" spans="1:8" ht="15" x14ac:dyDescent="0.2">
      <c r="A21041" s="1109">
        <v>45553</v>
      </c>
      <c r="B21041" s="1111" t="s">
        <v>11068</v>
      </c>
      <c r="C21041" s="1111" t="s">
        <v>5740</v>
      </c>
      <c r="D21041" s="1112" t="s">
        <v>14252</v>
      </c>
      <c r="E21041" s="1113">
        <v>700</v>
      </c>
      <c r="F21041" s="1113"/>
      <c r="G21041" s="1113">
        <f t="shared" si="337"/>
        <v>-700</v>
      </c>
      <c r="H21041" s="1114" t="s">
        <v>14056</v>
      </c>
    </row>
    <row r="21042" spans="1:8" ht="15" x14ac:dyDescent="0.2">
      <c r="A21042" s="1109">
        <v>45553</v>
      </c>
      <c r="B21042" s="1111" t="s">
        <v>103</v>
      </c>
      <c r="C21042" s="1111" t="s">
        <v>10972</v>
      </c>
      <c r="D21042" s="1112" t="s">
        <v>14253</v>
      </c>
      <c r="E21042" s="1113">
        <v>2100</v>
      </c>
      <c r="F21042" s="1113"/>
      <c r="G21042" s="1113">
        <f t="shared" si="337"/>
        <v>-2100</v>
      </c>
      <c r="H21042" s="1114" t="s">
        <v>14056</v>
      </c>
    </row>
    <row r="21043" spans="1:8" ht="15" x14ac:dyDescent="0.2">
      <c r="A21043" s="1109">
        <v>45553</v>
      </c>
      <c r="B21043" s="1111" t="s">
        <v>13213</v>
      </c>
      <c r="C21043" s="1111" t="s">
        <v>5740</v>
      </c>
      <c r="D21043" s="1112" t="s">
        <v>14254</v>
      </c>
      <c r="E21043" s="1113">
        <v>1000</v>
      </c>
      <c r="F21043" s="1113"/>
      <c r="G21043" s="1113">
        <f t="shared" si="337"/>
        <v>-1000</v>
      </c>
      <c r="H21043" s="1114" t="s">
        <v>14056</v>
      </c>
    </row>
    <row r="21044" spans="1:8" ht="15" x14ac:dyDescent="0.2">
      <c r="A21044" s="1109">
        <v>45553</v>
      </c>
      <c r="B21044" s="1111" t="s">
        <v>13213</v>
      </c>
      <c r="C21044" s="1111" t="s">
        <v>5740</v>
      </c>
      <c r="D21044" s="1112" t="s">
        <v>369</v>
      </c>
      <c r="E21044" s="1113">
        <v>3500</v>
      </c>
      <c r="F21044" s="1113"/>
      <c r="G21044" s="1113">
        <f t="shared" si="337"/>
        <v>-3500</v>
      </c>
      <c r="H21044" s="1114"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09">
        <v>45554</v>
      </c>
      <c r="B21050" s="1110" t="s">
        <v>13213</v>
      </c>
      <c r="C21050" s="1111" t="s">
        <v>285</v>
      </c>
      <c r="D21050" s="1112" t="s">
        <v>13666</v>
      </c>
      <c r="E21050" s="1113">
        <v>2000</v>
      </c>
      <c r="F21050" s="1113"/>
      <c r="G21050" s="1113">
        <f t="shared" si="337"/>
        <v>-2000</v>
      </c>
      <c r="H21050" s="1114" t="s">
        <v>14056</v>
      </c>
    </row>
    <row r="21051" spans="1:8" ht="15" x14ac:dyDescent="0.2">
      <c r="A21051" s="1109">
        <v>45554</v>
      </c>
      <c r="B21051" s="1110" t="s">
        <v>13098</v>
      </c>
      <c r="C21051" s="1111" t="s">
        <v>391</v>
      </c>
      <c r="D21051" s="1112" t="s">
        <v>10294</v>
      </c>
      <c r="E21051" s="1113">
        <v>1500</v>
      </c>
      <c r="F21051" s="1113"/>
      <c r="G21051" s="1113">
        <f t="shared" si="337"/>
        <v>-1500</v>
      </c>
      <c r="H21051" s="1114" t="s">
        <v>14056</v>
      </c>
    </row>
    <row r="21052" spans="1:8" ht="15" x14ac:dyDescent="0.2">
      <c r="A21052" s="1109">
        <v>45554</v>
      </c>
      <c r="B21052" s="1110" t="s">
        <v>103</v>
      </c>
      <c r="C21052" s="1111" t="s">
        <v>103</v>
      </c>
      <c r="D21052" s="1112" t="s">
        <v>10199</v>
      </c>
      <c r="E21052" s="1113">
        <v>4000</v>
      </c>
      <c r="F21052" s="1113"/>
      <c r="G21052" s="1113">
        <f t="shared" si="337"/>
        <v>-4000</v>
      </c>
      <c r="H21052" s="1114" t="s">
        <v>14056</v>
      </c>
    </row>
    <row r="21053" spans="1:8" ht="15" x14ac:dyDescent="0.2">
      <c r="A21053" s="1109">
        <v>45554</v>
      </c>
      <c r="B21053" s="1110" t="s">
        <v>3944</v>
      </c>
      <c r="C21053" s="1111" t="s">
        <v>285</v>
      </c>
      <c r="D21053" s="1112" t="s">
        <v>14268</v>
      </c>
      <c r="E21053" s="1113">
        <v>500</v>
      </c>
      <c r="F21053" s="1113"/>
      <c r="G21053" s="1113">
        <f t="shared" si="337"/>
        <v>-500</v>
      </c>
      <c r="H21053" s="1114"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09">
        <v>45554</v>
      </c>
      <c r="B21055" s="1110" t="s">
        <v>12671</v>
      </c>
      <c r="C21055" s="1111" t="s">
        <v>5740</v>
      </c>
      <c r="D21055" s="1112" t="s">
        <v>369</v>
      </c>
      <c r="E21055" s="1113">
        <v>700</v>
      </c>
      <c r="F21055" s="1113"/>
      <c r="G21055" s="1113">
        <f t="shared" si="337"/>
        <v>-700</v>
      </c>
      <c r="H21055" s="1114"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09">
        <v>45554</v>
      </c>
      <c r="B21058" s="1110" t="s">
        <v>103</v>
      </c>
      <c r="C21058" s="1111" t="s">
        <v>391</v>
      </c>
      <c r="D21058" s="1112" t="s">
        <v>14287</v>
      </c>
      <c r="E21058" s="1113">
        <v>460</v>
      </c>
      <c r="F21058" s="1113"/>
      <c r="G21058" s="1113">
        <f t="shared" si="337"/>
        <v>-460</v>
      </c>
      <c r="H21058" s="1114"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09">
        <v>45554</v>
      </c>
      <c r="B21060" s="1115" t="s">
        <v>11068</v>
      </c>
      <c r="C21060" s="1116" t="s">
        <v>391</v>
      </c>
      <c r="D21060" s="1117" t="s">
        <v>14289</v>
      </c>
      <c r="E21060" s="1118">
        <v>1500</v>
      </c>
      <c r="F21060" s="1118"/>
      <c r="G21060" s="1118">
        <f t="shared" si="337"/>
        <v>-1500</v>
      </c>
      <c r="H21060" s="1119" t="s">
        <v>14056</v>
      </c>
    </row>
    <row r="21061" spans="1:8" ht="15" x14ac:dyDescent="0.2">
      <c r="A21061" s="1109">
        <v>45554</v>
      </c>
      <c r="B21061" s="1115" t="s">
        <v>11068</v>
      </c>
      <c r="C21061" s="1116" t="s">
        <v>5740</v>
      </c>
      <c r="D21061" s="1117" t="s">
        <v>14290</v>
      </c>
      <c r="E21061" s="1118">
        <v>500</v>
      </c>
      <c r="F21061" s="1118"/>
      <c r="G21061" s="1118">
        <f t="shared" si="337"/>
        <v>-500</v>
      </c>
      <c r="H21061" s="1119"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09">
        <v>45555</v>
      </c>
      <c r="B21064" s="1110" t="s">
        <v>103</v>
      </c>
      <c r="C21064" s="1111" t="s">
        <v>103</v>
      </c>
      <c r="D21064" s="1112" t="s">
        <v>10199</v>
      </c>
      <c r="E21064" s="1113">
        <v>2000</v>
      </c>
      <c r="F21064" s="1113"/>
      <c r="G21064" s="1113">
        <f t="shared" si="337"/>
        <v>-2000</v>
      </c>
      <c r="H21064" s="1114"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09">
        <v>45555</v>
      </c>
      <c r="B21066" s="1110" t="s">
        <v>13213</v>
      </c>
      <c r="C21066" s="1111" t="s">
        <v>285</v>
      </c>
      <c r="D21066" s="1112" t="s">
        <v>13666</v>
      </c>
      <c r="E21066" s="1113">
        <v>900</v>
      </c>
      <c r="F21066" s="1113"/>
      <c r="G21066" s="1113">
        <f t="shared" si="337"/>
        <v>-900</v>
      </c>
      <c r="H21066" s="1114" t="s">
        <v>14056</v>
      </c>
    </row>
    <row r="21067" spans="1:8" ht="15" x14ac:dyDescent="0.2">
      <c r="A21067" s="733">
        <v>45555</v>
      </c>
      <c r="B21067" s="40" t="s">
        <v>12594</v>
      </c>
      <c r="C21067" s="62" t="s">
        <v>3103</v>
      </c>
      <c r="D21067" s="182" t="s">
        <v>14293</v>
      </c>
      <c r="E21067" s="125">
        <v>50000</v>
      </c>
      <c r="F21067" s="125"/>
      <c r="G21067" s="125">
        <f t="shared" ref="G21067:G21131" si="338">F21067-E21067</f>
        <v>-50000</v>
      </c>
      <c r="H21067" s="704" t="s">
        <v>14056</v>
      </c>
    </row>
    <row r="21068" spans="1:8" ht="15" x14ac:dyDescent="0.2">
      <c r="A21068" s="1109">
        <v>45555</v>
      </c>
      <c r="B21068" s="1110" t="s">
        <v>37</v>
      </c>
      <c r="C21068" s="1111" t="s">
        <v>10972</v>
      </c>
      <c r="D21068" s="1112" t="s">
        <v>14294</v>
      </c>
      <c r="E21068" s="1113">
        <v>3000</v>
      </c>
      <c r="F21068" s="1113"/>
      <c r="G21068" s="1113">
        <f t="shared" si="338"/>
        <v>-3000</v>
      </c>
      <c r="H21068" s="1114"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09">
        <v>45555</v>
      </c>
      <c r="B21071" s="1110" t="s">
        <v>13213</v>
      </c>
      <c r="C21071" s="1111" t="s">
        <v>550</v>
      </c>
      <c r="D21071" s="1112" t="s">
        <v>14298</v>
      </c>
      <c r="E21071" s="1113">
        <v>1000</v>
      </c>
      <c r="F21071" s="1113"/>
      <c r="G21071" s="1113">
        <f t="shared" si="338"/>
        <v>-1000</v>
      </c>
      <c r="H21071" s="1114"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09">
        <v>45556</v>
      </c>
      <c r="B21079" s="1110" t="s">
        <v>103</v>
      </c>
      <c r="C21079" s="1111" t="s">
        <v>103</v>
      </c>
      <c r="D21079" s="1112" t="s">
        <v>10199</v>
      </c>
      <c r="E21079" s="1113">
        <v>5000</v>
      </c>
      <c r="F21079" s="1113"/>
      <c r="G21079" s="1113">
        <f t="shared" si="338"/>
        <v>-5000</v>
      </c>
      <c r="H21079" s="1114" t="s">
        <v>14056</v>
      </c>
    </row>
    <row r="21080" spans="1:8" ht="15" x14ac:dyDescent="0.2">
      <c r="A21080" s="1109">
        <v>45556</v>
      </c>
      <c r="B21080" s="1110" t="s">
        <v>13213</v>
      </c>
      <c r="C21080" s="1111" t="s">
        <v>10972</v>
      </c>
      <c r="D21080" s="1112" t="s">
        <v>14328</v>
      </c>
      <c r="E21080" s="1113">
        <v>3000</v>
      </c>
      <c r="F21080" s="1113"/>
      <c r="G21080" s="1113">
        <f t="shared" si="338"/>
        <v>-3000</v>
      </c>
      <c r="H21080" s="1114"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09">
        <v>45556</v>
      </c>
      <c r="B21087" s="1110" t="s">
        <v>14329</v>
      </c>
      <c r="C21087" s="1111" t="s">
        <v>5740</v>
      </c>
      <c r="D21087" s="1112" t="s">
        <v>369</v>
      </c>
      <c r="E21087" s="1113">
        <v>1000</v>
      </c>
      <c r="F21087" s="1113"/>
      <c r="G21087" s="1113">
        <f t="shared" si="338"/>
        <v>-1000</v>
      </c>
      <c r="H21087" s="1114" t="s">
        <v>14056</v>
      </c>
    </row>
    <row r="21088" spans="1:8" ht="15" x14ac:dyDescent="0.2">
      <c r="A21088" s="1109">
        <v>45556</v>
      </c>
      <c r="B21088" s="1110" t="s">
        <v>14334</v>
      </c>
      <c r="C21088" s="1111" t="s">
        <v>3078</v>
      </c>
      <c r="D21088" s="1112" t="s">
        <v>14335</v>
      </c>
      <c r="E21088" s="1113">
        <v>4100</v>
      </c>
      <c r="F21088" s="1113"/>
      <c r="G21088" s="1113">
        <f t="shared" si="338"/>
        <v>-4100</v>
      </c>
      <c r="H21088" s="1114" t="s">
        <v>14056</v>
      </c>
    </row>
    <row r="21089" spans="1:8" ht="15" x14ac:dyDescent="0.2">
      <c r="A21089" s="733">
        <v>45556</v>
      </c>
      <c r="B21089" s="40" t="s">
        <v>12594</v>
      </c>
      <c r="C21089" s="62" t="s">
        <v>11442</v>
      </c>
      <c r="D21089" s="182" t="s">
        <v>14336</v>
      </c>
      <c r="E21089" s="125">
        <v>150000</v>
      </c>
      <c r="F21089" s="125"/>
      <c r="G21089" s="125">
        <f t="shared" si="338"/>
        <v>-150000</v>
      </c>
      <c r="H21089" s="704" t="s">
        <v>14056</v>
      </c>
    </row>
    <row r="21090" spans="1:8" ht="15" x14ac:dyDescent="0.2">
      <c r="A21090" s="1109">
        <v>45556</v>
      </c>
      <c r="B21090" s="1110" t="s">
        <v>13213</v>
      </c>
      <c r="C21090" s="1111" t="s">
        <v>5740</v>
      </c>
      <c r="D21090" s="1112" t="s">
        <v>369</v>
      </c>
      <c r="E21090" s="1113">
        <v>3000</v>
      </c>
      <c r="F21090" s="1113"/>
      <c r="G21090" s="1113">
        <f t="shared" si="338"/>
        <v>-3000</v>
      </c>
      <c r="H21090" s="1114"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12594</v>
      </c>
      <c r="C21095" s="62" t="s">
        <v>14313</v>
      </c>
      <c r="D21095" s="182" t="s">
        <v>14312</v>
      </c>
      <c r="E21095" s="125">
        <v>500000</v>
      </c>
      <c r="F21095" s="125"/>
      <c r="G21095" s="125">
        <f t="shared" si="338"/>
        <v>-500000</v>
      </c>
      <c r="H21095" s="704" t="s">
        <v>14056</v>
      </c>
    </row>
    <row r="21096" spans="1:8" ht="15" x14ac:dyDescent="0.2">
      <c r="A21096" s="1109">
        <v>45558</v>
      </c>
      <c r="B21096" s="1110" t="s">
        <v>13098</v>
      </c>
      <c r="C21096" s="1111" t="s">
        <v>5740</v>
      </c>
      <c r="D21096" s="1112" t="s">
        <v>369</v>
      </c>
      <c r="E21096" s="1113">
        <v>2500</v>
      </c>
      <c r="F21096" s="1113"/>
      <c r="G21096" s="1113">
        <f t="shared" si="338"/>
        <v>-2500</v>
      </c>
      <c r="H21096" s="1114" t="s">
        <v>14056</v>
      </c>
    </row>
    <row r="21097" spans="1:8" ht="15" x14ac:dyDescent="0.2">
      <c r="A21097" s="1109">
        <v>45558</v>
      </c>
      <c r="B21097" s="1110" t="s">
        <v>12671</v>
      </c>
      <c r="C21097" s="1111" t="s">
        <v>5740</v>
      </c>
      <c r="D21097" s="1112" t="s">
        <v>369</v>
      </c>
      <c r="E21097" s="1113">
        <v>2000</v>
      </c>
      <c r="F21097" s="1113"/>
      <c r="G21097" s="1113">
        <f t="shared" si="338"/>
        <v>-2000</v>
      </c>
      <c r="H21097" s="1114" t="s">
        <v>14056</v>
      </c>
    </row>
    <row r="21098" spans="1:8" ht="15" x14ac:dyDescent="0.2">
      <c r="A21098" s="1109">
        <v>45558</v>
      </c>
      <c r="B21098" s="1110" t="s">
        <v>13636</v>
      </c>
      <c r="C21098" s="1111" t="s">
        <v>5740</v>
      </c>
      <c r="D21098" s="1112" t="s">
        <v>369</v>
      </c>
      <c r="E21098" s="1113">
        <v>3000</v>
      </c>
      <c r="F21098" s="1113"/>
      <c r="G21098" s="1113">
        <f t="shared" si="338"/>
        <v>-3000</v>
      </c>
      <c r="H21098" s="1114" t="s">
        <v>14056</v>
      </c>
    </row>
    <row r="21099" spans="1:8" ht="15" x14ac:dyDescent="0.2">
      <c r="A21099" s="1109">
        <v>45558</v>
      </c>
      <c r="B21099" s="1110" t="s">
        <v>103</v>
      </c>
      <c r="C21099" s="1111" t="s">
        <v>103</v>
      </c>
      <c r="D21099" s="1112" t="s">
        <v>10199</v>
      </c>
      <c r="E21099" s="1113">
        <v>4000</v>
      </c>
      <c r="F21099" s="1113"/>
      <c r="G21099" s="1113">
        <f t="shared" si="338"/>
        <v>-4000</v>
      </c>
      <c r="H21099" s="1114" t="s">
        <v>14056</v>
      </c>
    </row>
    <row r="21100" spans="1:8" ht="15" x14ac:dyDescent="0.2">
      <c r="A21100" s="1109">
        <v>45558</v>
      </c>
      <c r="B21100" s="1110" t="s">
        <v>13636</v>
      </c>
      <c r="C21100" s="1111" t="s">
        <v>285</v>
      </c>
      <c r="D21100" s="1112" t="s">
        <v>13666</v>
      </c>
      <c r="E21100" s="1113">
        <v>1000</v>
      </c>
      <c r="F21100" s="1113"/>
      <c r="G21100" s="1113">
        <f t="shared" si="338"/>
        <v>-1000</v>
      </c>
      <c r="H21100" s="1114"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3" t="s">
        <v>14123</v>
      </c>
      <c r="E21109" s="1083">
        <v>1450</v>
      </c>
      <c r="F21109" s="1083"/>
      <c r="G21109" s="1083">
        <f t="shared" si="338"/>
        <v>-1450</v>
      </c>
      <c r="H21109" s="1084" t="s">
        <v>14056</v>
      </c>
    </row>
    <row r="21110" spans="1:8" ht="15" x14ac:dyDescent="0.2">
      <c r="A21110" s="1109">
        <v>45559</v>
      </c>
      <c r="B21110" s="1111" t="s">
        <v>14334</v>
      </c>
      <c r="C21110" s="1111" t="s">
        <v>14346</v>
      </c>
      <c r="D21110" s="1112" t="s">
        <v>14347</v>
      </c>
      <c r="E21110" s="1113">
        <v>10000</v>
      </c>
      <c r="F21110" s="1113"/>
      <c r="G21110" s="1113">
        <f t="shared" si="338"/>
        <v>-10000</v>
      </c>
      <c r="H21110" s="1114" t="s">
        <v>14056</v>
      </c>
    </row>
    <row r="21111" spans="1:8" ht="15" x14ac:dyDescent="0.2">
      <c r="A21111" s="1109">
        <v>45559</v>
      </c>
      <c r="B21111" s="1111" t="s">
        <v>103</v>
      </c>
      <c r="C21111" s="1111" t="s">
        <v>391</v>
      </c>
      <c r="D21111" s="1112" t="s">
        <v>10199</v>
      </c>
      <c r="E21111" s="1113">
        <v>3000</v>
      </c>
      <c r="F21111" s="1113"/>
      <c r="G21111" s="1113">
        <f t="shared" si="338"/>
        <v>-3000</v>
      </c>
      <c r="H21111" s="1114" t="s">
        <v>14056</v>
      </c>
    </row>
    <row r="21112" spans="1:8" ht="15" x14ac:dyDescent="0.2">
      <c r="A21112" s="1109">
        <v>45559</v>
      </c>
      <c r="B21112" s="1111" t="s">
        <v>11068</v>
      </c>
      <c r="C21112" s="1111" t="s">
        <v>2216</v>
      </c>
      <c r="D21112" s="1112" t="s">
        <v>14348</v>
      </c>
      <c r="E21112" s="1113">
        <v>2000</v>
      </c>
      <c r="F21112" s="1113"/>
      <c r="G21112" s="1113">
        <f t="shared" si="338"/>
        <v>-2000</v>
      </c>
      <c r="H21112" s="1114"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09">
        <v>45559</v>
      </c>
      <c r="B21114" s="1111" t="s">
        <v>13213</v>
      </c>
      <c r="C21114" s="1111" t="s">
        <v>285</v>
      </c>
      <c r="D21114" s="1112" t="s">
        <v>13826</v>
      </c>
      <c r="E21114" s="1113">
        <v>1500</v>
      </c>
      <c r="F21114" s="1113"/>
      <c r="G21114" s="1113">
        <f t="shared" si="338"/>
        <v>-1500</v>
      </c>
      <c r="H21114" s="1114" t="s">
        <v>14056</v>
      </c>
    </row>
    <row r="21115" spans="1:8" ht="15" x14ac:dyDescent="0.2">
      <c r="A21115" s="1109">
        <v>45559</v>
      </c>
      <c r="B21115" s="1111" t="s">
        <v>25</v>
      </c>
      <c r="C21115" s="1111" t="s">
        <v>8141</v>
      </c>
      <c r="D21115" s="1112" t="s">
        <v>14350</v>
      </c>
      <c r="E21115" s="1113">
        <v>55825</v>
      </c>
      <c r="F21115" s="1113"/>
      <c r="G21115" s="1113">
        <f t="shared" si="338"/>
        <v>-55825</v>
      </c>
      <c r="H21115" s="1114" t="s">
        <v>14056</v>
      </c>
    </row>
    <row r="21116" spans="1:8" ht="15" x14ac:dyDescent="0.2">
      <c r="A21116" s="1109">
        <v>45559</v>
      </c>
      <c r="B21116" s="1111" t="s">
        <v>103</v>
      </c>
      <c r="C21116" s="1111" t="s">
        <v>8141</v>
      </c>
      <c r="D21116" s="1112" t="s">
        <v>14350</v>
      </c>
      <c r="E21116" s="1113">
        <v>82386</v>
      </c>
      <c r="F21116" s="1113"/>
      <c r="G21116" s="1113">
        <f t="shared" si="338"/>
        <v>-82386</v>
      </c>
      <c r="H21116" s="1114"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09">
        <v>45559</v>
      </c>
      <c r="B21118" s="1111" t="s">
        <v>11068</v>
      </c>
      <c r="C21118" s="1111" t="s">
        <v>285</v>
      </c>
      <c r="D21118" s="1112" t="s">
        <v>14353</v>
      </c>
      <c r="E21118" s="1113">
        <v>250</v>
      </c>
      <c r="F21118" s="1113"/>
      <c r="G21118" s="1113">
        <f t="shared" si="338"/>
        <v>-250</v>
      </c>
      <c r="H21118" s="1114" t="s">
        <v>14056</v>
      </c>
    </row>
    <row r="21119" spans="1:8" ht="15" x14ac:dyDescent="0.2">
      <c r="A21119" s="1109">
        <v>45559</v>
      </c>
      <c r="B21119" s="1111" t="s">
        <v>12671</v>
      </c>
      <c r="C21119" s="1111" t="s">
        <v>391</v>
      </c>
      <c r="D21119" s="1112" t="s">
        <v>14354</v>
      </c>
      <c r="E21119" s="1113">
        <v>1000</v>
      </c>
      <c r="F21119" s="1113"/>
      <c r="G21119" s="1113">
        <f t="shared" si="338"/>
        <v>-1000</v>
      </c>
      <c r="H21119" s="1114"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15596</v>
      </c>
      <c r="E21121" s="125">
        <v>505000</v>
      </c>
      <c r="F21121" s="125"/>
      <c r="G21121" s="125">
        <f t="shared" si="338"/>
        <v>-505000</v>
      </c>
      <c r="H21121" s="704" t="s">
        <v>14056</v>
      </c>
    </row>
    <row r="21122" spans="1:8" ht="15" x14ac:dyDescent="0.2">
      <c r="A21122" s="733">
        <v>45559</v>
      </c>
      <c r="B21122" s="62" t="s">
        <v>13098</v>
      </c>
      <c r="C21122" s="62" t="s">
        <v>11089</v>
      </c>
      <c r="D21122" s="182" t="s">
        <v>15596</v>
      </c>
      <c r="E21122" s="125">
        <v>495000</v>
      </c>
      <c r="F21122" s="125"/>
      <c r="G21122" s="125">
        <f t="shared" si="338"/>
        <v>-495000</v>
      </c>
      <c r="H21122" s="704" t="s">
        <v>14056</v>
      </c>
    </row>
    <row r="21123" spans="1:8" ht="15" x14ac:dyDescent="0.2">
      <c r="A21123" s="1109">
        <v>45560</v>
      </c>
      <c r="B21123" s="1111" t="s">
        <v>14351</v>
      </c>
      <c r="C21123" s="1111" t="s">
        <v>5740</v>
      </c>
      <c r="D21123" s="1112" t="s">
        <v>14357</v>
      </c>
      <c r="E21123" s="1113">
        <v>500</v>
      </c>
      <c r="F21123" s="1113"/>
      <c r="G21123" s="1113">
        <f t="shared" si="338"/>
        <v>-500</v>
      </c>
      <c r="H21123" s="1114" t="s">
        <v>14056</v>
      </c>
    </row>
    <row r="21124" spans="1:8" ht="15" x14ac:dyDescent="0.2">
      <c r="A21124" s="1109">
        <v>45560</v>
      </c>
      <c r="B21124" s="1111" t="s">
        <v>103</v>
      </c>
      <c r="C21124" s="1111" t="s">
        <v>103</v>
      </c>
      <c r="D21124" s="1112" t="s">
        <v>10199</v>
      </c>
      <c r="E21124" s="1113">
        <v>4000</v>
      </c>
      <c r="F21124" s="1113"/>
      <c r="G21124" s="1113">
        <f t="shared" si="338"/>
        <v>-4000</v>
      </c>
      <c r="H21124" s="1114"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09">
        <v>45560</v>
      </c>
      <c r="B21126" s="1111" t="s">
        <v>13213</v>
      </c>
      <c r="C21126" s="1111" t="s">
        <v>5740</v>
      </c>
      <c r="D21126" s="1112" t="s">
        <v>14359</v>
      </c>
      <c r="E21126" s="1113">
        <v>200</v>
      </c>
      <c r="F21126" s="1113"/>
      <c r="G21126" s="1113">
        <f t="shared" si="338"/>
        <v>-200</v>
      </c>
      <c r="H21126" s="1114"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09">
        <v>45560</v>
      </c>
      <c r="B21129" s="1111" t="s">
        <v>13278</v>
      </c>
      <c r="C21129" s="1111" t="s">
        <v>5740</v>
      </c>
      <c r="D21129" s="1112" t="s">
        <v>14362</v>
      </c>
      <c r="E21129" s="1113">
        <v>2400</v>
      </c>
      <c r="F21129" s="1113"/>
      <c r="G21129" s="1113">
        <f t="shared" si="338"/>
        <v>-2400</v>
      </c>
      <c r="H21129" s="1114"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09">
        <v>45561</v>
      </c>
      <c r="B21136" s="1111" t="s">
        <v>13165</v>
      </c>
      <c r="C21136" s="1111" t="s">
        <v>5740</v>
      </c>
      <c r="D21136" s="1112" t="s">
        <v>14365</v>
      </c>
      <c r="E21136" s="1113">
        <v>3200</v>
      </c>
      <c r="F21136" s="1113"/>
      <c r="G21136" s="1113">
        <f t="shared" si="339"/>
        <v>-3200</v>
      </c>
      <c r="H21136" s="1114"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09">
        <v>45561</v>
      </c>
      <c r="B21140" s="1111" t="s">
        <v>12388</v>
      </c>
      <c r="C21140" s="1111" t="s">
        <v>285</v>
      </c>
      <c r="D21140" s="1112" t="s">
        <v>14369</v>
      </c>
      <c r="E21140" s="1113">
        <v>2000</v>
      </c>
      <c r="F21140" s="1113"/>
      <c r="G21140" s="1113">
        <f t="shared" si="339"/>
        <v>-2000</v>
      </c>
      <c r="H21140" s="1114" t="s">
        <v>14056</v>
      </c>
    </row>
    <row r="21141" spans="1:8" ht="15" customHeight="1" x14ac:dyDescent="0.2">
      <c r="A21141" s="1109">
        <v>45561</v>
      </c>
      <c r="B21141" s="1111" t="s">
        <v>103</v>
      </c>
      <c r="C21141" s="1111" t="s">
        <v>103</v>
      </c>
      <c r="D21141" s="1112" t="s">
        <v>10199</v>
      </c>
      <c r="E21141" s="1113">
        <v>4000</v>
      </c>
      <c r="F21141" s="1113"/>
      <c r="G21141" s="1113">
        <f t="shared" si="339"/>
        <v>-4000</v>
      </c>
      <c r="H21141" s="1114"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09">
        <v>45561</v>
      </c>
      <c r="B21144" s="1111" t="s">
        <v>13417</v>
      </c>
      <c r="C21144" s="1111" t="s">
        <v>5740</v>
      </c>
      <c r="D21144" s="1112" t="s">
        <v>14372</v>
      </c>
      <c r="E21144" s="1113">
        <v>1400</v>
      </c>
      <c r="F21144" s="1113"/>
      <c r="G21144" s="1113">
        <f t="shared" si="339"/>
        <v>-1400</v>
      </c>
      <c r="H21144" s="1114" t="s">
        <v>14056</v>
      </c>
    </row>
    <row r="21145" spans="1:8" ht="15" customHeight="1" x14ac:dyDescent="0.2">
      <c r="A21145" s="1109">
        <v>45561</v>
      </c>
      <c r="B21145" s="1111" t="s">
        <v>25</v>
      </c>
      <c r="C21145" s="1111" t="s">
        <v>14373</v>
      </c>
      <c r="D21145" s="1112" t="s">
        <v>13226</v>
      </c>
      <c r="E21145" s="1113">
        <v>4000</v>
      </c>
      <c r="F21145" s="1113"/>
      <c r="G21145" s="1113">
        <f t="shared" si="339"/>
        <v>-4000</v>
      </c>
      <c r="H21145" s="1114" t="s">
        <v>14056</v>
      </c>
    </row>
    <row r="21146" spans="1:8" ht="15" customHeight="1" x14ac:dyDescent="0.2">
      <c r="A21146" s="733">
        <v>45561</v>
      </c>
      <c r="B21146" s="62" t="s">
        <v>12594</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09">
        <v>45562</v>
      </c>
      <c r="B21157" s="1111" t="s">
        <v>103</v>
      </c>
      <c r="C21157" s="1111" t="s">
        <v>103</v>
      </c>
      <c r="D21157" s="1112" t="s">
        <v>10199</v>
      </c>
      <c r="E21157" s="1113">
        <v>4000</v>
      </c>
      <c r="F21157" s="1113"/>
      <c r="G21157" s="1113">
        <f t="shared" si="339"/>
        <v>-4000</v>
      </c>
      <c r="H21157" s="1114"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09">
        <v>45562</v>
      </c>
      <c r="B21159" s="1111" t="s">
        <v>13417</v>
      </c>
      <c r="C21159" s="1111" t="s">
        <v>285</v>
      </c>
      <c r="D21159" s="1112" t="s">
        <v>13666</v>
      </c>
      <c r="E21159" s="1113">
        <v>1200</v>
      </c>
      <c r="F21159" s="1113"/>
      <c r="G21159" s="1113">
        <f t="shared" si="339"/>
        <v>-1200</v>
      </c>
      <c r="H21159" s="1114" t="s">
        <v>14056</v>
      </c>
    </row>
    <row r="21160" spans="1:8" ht="15" x14ac:dyDescent="0.2">
      <c r="A21160" s="1109">
        <v>45562</v>
      </c>
      <c r="B21160" s="1111" t="s">
        <v>11707</v>
      </c>
      <c r="C21160" s="1111" t="s">
        <v>5740</v>
      </c>
      <c r="D21160" s="1112" t="s">
        <v>369</v>
      </c>
      <c r="E21160" s="1113">
        <v>1800</v>
      </c>
      <c r="F21160" s="1113"/>
      <c r="G21160" s="1113">
        <f t="shared" si="339"/>
        <v>-1800</v>
      </c>
      <c r="H21160" s="1114" t="s">
        <v>14056</v>
      </c>
    </row>
    <row r="21161" spans="1:8" ht="15" x14ac:dyDescent="0.2">
      <c r="A21161" s="733">
        <v>45562</v>
      </c>
      <c r="B21161" s="62" t="s">
        <v>12594</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09">
        <v>45562</v>
      </c>
      <c r="B21163" s="1111" t="s">
        <v>13278</v>
      </c>
      <c r="C21163" s="1111" t="s">
        <v>5740</v>
      </c>
      <c r="D21163" s="1112" t="s">
        <v>14385</v>
      </c>
      <c r="E21163" s="1113">
        <v>1000</v>
      </c>
      <c r="F21163" s="1113"/>
      <c r="G21163" s="1113">
        <f t="shared" si="339"/>
        <v>-1000</v>
      </c>
      <c r="H21163" s="1114" t="s">
        <v>14056</v>
      </c>
    </row>
    <row r="21164" spans="1:8" ht="15" x14ac:dyDescent="0.2">
      <c r="A21164" s="1109">
        <v>45562</v>
      </c>
      <c r="B21164" s="1111" t="s">
        <v>14329</v>
      </c>
      <c r="C21164" s="1111" t="s">
        <v>5740</v>
      </c>
      <c r="D21164" s="1112" t="s">
        <v>14385</v>
      </c>
      <c r="E21164" s="1113">
        <v>1500</v>
      </c>
      <c r="F21164" s="1113"/>
      <c r="G21164" s="1113">
        <f t="shared" si="339"/>
        <v>-1500</v>
      </c>
      <c r="H21164" s="1114"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12594</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09">
        <v>45563</v>
      </c>
      <c r="B21178" s="1111" t="s">
        <v>13098</v>
      </c>
      <c r="C21178" s="1111" t="s">
        <v>5740</v>
      </c>
      <c r="D21178" s="1112" t="s">
        <v>14404</v>
      </c>
      <c r="E21178" s="1113">
        <v>2000</v>
      </c>
      <c r="F21178" s="1113"/>
      <c r="G21178" s="1113">
        <f t="shared" si="340"/>
        <v>-2000</v>
      </c>
      <c r="H21178" s="1114" t="s">
        <v>14056</v>
      </c>
    </row>
    <row r="21179" spans="1:8" ht="15" x14ac:dyDescent="0.2">
      <c r="A21179" s="1109">
        <v>45563</v>
      </c>
      <c r="B21179" s="1111" t="s">
        <v>13213</v>
      </c>
      <c r="C21179" s="1111" t="s">
        <v>5740</v>
      </c>
      <c r="D21179" s="1112" t="s">
        <v>14404</v>
      </c>
      <c r="E21179" s="1113">
        <v>2700</v>
      </c>
      <c r="F21179" s="1113"/>
      <c r="G21179" s="1113">
        <f t="shared" si="340"/>
        <v>-2700</v>
      </c>
      <c r="H21179" s="1114"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09">
        <v>45563</v>
      </c>
      <c r="B21181" s="1111" t="s">
        <v>13165</v>
      </c>
      <c r="C21181" s="1111" t="s">
        <v>11442</v>
      </c>
      <c r="D21181" s="1112" t="s">
        <v>14245</v>
      </c>
      <c r="E21181" s="1113">
        <v>5000</v>
      </c>
      <c r="F21181" s="1113"/>
      <c r="G21181" s="1113">
        <f t="shared" si="340"/>
        <v>-5000</v>
      </c>
      <c r="H21181" s="1114"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09">
        <v>45565</v>
      </c>
      <c r="B21190" s="1111" t="s">
        <v>12388</v>
      </c>
      <c r="C21190" s="1111" t="s">
        <v>285</v>
      </c>
      <c r="D21190" s="1112" t="s">
        <v>14137</v>
      </c>
      <c r="E21190" s="1113">
        <v>2000</v>
      </c>
      <c r="F21190" s="1113"/>
      <c r="G21190" s="1113">
        <f t="shared" si="342"/>
        <v>-2000</v>
      </c>
      <c r="H21190" s="1114"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09">
        <v>45565</v>
      </c>
      <c r="B21192" s="1111" t="s">
        <v>13213</v>
      </c>
      <c r="C21192" s="1111" t="s">
        <v>5740</v>
      </c>
      <c r="D21192" s="1112" t="s">
        <v>14424</v>
      </c>
      <c r="E21192" s="1113">
        <v>500</v>
      </c>
      <c r="F21192" s="1113"/>
      <c r="G21192" s="1113">
        <f t="shared" si="342"/>
        <v>-500</v>
      </c>
      <c r="H21192" s="1114"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3" t="s">
        <v>13477</v>
      </c>
      <c r="D21199" s="1104" t="s">
        <v>14261</v>
      </c>
      <c r="E21199" s="1105">
        <v>60000</v>
      </c>
      <c r="F21199" s="235"/>
      <c r="G21199" s="235">
        <f t="shared" si="341"/>
        <v>-60000</v>
      </c>
      <c r="H21199" s="708" t="s">
        <v>14056</v>
      </c>
    </row>
    <row r="21200" spans="1:8" ht="15" x14ac:dyDescent="0.2">
      <c r="A21200" s="732">
        <v>45554</v>
      </c>
      <c r="B21200" s="173" t="s">
        <v>12388</v>
      </c>
      <c r="C21200" s="1103" t="s">
        <v>13477</v>
      </c>
      <c r="D21200" s="1104" t="s">
        <v>14261</v>
      </c>
      <c r="E21200" s="1105">
        <v>22670</v>
      </c>
      <c r="F21200" s="235"/>
      <c r="G21200" s="235">
        <f t="shared" si="341"/>
        <v>-22670</v>
      </c>
      <c r="H21200" s="708" t="s">
        <v>14056</v>
      </c>
    </row>
    <row r="21201" spans="1:8" ht="15" x14ac:dyDescent="0.2">
      <c r="A21201" s="732">
        <v>45554</v>
      </c>
      <c r="B21201" s="173" t="s">
        <v>13935</v>
      </c>
      <c r="C21201" s="1103" t="s">
        <v>13477</v>
      </c>
      <c r="D21201" s="1104" t="s">
        <v>14261</v>
      </c>
      <c r="E21201" s="1105">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173" t="s">
        <v>12594</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173" t="s">
        <v>12594</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90" t="s">
        <v>12594</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09">
        <v>45566</v>
      </c>
      <c r="B21232" s="1111" t="s">
        <v>103</v>
      </c>
      <c r="C21232" s="1111" t="s">
        <v>103</v>
      </c>
      <c r="D21232" s="1112" t="s">
        <v>10199</v>
      </c>
      <c r="E21232" s="1113">
        <v>4500</v>
      </c>
      <c r="F21232" s="1113"/>
      <c r="G21232" s="1113">
        <f t="shared" ref="G21232:G21253" si="343">F21232-E21232</f>
        <v>-4500</v>
      </c>
      <c r="H21232" s="1114" t="s">
        <v>14425</v>
      </c>
    </row>
    <row r="21233" spans="1:8" ht="15" x14ac:dyDescent="0.2">
      <c r="A21233" s="1109">
        <v>45566</v>
      </c>
      <c r="B21233" s="1111" t="s">
        <v>12388</v>
      </c>
      <c r="C21233" s="1111" t="s">
        <v>5740</v>
      </c>
      <c r="D21233" s="1112" t="s">
        <v>14385</v>
      </c>
      <c r="E21233" s="1113">
        <v>1000</v>
      </c>
      <c r="F21233" s="1113"/>
      <c r="G21233" s="1113">
        <f t="shared" si="343"/>
        <v>-1000</v>
      </c>
      <c r="H21233" s="1114" t="s">
        <v>14425</v>
      </c>
    </row>
    <row r="21234" spans="1:8" ht="15" x14ac:dyDescent="0.2">
      <c r="A21234" s="1109">
        <v>45566</v>
      </c>
      <c r="B21234" s="1111" t="s">
        <v>11068</v>
      </c>
      <c r="C21234" s="1111" t="s">
        <v>5740</v>
      </c>
      <c r="D21234" s="1112" t="s">
        <v>14427</v>
      </c>
      <c r="E21234" s="1113">
        <v>1000</v>
      </c>
      <c r="F21234" s="1113"/>
      <c r="G21234" s="1113">
        <f t="shared" si="343"/>
        <v>-1000</v>
      </c>
      <c r="H21234" s="1114" t="s">
        <v>14425</v>
      </c>
    </row>
    <row r="21235" spans="1:8" ht="15" x14ac:dyDescent="0.2">
      <c r="A21235" s="1109">
        <v>45566</v>
      </c>
      <c r="B21235" s="1111" t="s">
        <v>12671</v>
      </c>
      <c r="C21235" s="1111" t="s">
        <v>10972</v>
      </c>
      <c r="D21235" s="1112" t="s">
        <v>14428</v>
      </c>
      <c r="E21235" s="1113">
        <v>2000</v>
      </c>
      <c r="F21235" s="1113"/>
      <c r="G21235" s="1113">
        <f t="shared" si="343"/>
        <v>-2000</v>
      </c>
      <c r="H21235" s="1114" t="s">
        <v>14425</v>
      </c>
    </row>
    <row r="21236" spans="1:8" ht="15" x14ac:dyDescent="0.2">
      <c r="A21236" s="1109">
        <v>45566</v>
      </c>
      <c r="B21236" s="1111" t="s">
        <v>103</v>
      </c>
      <c r="C21236" s="1111" t="s">
        <v>1494</v>
      </c>
      <c r="D21236" s="1112" t="s">
        <v>1156</v>
      </c>
      <c r="E21236" s="1113">
        <v>1000</v>
      </c>
      <c r="F21236" s="1113"/>
      <c r="G21236" s="1113">
        <f t="shared" si="343"/>
        <v>-1000</v>
      </c>
      <c r="H21236" s="1114"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09">
        <v>45566</v>
      </c>
      <c r="B21240" s="1111" t="s">
        <v>13213</v>
      </c>
      <c r="C21240" s="1111" t="s">
        <v>391</v>
      </c>
      <c r="D21240" s="1112" t="s">
        <v>14433</v>
      </c>
      <c r="E21240" s="1113">
        <v>600</v>
      </c>
      <c r="F21240" s="1113"/>
      <c r="G21240" s="1113">
        <f t="shared" si="343"/>
        <v>-600</v>
      </c>
      <c r="H21240" s="1114" t="s">
        <v>14425</v>
      </c>
    </row>
    <row r="21241" spans="1:8" ht="15" x14ac:dyDescent="0.2">
      <c r="A21241" s="733">
        <v>45566</v>
      </c>
      <c r="B21241" s="62" t="s">
        <v>14351</v>
      </c>
      <c r="C21241" s="62" t="s">
        <v>10972</v>
      </c>
      <c r="D21241" s="182" t="s">
        <v>14625</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14626</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14627</v>
      </c>
      <c r="E21245" s="125">
        <v>2000</v>
      </c>
      <c r="F21245" s="125"/>
      <c r="G21245" s="125">
        <f t="shared" si="344"/>
        <v>-2000</v>
      </c>
      <c r="H21245" s="704" t="s">
        <v>14425</v>
      </c>
    </row>
    <row r="21246" spans="1:8" ht="15" x14ac:dyDescent="0.2">
      <c r="A21246" s="733">
        <v>45566</v>
      </c>
      <c r="B21246" s="62" t="s">
        <v>13165</v>
      </c>
      <c r="C21246" s="62" t="s">
        <v>391</v>
      </c>
      <c r="D21246" s="182" t="s">
        <v>14628</v>
      </c>
      <c r="E21246" s="125">
        <v>3000</v>
      </c>
      <c r="F21246" s="125"/>
      <c r="G21246" s="125">
        <f t="shared" si="344"/>
        <v>-3000</v>
      </c>
      <c r="H21246" s="704" t="s">
        <v>14425</v>
      </c>
    </row>
    <row r="21247" spans="1:8" ht="15" x14ac:dyDescent="0.2">
      <c r="A21247" s="733">
        <v>45566</v>
      </c>
      <c r="B21247" s="62" t="s">
        <v>15261</v>
      </c>
      <c r="C21247" s="62" t="s">
        <v>5740</v>
      </c>
      <c r="D21247" s="182" t="s">
        <v>14629</v>
      </c>
      <c r="E21247" s="125">
        <v>1500</v>
      </c>
      <c r="F21247" s="125"/>
      <c r="G21247" s="125">
        <f t="shared" si="344"/>
        <v>-1500</v>
      </c>
      <c r="H21247" s="704" t="s">
        <v>14425</v>
      </c>
    </row>
    <row r="21248" spans="1:8" ht="15" x14ac:dyDescent="0.2">
      <c r="A21248" s="733">
        <v>45566</v>
      </c>
      <c r="B21248" s="62" t="s">
        <v>13213</v>
      </c>
      <c r="C21248" s="62" t="s">
        <v>10972</v>
      </c>
      <c r="D21248" s="182" t="s">
        <v>14630</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09">
        <v>45567</v>
      </c>
      <c r="B21261" s="1111" t="s">
        <v>14232</v>
      </c>
      <c r="C21261" s="1111" t="s">
        <v>5740</v>
      </c>
      <c r="D21261" s="1112" t="s">
        <v>13531</v>
      </c>
      <c r="E21261" s="1113">
        <v>1500</v>
      </c>
      <c r="F21261" s="1113"/>
      <c r="G21261" s="1113">
        <f t="shared" ref="G21261:G21263" si="346">F21261-E21261</f>
        <v>-1500</v>
      </c>
      <c r="H21261" s="1114"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09">
        <v>45567</v>
      </c>
      <c r="B21263" s="1111" t="s">
        <v>103</v>
      </c>
      <c r="C21263" s="1111" t="s">
        <v>103</v>
      </c>
      <c r="D21263" s="1112" t="s">
        <v>10199</v>
      </c>
      <c r="E21263" s="1113">
        <v>4000</v>
      </c>
      <c r="F21263" s="1113"/>
      <c r="G21263" s="1113">
        <f t="shared" si="346"/>
        <v>-4000</v>
      </c>
      <c r="H21263" s="1114"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12594</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14543</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1047" t="s">
        <v>12594</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12594</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15261</v>
      </c>
      <c r="C21280" s="62" t="s">
        <v>10972</v>
      </c>
      <c r="D21280" s="182" t="s">
        <v>14475</v>
      </c>
      <c r="E21280" s="125">
        <v>1500</v>
      </c>
      <c r="F21280" s="125"/>
      <c r="G21280" s="125">
        <f t="shared" si="353"/>
        <v>-1500</v>
      </c>
      <c r="H21280" s="704" t="s">
        <v>14425</v>
      </c>
    </row>
    <row r="21281" spans="1:8" ht="15" x14ac:dyDescent="0.2">
      <c r="A21281" s="733">
        <v>45568</v>
      </c>
      <c r="B21281" s="62" t="s">
        <v>15261</v>
      </c>
      <c r="C21281" s="62" t="s">
        <v>10972</v>
      </c>
      <c r="D21281" s="182" t="s">
        <v>14476</v>
      </c>
      <c r="E21281" s="125">
        <v>12400</v>
      </c>
      <c r="F21281" s="125"/>
      <c r="G21281" s="125">
        <f t="shared" si="353"/>
        <v>-12400</v>
      </c>
      <c r="H21281" s="704" t="s">
        <v>14425</v>
      </c>
    </row>
    <row r="21282" spans="1:8" ht="15" x14ac:dyDescent="0.2">
      <c r="A21282" s="733">
        <v>45568</v>
      </c>
      <c r="B21282" s="62" t="s">
        <v>15261</v>
      </c>
      <c r="C21282" s="62" t="s">
        <v>3103</v>
      </c>
      <c r="D21282" s="182" t="s">
        <v>7774</v>
      </c>
      <c r="E21282" s="125">
        <v>30000</v>
      </c>
      <c r="F21282" s="125"/>
      <c r="G21282" s="125">
        <f t="shared" si="353"/>
        <v>-30000</v>
      </c>
      <c r="H21282" s="704" t="s">
        <v>14425</v>
      </c>
    </row>
    <row r="21283" spans="1:8" ht="15" x14ac:dyDescent="0.2">
      <c r="A21283" s="1109">
        <v>45568</v>
      </c>
      <c r="B21283" s="1111" t="s">
        <v>11068</v>
      </c>
      <c r="C21283" s="1111" t="s">
        <v>5740</v>
      </c>
      <c r="D21283" s="1112" t="s">
        <v>14254</v>
      </c>
      <c r="E21283" s="1113">
        <v>1000</v>
      </c>
      <c r="F21283" s="1113"/>
      <c r="G21283" s="1113">
        <f t="shared" si="353"/>
        <v>-1000</v>
      </c>
      <c r="H21283" s="1114" t="s">
        <v>14425</v>
      </c>
    </row>
    <row r="21284" spans="1:8" ht="15" x14ac:dyDescent="0.2">
      <c r="A21284" s="1109">
        <v>45568</v>
      </c>
      <c r="B21284" s="1111" t="s">
        <v>13213</v>
      </c>
      <c r="C21284" s="1111" t="s">
        <v>5740</v>
      </c>
      <c r="D21284" s="1112" t="s">
        <v>14477</v>
      </c>
      <c r="E21284" s="1113">
        <v>550</v>
      </c>
      <c r="F21284" s="1113"/>
      <c r="G21284" s="1113">
        <f t="shared" si="353"/>
        <v>-550</v>
      </c>
      <c r="H21284" s="1114"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14493</v>
      </c>
      <c r="E21286" s="125">
        <v>100</v>
      </c>
      <c r="F21286" s="125"/>
      <c r="G21286" s="125">
        <f t="shared" ref="G21286:G21291" si="355">F21286-E21286</f>
        <v>-100</v>
      </c>
      <c r="H21286" s="704" t="s">
        <v>14425</v>
      </c>
    </row>
    <row r="21287" spans="1:8" ht="15" x14ac:dyDescent="0.2">
      <c r="A21287" s="1109">
        <v>45568</v>
      </c>
      <c r="B21287" s="1111" t="s">
        <v>13278</v>
      </c>
      <c r="C21287" s="1111" t="s">
        <v>5740</v>
      </c>
      <c r="D21287" s="1112" t="s">
        <v>369</v>
      </c>
      <c r="E21287" s="1113">
        <v>300</v>
      </c>
      <c r="F21287" s="1113"/>
      <c r="G21287" s="1113">
        <f t="shared" si="355"/>
        <v>-300</v>
      </c>
      <c r="H21287" s="1114" t="s">
        <v>14425</v>
      </c>
    </row>
    <row r="21288" spans="1:8" ht="15" x14ac:dyDescent="0.2">
      <c r="A21288" s="1109">
        <v>45568</v>
      </c>
      <c r="B21288" s="1111" t="s">
        <v>11068</v>
      </c>
      <c r="C21288" s="1111" t="s">
        <v>5740</v>
      </c>
      <c r="D21288" s="1112" t="s">
        <v>14385</v>
      </c>
      <c r="E21288" s="1113">
        <v>1600</v>
      </c>
      <c r="F21288" s="1113"/>
      <c r="G21288" s="1113">
        <f t="shared" si="355"/>
        <v>-1600</v>
      </c>
      <c r="H21288" s="1114" t="s">
        <v>14425</v>
      </c>
    </row>
    <row r="21289" spans="1:8" ht="15" x14ac:dyDescent="0.2">
      <c r="A21289" s="733">
        <v>45568</v>
      </c>
      <c r="B21289" s="62" t="s">
        <v>12388</v>
      </c>
      <c r="C21289" s="62" t="s">
        <v>10972</v>
      </c>
      <c r="D21289" s="182" t="s">
        <v>14494</v>
      </c>
      <c r="E21289" s="125">
        <v>10200</v>
      </c>
      <c r="F21289" s="125"/>
      <c r="G21289" s="125">
        <f t="shared" si="355"/>
        <v>-10200</v>
      </c>
      <c r="H21289" s="704" t="s">
        <v>14425</v>
      </c>
    </row>
    <row r="21290" spans="1:8" ht="15" x14ac:dyDescent="0.2">
      <c r="A21290" s="1109">
        <v>45568</v>
      </c>
      <c r="B21290" s="1111" t="s">
        <v>103</v>
      </c>
      <c r="C21290" s="1111" t="s">
        <v>8141</v>
      </c>
      <c r="D21290" s="1112" t="s">
        <v>8607</v>
      </c>
      <c r="E21290" s="1113">
        <v>1050</v>
      </c>
      <c r="F21290" s="1113"/>
      <c r="G21290" s="1113">
        <f t="shared" si="355"/>
        <v>-1050</v>
      </c>
      <c r="H21290" s="1114" t="s">
        <v>14425</v>
      </c>
    </row>
    <row r="21291" spans="1:8" ht="15" x14ac:dyDescent="0.2">
      <c r="A21291" s="1109">
        <v>45568</v>
      </c>
      <c r="B21291" s="1111" t="s">
        <v>25</v>
      </c>
      <c r="C21291" s="1111" t="s">
        <v>8141</v>
      </c>
      <c r="D21291" s="1112" t="s">
        <v>8607</v>
      </c>
      <c r="E21291" s="1113">
        <v>1300</v>
      </c>
      <c r="F21291" s="1113"/>
      <c r="G21291" s="1113">
        <f t="shared" si="355"/>
        <v>-1300</v>
      </c>
      <c r="H21291" s="1114" t="s">
        <v>14425</v>
      </c>
    </row>
    <row r="21292" spans="1:8" ht="24" x14ac:dyDescent="0.2">
      <c r="A21292" s="733">
        <v>45568</v>
      </c>
      <c r="B21292" s="62" t="s">
        <v>12048</v>
      </c>
      <c r="C21292" s="565" t="s">
        <v>378</v>
      </c>
      <c r="D21292" s="873" t="s">
        <v>14480</v>
      </c>
      <c r="E21292" s="566">
        <v>95402</v>
      </c>
      <c r="F21292" s="125"/>
      <c r="G21292" s="125">
        <f t="shared" si="354"/>
        <v>-95402</v>
      </c>
      <c r="H21292" s="704" t="s">
        <v>14425</v>
      </c>
    </row>
    <row r="21293" spans="1:8" ht="24" x14ac:dyDescent="0.2">
      <c r="A21293" s="733">
        <v>45568</v>
      </c>
      <c r="B21293" s="62" t="s">
        <v>12783</v>
      </c>
      <c r="C21293" s="565" t="s">
        <v>378</v>
      </c>
      <c r="D21293" s="873" t="s">
        <v>14480</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14480</v>
      </c>
      <c r="E21294" s="566">
        <v>24631</v>
      </c>
      <c r="F21294" s="125"/>
      <c r="G21294" s="125">
        <f t="shared" si="356"/>
        <v>-24631</v>
      </c>
      <c r="H21294" s="704" t="s">
        <v>14425</v>
      </c>
    </row>
    <row r="21295" spans="1:8" ht="24" x14ac:dyDescent="0.2">
      <c r="A21295" s="733">
        <v>45568</v>
      </c>
      <c r="B21295" s="62" t="s">
        <v>12671</v>
      </c>
      <c r="C21295" s="565" t="s">
        <v>378</v>
      </c>
      <c r="D21295" s="873" t="s">
        <v>14480</v>
      </c>
      <c r="E21295" s="566">
        <v>9919</v>
      </c>
      <c r="F21295" s="125"/>
      <c r="G21295" s="125">
        <f t="shared" si="356"/>
        <v>-9919</v>
      </c>
      <c r="H21295" s="704" t="s">
        <v>14425</v>
      </c>
    </row>
    <row r="21296" spans="1:8" ht="24" x14ac:dyDescent="0.2">
      <c r="A21296" s="733">
        <v>45568</v>
      </c>
      <c r="B21296" s="62" t="s">
        <v>13278</v>
      </c>
      <c r="C21296" s="565" t="s">
        <v>378</v>
      </c>
      <c r="D21296" s="873" t="s">
        <v>14480</v>
      </c>
      <c r="E21296" s="566">
        <v>7348</v>
      </c>
      <c r="F21296" s="125"/>
      <c r="G21296" s="125">
        <f t="shared" si="356"/>
        <v>-7348</v>
      </c>
      <c r="H21296" s="704" t="s">
        <v>14425</v>
      </c>
    </row>
    <row r="21297" spans="1:8" ht="24" x14ac:dyDescent="0.2">
      <c r="A21297" s="733">
        <v>45568</v>
      </c>
      <c r="B21297" s="62" t="s">
        <v>13417</v>
      </c>
      <c r="C21297" s="565" t="s">
        <v>378</v>
      </c>
      <c r="D21297" s="873" t="s">
        <v>14480</v>
      </c>
      <c r="E21297" s="566">
        <v>54379</v>
      </c>
      <c r="F21297" s="125"/>
      <c r="G21297" s="125">
        <f t="shared" si="356"/>
        <v>-54379</v>
      </c>
      <c r="H21297" s="704" t="s">
        <v>14425</v>
      </c>
    </row>
    <row r="21298" spans="1:8" ht="24" x14ac:dyDescent="0.2">
      <c r="A21298" s="733">
        <v>45568</v>
      </c>
      <c r="B21298" s="62" t="s">
        <v>13213</v>
      </c>
      <c r="C21298" s="62" t="s">
        <v>14118</v>
      </c>
      <c r="D21298" s="182" t="s">
        <v>14478</v>
      </c>
      <c r="E21298" s="125">
        <v>100000</v>
      </c>
      <c r="F21298" s="125"/>
      <c r="G21298" s="125">
        <f t="shared" si="354"/>
        <v>-100000</v>
      </c>
      <c r="H21298" s="704" t="s">
        <v>14425</v>
      </c>
    </row>
    <row r="21299" spans="1:8" ht="24" x14ac:dyDescent="0.2">
      <c r="A21299" s="733">
        <v>45568</v>
      </c>
      <c r="B21299" s="62" t="s">
        <v>11068</v>
      </c>
      <c r="C21299" s="62" t="s">
        <v>14296</v>
      </c>
      <c r="D21299" s="182" t="s">
        <v>14479</v>
      </c>
      <c r="E21299" s="125">
        <v>200000</v>
      </c>
      <c r="F21299" s="125"/>
      <c r="G21299" s="125">
        <f t="shared" si="354"/>
        <v>-200000</v>
      </c>
      <c r="H21299" s="704" t="s">
        <v>14425</v>
      </c>
    </row>
    <row r="21300" spans="1:8" ht="15" x14ac:dyDescent="0.2">
      <c r="A21300" s="733">
        <v>45568</v>
      </c>
      <c r="B21300" s="62" t="s">
        <v>12388</v>
      </c>
      <c r="C21300" s="62" t="s">
        <v>391</v>
      </c>
      <c r="D21300" s="182" t="s">
        <v>14495</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14496</v>
      </c>
      <c r="E21301" s="125">
        <v>40</v>
      </c>
      <c r="F21301" s="125"/>
      <c r="G21301" s="125">
        <f t="shared" ref="G21301:G21312" si="358">F21301-E21301</f>
        <v>-40</v>
      </c>
      <c r="H21301" s="704" t="s">
        <v>14425</v>
      </c>
    </row>
    <row r="21302" spans="1:8" ht="15" x14ac:dyDescent="0.2">
      <c r="A21302" s="1109">
        <v>45569</v>
      </c>
      <c r="B21302" s="1111" t="s">
        <v>13278</v>
      </c>
      <c r="C21302" s="1111" t="s">
        <v>285</v>
      </c>
      <c r="D21302" s="1112" t="s">
        <v>14497</v>
      </c>
      <c r="E21302" s="1113">
        <v>1500</v>
      </c>
      <c r="F21302" s="1113"/>
      <c r="G21302" s="1113">
        <f t="shared" si="358"/>
        <v>-1500</v>
      </c>
      <c r="H21302" s="1114" t="s">
        <v>14425</v>
      </c>
    </row>
    <row r="21303" spans="1:8" ht="15" x14ac:dyDescent="0.2">
      <c r="A21303" s="1109">
        <v>45569</v>
      </c>
      <c r="B21303" s="1111" t="s">
        <v>11068</v>
      </c>
      <c r="C21303" s="1111" t="s">
        <v>5740</v>
      </c>
      <c r="D21303" s="1112" t="s">
        <v>369</v>
      </c>
      <c r="E21303" s="1113">
        <v>1000</v>
      </c>
      <c r="F21303" s="1113"/>
      <c r="G21303" s="1113">
        <f t="shared" si="358"/>
        <v>-1000</v>
      </c>
      <c r="H21303" s="1114" t="s">
        <v>14425</v>
      </c>
    </row>
    <row r="21304" spans="1:8" ht="15" x14ac:dyDescent="0.2">
      <c r="A21304" s="1109">
        <v>45569</v>
      </c>
      <c r="B21304" s="1111" t="s">
        <v>103</v>
      </c>
      <c r="C21304" s="1111" t="s">
        <v>103</v>
      </c>
      <c r="D21304" s="1112" t="s">
        <v>10199</v>
      </c>
      <c r="E21304" s="1113">
        <v>3500</v>
      </c>
      <c r="F21304" s="1113"/>
      <c r="G21304" s="1113">
        <f t="shared" si="358"/>
        <v>-3500</v>
      </c>
      <c r="H21304" s="1114"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14498</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14499</v>
      </c>
      <c r="E21308" s="125">
        <v>75375</v>
      </c>
      <c r="F21308" s="125"/>
      <c r="G21308" s="125">
        <f t="shared" si="358"/>
        <v>-75375</v>
      </c>
      <c r="H21308" s="704" t="s">
        <v>14425</v>
      </c>
    </row>
    <row r="21309" spans="1:8" ht="15" x14ac:dyDescent="0.2">
      <c r="A21309" s="733">
        <v>45569</v>
      </c>
      <c r="B21309" s="62" t="s">
        <v>9344</v>
      </c>
      <c r="C21309" s="62" t="s">
        <v>10972</v>
      </c>
      <c r="D21309" s="182" t="s">
        <v>14500</v>
      </c>
      <c r="E21309" s="125">
        <v>100</v>
      </c>
      <c r="F21309" s="125"/>
      <c r="G21309" s="125">
        <f t="shared" si="358"/>
        <v>-100</v>
      </c>
      <c r="H21309" s="704" t="s">
        <v>14425</v>
      </c>
    </row>
    <row r="21310" spans="1:8" ht="15" x14ac:dyDescent="0.2">
      <c r="A21310" s="1109">
        <v>45569</v>
      </c>
      <c r="B21310" s="1111" t="s">
        <v>9344</v>
      </c>
      <c r="C21310" s="1111" t="s">
        <v>5740</v>
      </c>
      <c r="D21310" s="1112" t="s">
        <v>369</v>
      </c>
      <c r="E21310" s="1113">
        <v>200</v>
      </c>
      <c r="F21310" s="1113"/>
      <c r="G21310" s="1113">
        <f t="shared" si="358"/>
        <v>-200</v>
      </c>
      <c r="H21310" s="1114" t="s">
        <v>14425</v>
      </c>
    </row>
    <row r="21311" spans="1:8" ht="15" x14ac:dyDescent="0.2">
      <c r="A21311" s="733">
        <v>45569</v>
      </c>
      <c r="B21311" s="62" t="s">
        <v>12388</v>
      </c>
      <c r="C21311" s="62" t="s">
        <v>10972</v>
      </c>
      <c r="D21311" s="182" t="s">
        <v>14501</v>
      </c>
      <c r="E21311" s="125">
        <v>300</v>
      </c>
      <c r="F21311" s="125"/>
      <c r="G21311" s="125">
        <f t="shared" si="358"/>
        <v>-300</v>
      </c>
      <c r="H21311" s="704" t="s">
        <v>14425</v>
      </c>
    </row>
    <row r="21312" spans="1:8" ht="15" x14ac:dyDescent="0.2">
      <c r="A21312" s="1081">
        <v>45569</v>
      </c>
      <c r="B21312" s="1082" t="s">
        <v>12671</v>
      </c>
      <c r="C21312" s="1082" t="s">
        <v>12271</v>
      </c>
      <c r="D21312" s="1123" t="s">
        <v>14572</v>
      </c>
      <c r="E21312" s="1083">
        <v>100000</v>
      </c>
      <c r="F21312" s="1083"/>
      <c r="G21312" s="1083">
        <f t="shared" si="358"/>
        <v>-100000</v>
      </c>
      <c r="H21312" s="1084" t="s">
        <v>14425</v>
      </c>
    </row>
    <row r="21313" spans="1:8" ht="24" x14ac:dyDescent="0.2">
      <c r="A21313" s="733">
        <v>45569</v>
      </c>
      <c r="B21313" s="62" t="s">
        <v>13098</v>
      </c>
      <c r="C21313" s="62" t="s">
        <v>13244</v>
      </c>
      <c r="D21313" s="182" t="s">
        <v>14502</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14503</v>
      </c>
      <c r="E21314" s="125">
        <v>221000</v>
      </c>
      <c r="F21314" s="125"/>
      <c r="G21314" s="125">
        <f t="shared" si="359"/>
        <v>-221000</v>
      </c>
      <c r="H21314" s="704" t="s">
        <v>14425</v>
      </c>
    </row>
    <row r="21315" spans="1:8" ht="15" x14ac:dyDescent="0.2">
      <c r="A21315" s="1109">
        <v>45570</v>
      </c>
      <c r="B21315" s="1111" t="s">
        <v>11068</v>
      </c>
      <c r="C21315" s="1111" t="s">
        <v>5740</v>
      </c>
      <c r="D21315" s="1112" t="s">
        <v>13531</v>
      </c>
      <c r="E21315" s="1113">
        <v>4000</v>
      </c>
      <c r="F21315" s="1113"/>
      <c r="G21315" s="1113">
        <f t="shared" ref="G21315:G21324" si="360">F21315-E21315</f>
        <v>-4000</v>
      </c>
      <c r="H21315" s="1114" t="s">
        <v>14425</v>
      </c>
    </row>
    <row r="21316" spans="1:8" ht="15" x14ac:dyDescent="0.2">
      <c r="A21316" s="1109">
        <v>45570</v>
      </c>
      <c r="B21316" s="1111" t="s">
        <v>13213</v>
      </c>
      <c r="C21316" s="1111" t="s">
        <v>5740</v>
      </c>
      <c r="D21316" s="1112" t="s">
        <v>14504</v>
      </c>
      <c r="E21316" s="1113">
        <v>2500</v>
      </c>
      <c r="F21316" s="1113"/>
      <c r="G21316" s="1113">
        <f t="shared" si="360"/>
        <v>-2500</v>
      </c>
      <c r="H21316" s="1114" t="s">
        <v>14425</v>
      </c>
    </row>
    <row r="21317" spans="1:8" ht="15" x14ac:dyDescent="0.2">
      <c r="A21317" s="733">
        <v>45569</v>
      </c>
      <c r="B21317" s="62" t="s">
        <v>15261</v>
      </c>
      <c r="C21317" s="62" t="s">
        <v>10972</v>
      </c>
      <c r="D21317" s="182" t="s">
        <v>14505</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09">
        <v>45570</v>
      </c>
      <c r="B21319" s="1111" t="s">
        <v>12671</v>
      </c>
      <c r="C21319" s="1111" t="s">
        <v>5740</v>
      </c>
      <c r="D21319" s="1112" t="s">
        <v>13531</v>
      </c>
      <c r="E21319" s="1113">
        <v>2000</v>
      </c>
      <c r="F21319" s="1113"/>
      <c r="G21319" s="1113">
        <f t="shared" si="360"/>
        <v>-2000</v>
      </c>
      <c r="H21319" s="1114" t="s">
        <v>14425</v>
      </c>
    </row>
    <row r="21320" spans="1:8" ht="15" x14ac:dyDescent="0.2">
      <c r="A21320" s="1109">
        <v>45570</v>
      </c>
      <c r="B21320" s="1111" t="s">
        <v>13417</v>
      </c>
      <c r="C21320" s="1111" t="s">
        <v>5740</v>
      </c>
      <c r="D21320" s="1112" t="s">
        <v>14504</v>
      </c>
      <c r="E21320" s="1113">
        <v>2500</v>
      </c>
      <c r="F21320" s="1113"/>
      <c r="G21320" s="1113">
        <f t="shared" si="360"/>
        <v>-2500</v>
      </c>
      <c r="H21320" s="1114" t="s">
        <v>14425</v>
      </c>
    </row>
    <row r="21321" spans="1:8" ht="15" x14ac:dyDescent="0.2">
      <c r="A21321" s="733">
        <v>45570</v>
      </c>
      <c r="B21321" s="62" t="s">
        <v>13417</v>
      </c>
      <c r="C21321" s="62" t="s">
        <v>10972</v>
      </c>
      <c r="D21321" s="182" t="s">
        <v>14506</v>
      </c>
      <c r="E21321" s="125">
        <v>3200</v>
      </c>
      <c r="F21321" s="125"/>
      <c r="G21321" s="125">
        <f t="shared" si="360"/>
        <v>-3200</v>
      </c>
      <c r="H21321" s="704" t="s">
        <v>14425</v>
      </c>
    </row>
    <row r="21322" spans="1:8" ht="15" x14ac:dyDescent="0.2">
      <c r="A21322" s="733">
        <v>45570</v>
      </c>
      <c r="B21322" s="62" t="s">
        <v>13417</v>
      </c>
      <c r="C21322" s="62" t="s">
        <v>10972</v>
      </c>
      <c r="D21322" s="182" t="s">
        <v>14507</v>
      </c>
      <c r="E21322" s="125">
        <v>10000</v>
      </c>
      <c r="F21322" s="125"/>
      <c r="G21322" s="125">
        <f t="shared" si="360"/>
        <v>-10000</v>
      </c>
      <c r="H21322" s="704" t="s">
        <v>14425</v>
      </c>
    </row>
    <row r="21323" spans="1:8" ht="15" x14ac:dyDescent="0.2">
      <c r="A21323" s="733">
        <v>45570</v>
      </c>
      <c r="B21323" s="62" t="s">
        <v>13417</v>
      </c>
      <c r="C21323" s="62" t="s">
        <v>11595</v>
      </c>
      <c r="D21323" s="182" t="s">
        <v>14508</v>
      </c>
      <c r="E21323" s="125">
        <v>10000</v>
      </c>
      <c r="F21323" s="125"/>
      <c r="G21323" s="125">
        <f t="shared" si="360"/>
        <v>-10000</v>
      </c>
      <c r="H21323" s="704" t="s">
        <v>14425</v>
      </c>
    </row>
    <row r="21324" spans="1:8" ht="15" x14ac:dyDescent="0.2">
      <c r="A21324" s="733">
        <v>45570</v>
      </c>
      <c r="B21324" s="62" t="s">
        <v>103</v>
      </c>
      <c r="C21324" s="62" t="s">
        <v>5340</v>
      </c>
      <c r="D21324" s="182" t="s">
        <v>14509</v>
      </c>
      <c r="E21324" s="125">
        <v>17500</v>
      </c>
      <c r="F21324" s="125"/>
      <c r="G21324" s="125">
        <f t="shared" si="360"/>
        <v>-17500</v>
      </c>
      <c r="H21324" s="704" t="s">
        <v>14425</v>
      </c>
    </row>
    <row r="21325" spans="1:8" ht="24" x14ac:dyDescent="0.2">
      <c r="A21325" s="733">
        <v>45570</v>
      </c>
      <c r="B21325" s="62" t="s">
        <v>13213</v>
      </c>
      <c r="C21325" s="62" t="s">
        <v>10972</v>
      </c>
      <c r="D21325" s="182" t="s">
        <v>14510</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14511</v>
      </c>
      <c r="E21326" s="125">
        <v>200000</v>
      </c>
      <c r="F21326" s="125"/>
      <c r="G21326" s="125">
        <f t="shared" si="361"/>
        <v>-200000</v>
      </c>
      <c r="H21326" s="704" t="s">
        <v>14425</v>
      </c>
    </row>
    <row r="21327" spans="1:8" ht="15" x14ac:dyDescent="0.2">
      <c r="A21327" s="1081">
        <v>45572</v>
      </c>
      <c r="B21327" s="1082" t="s">
        <v>13417</v>
      </c>
      <c r="C21327" s="1082" t="s">
        <v>11595</v>
      </c>
      <c r="D21327" s="1123" t="s">
        <v>1156</v>
      </c>
      <c r="E21327" s="1083">
        <v>8000</v>
      </c>
      <c r="F21327" s="1083"/>
      <c r="G21327" s="1083">
        <f t="shared" ref="G21327:G21337" si="362">F21327-E21327</f>
        <v>-8000</v>
      </c>
      <c r="H21327" s="1084" t="s">
        <v>14425</v>
      </c>
    </row>
    <row r="21328" spans="1:8" ht="15" x14ac:dyDescent="0.2">
      <c r="A21328" s="1109">
        <v>45572</v>
      </c>
      <c r="B21328" s="1111" t="s">
        <v>13417</v>
      </c>
      <c r="C21328" s="1111" t="s">
        <v>5740</v>
      </c>
      <c r="D21328" s="1112" t="s">
        <v>369</v>
      </c>
      <c r="E21328" s="1113">
        <v>2000</v>
      </c>
      <c r="F21328" s="1113"/>
      <c r="G21328" s="1113">
        <f t="shared" si="362"/>
        <v>-2000</v>
      </c>
      <c r="H21328" s="1114" t="s">
        <v>14425</v>
      </c>
    </row>
    <row r="21329" spans="1:8" ht="15" x14ac:dyDescent="0.2">
      <c r="A21329" s="733">
        <v>45572</v>
      </c>
      <c r="B21329" s="1047" t="s">
        <v>11068</v>
      </c>
      <c r="C21329" s="1047" t="s">
        <v>793</v>
      </c>
      <c r="D21329" s="1050" t="s">
        <v>14512</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14513</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09">
        <v>45572</v>
      </c>
      <c r="B21333" s="1111" t="s">
        <v>103</v>
      </c>
      <c r="C21333" s="1111" t="s">
        <v>391</v>
      </c>
      <c r="D21333" s="1112" t="s">
        <v>10967</v>
      </c>
      <c r="E21333" s="1113">
        <v>2500</v>
      </c>
      <c r="F21333" s="1113"/>
      <c r="G21333" s="1113">
        <f t="shared" si="362"/>
        <v>-2500</v>
      </c>
      <c r="H21333" s="1114" t="s">
        <v>14425</v>
      </c>
    </row>
    <row r="21334" spans="1:8" ht="15" x14ac:dyDescent="0.2">
      <c r="A21334" s="1109">
        <v>45572</v>
      </c>
      <c r="B21334" s="1111" t="s">
        <v>103</v>
      </c>
      <c r="C21334" s="1111" t="s">
        <v>103</v>
      </c>
      <c r="D21334" s="1112" t="s">
        <v>10199</v>
      </c>
      <c r="E21334" s="1113">
        <v>4000</v>
      </c>
      <c r="F21334" s="1113"/>
      <c r="G21334" s="1113">
        <f t="shared" si="362"/>
        <v>-4000</v>
      </c>
      <c r="H21334" s="1114" t="s">
        <v>14425</v>
      </c>
    </row>
    <row r="21335" spans="1:8" ht="15" x14ac:dyDescent="0.2">
      <c r="A21335" s="1109">
        <v>45572</v>
      </c>
      <c r="B21335" s="1111" t="s">
        <v>12388</v>
      </c>
      <c r="C21335" s="1111" t="s">
        <v>285</v>
      </c>
      <c r="D21335" s="1112" t="s">
        <v>14497</v>
      </c>
      <c r="E21335" s="1113">
        <v>1000</v>
      </c>
      <c r="F21335" s="1113"/>
      <c r="G21335" s="1113">
        <f t="shared" si="362"/>
        <v>-1000</v>
      </c>
      <c r="H21335" s="1114" t="s">
        <v>14425</v>
      </c>
    </row>
    <row r="21336" spans="1:8" ht="15" x14ac:dyDescent="0.2">
      <c r="A21336" s="1109">
        <v>45572</v>
      </c>
      <c r="B21336" s="1111" t="s">
        <v>37</v>
      </c>
      <c r="C21336" s="1111" t="s">
        <v>5740</v>
      </c>
      <c r="D21336" s="1112" t="s">
        <v>369</v>
      </c>
      <c r="E21336" s="1113">
        <v>5000</v>
      </c>
      <c r="F21336" s="1113"/>
      <c r="G21336" s="1113">
        <f t="shared" si="362"/>
        <v>-5000</v>
      </c>
      <c r="H21336" s="1114" t="s">
        <v>14425</v>
      </c>
    </row>
    <row r="21337" spans="1:8" ht="15" x14ac:dyDescent="0.2">
      <c r="A21337" s="1109">
        <v>45572</v>
      </c>
      <c r="B21337" s="1111" t="s">
        <v>13165</v>
      </c>
      <c r="C21337" s="1111" t="s">
        <v>5740</v>
      </c>
      <c r="D21337" s="1112" t="s">
        <v>14514</v>
      </c>
      <c r="E21337" s="1113">
        <v>1500</v>
      </c>
      <c r="F21337" s="1113"/>
      <c r="G21337" s="1113">
        <f t="shared" si="362"/>
        <v>-1500</v>
      </c>
      <c r="H21337" s="1114" t="s">
        <v>14425</v>
      </c>
    </row>
    <row r="21338" spans="1:8" ht="15" x14ac:dyDescent="0.2">
      <c r="A21338" s="733">
        <v>45573</v>
      </c>
      <c r="B21338" s="1047" t="s">
        <v>13098</v>
      </c>
      <c r="C21338" s="1047" t="s">
        <v>793</v>
      </c>
      <c r="D21338" s="1050" t="s">
        <v>14515</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14516</v>
      </c>
      <c r="E21339" s="1049">
        <v>121566.66666666667</v>
      </c>
      <c r="F21339" s="125"/>
      <c r="G21339" s="125">
        <f t="shared" si="363"/>
        <v>-121566.66666666667</v>
      </c>
      <c r="H21339" s="704" t="s">
        <v>14425</v>
      </c>
    </row>
    <row r="21340" spans="1:8" ht="15" x14ac:dyDescent="0.2">
      <c r="A21340" s="1109">
        <v>45573</v>
      </c>
      <c r="B21340" s="1111" t="s">
        <v>15261</v>
      </c>
      <c r="C21340" s="1111" t="s">
        <v>285</v>
      </c>
      <c r="D21340" s="1112" t="s">
        <v>14497</v>
      </c>
      <c r="E21340" s="1113">
        <v>1000</v>
      </c>
      <c r="F21340" s="1113"/>
      <c r="G21340" s="1113">
        <f t="shared" si="363"/>
        <v>-1000</v>
      </c>
      <c r="H21340" s="1114" t="s">
        <v>14425</v>
      </c>
    </row>
    <row r="21341" spans="1:8" ht="15" x14ac:dyDescent="0.2">
      <c r="A21341" s="1109">
        <v>45573</v>
      </c>
      <c r="B21341" s="1111" t="s">
        <v>103</v>
      </c>
      <c r="C21341" s="1111" t="s">
        <v>391</v>
      </c>
      <c r="D21341" s="1112" t="s">
        <v>10199</v>
      </c>
      <c r="E21341" s="1113">
        <v>5000</v>
      </c>
      <c r="F21341" s="1113"/>
      <c r="G21341" s="1113">
        <f t="shared" si="363"/>
        <v>-5000</v>
      </c>
      <c r="H21341" s="1114" t="s">
        <v>14425</v>
      </c>
    </row>
    <row r="21342" spans="1:8" ht="15" x14ac:dyDescent="0.2">
      <c r="A21342" s="1109">
        <v>45573</v>
      </c>
      <c r="B21342" s="1111" t="s">
        <v>25</v>
      </c>
      <c r="C21342" s="1111" t="s">
        <v>391</v>
      </c>
      <c r="D21342" s="1112" t="s">
        <v>14517</v>
      </c>
      <c r="E21342" s="1113">
        <v>2700</v>
      </c>
      <c r="F21342" s="1113"/>
      <c r="G21342" s="1113">
        <f t="shared" si="363"/>
        <v>-2700</v>
      </c>
      <c r="H21342" s="1114" t="s">
        <v>14425</v>
      </c>
    </row>
    <row r="21343" spans="1:8" ht="15" x14ac:dyDescent="0.2">
      <c r="A21343" s="1109">
        <v>45573</v>
      </c>
      <c r="B21343" s="1111" t="s">
        <v>14329</v>
      </c>
      <c r="C21343" s="1111" t="s">
        <v>5740</v>
      </c>
      <c r="D21343" s="1112" t="s">
        <v>14385</v>
      </c>
      <c r="E21343" s="1113">
        <v>2000</v>
      </c>
      <c r="F21343" s="1113"/>
      <c r="G21343" s="1113">
        <f t="shared" si="363"/>
        <v>-2000</v>
      </c>
      <c r="H21343" s="1114" t="s">
        <v>14425</v>
      </c>
    </row>
    <row r="21344" spans="1:8" ht="15" x14ac:dyDescent="0.2">
      <c r="A21344" s="1109">
        <v>45573</v>
      </c>
      <c r="B21344" s="1111" t="s">
        <v>13278</v>
      </c>
      <c r="C21344" s="1111" t="s">
        <v>5740</v>
      </c>
      <c r="D21344" s="1112" t="s">
        <v>14385</v>
      </c>
      <c r="E21344" s="1113">
        <v>2000</v>
      </c>
      <c r="F21344" s="1113"/>
      <c r="G21344" s="1113">
        <f t="shared" si="363"/>
        <v>-2000</v>
      </c>
      <c r="H21344" s="1114" t="s">
        <v>14425</v>
      </c>
    </row>
    <row r="21345" spans="1:8" ht="15" x14ac:dyDescent="0.2">
      <c r="A21345" s="1109">
        <v>45573</v>
      </c>
      <c r="B21345" s="1111" t="s">
        <v>14232</v>
      </c>
      <c r="C21345" s="1111" t="s">
        <v>5740</v>
      </c>
      <c r="D21345" s="1112" t="s">
        <v>14385</v>
      </c>
      <c r="E21345" s="1113">
        <v>1000</v>
      </c>
      <c r="F21345" s="1113"/>
      <c r="G21345" s="1113">
        <f t="shared" si="363"/>
        <v>-1000</v>
      </c>
      <c r="H21345" s="1114" t="s">
        <v>14425</v>
      </c>
    </row>
    <row r="21346" spans="1:8" ht="15" x14ac:dyDescent="0.2">
      <c r="A21346" s="733">
        <v>45573</v>
      </c>
      <c r="B21346" s="62" t="s">
        <v>103</v>
      </c>
      <c r="C21346" s="62" t="s">
        <v>391</v>
      </c>
      <c r="D21346" s="182" t="s">
        <v>14518</v>
      </c>
      <c r="E21346" s="125">
        <v>500</v>
      </c>
      <c r="F21346" s="125"/>
      <c r="G21346" s="125">
        <f t="shared" si="363"/>
        <v>-500</v>
      </c>
      <c r="H21346" s="704" t="s">
        <v>14425</v>
      </c>
    </row>
    <row r="21347" spans="1:8" ht="15" x14ac:dyDescent="0.2">
      <c r="A21347" s="1109">
        <v>45573</v>
      </c>
      <c r="B21347" s="1111" t="s">
        <v>11068</v>
      </c>
      <c r="C21347" s="1111" t="s">
        <v>5740</v>
      </c>
      <c r="D21347" s="1112" t="s">
        <v>369</v>
      </c>
      <c r="E21347" s="1113">
        <v>2000</v>
      </c>
      <c r="F21347" s="1113"/>
      <c r="G21347" s="1113">
        <f t="shared" si="363"/>
        <v>-2000</v>
      </c>
      <c r="H21347" s="1114"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09">
        <v>45573</v>
      </c>
      <c r="B21349" s="1111" t="s">
        <v>37</v>
      </c>
      <c r="C21349" s="1111" t="s">
        <v>391</v>
      </c>
      <c r="D21349" s="1112" t="s">
        <v>5754</v>
      </c>
      <c r="E21349" s="1113">
        <v>3000</v>
      </c>
      <c r="F21349" s="1113"/>
      <c r="G21349" s="1113">
        <f t="shared" si="363"/>
        <v>-3000</v>
      </c>
      <c r="H21349" s="1114"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3" t="s">
        <v>12497</v>
      </c>
      <c r="E21351" s="1083">
        <v>300</v>
      </c>
      <c r="F21351" s="1083"/>
      <c r="G21351" s="1083">
        <f t="shared" si="363"/>
        <v>-300</v>
      </c>
      <c r="H21351" s="1084" t="s">
        <v>14425</v>
      </c>
    </row>
    <row r="21352" spans="1:8" ht="15" x14ac:dyDescent="0.2">
      <c r="A21352" s="1109">
        <v>45573</v>
      </c>
      <c r="B21352" s="1111" t="s">
        <v>14232</v>
      </c>
      <c r="C21352" s="1111" t="s">
        <v>5409</v>
      </c>
      <c r="D21352" s="1112" t="s">
        <v>14110</v>
      </c>
      <c r="E21352" s="1113">
        <v>10000</v>
      </c>
      <c r="F21352" s="1113"/>
      <c r="G21352" s="1113">
        <f t="shared" si="363"/>
        <v>-10000</v>
      </c>
      <c r="H21352" s="1114" t="s">
        <v>14425</v>
      </c>
    </row>
    <row r="21353" spans="1:8" ht="15" x14ac:dyDescent="0.2">
      <c r="A21353" s="733">
        <v>45573</v>
      </c>
      <c r="B21353" s="1047" t="s">
        <v>12334</v>
      </c>
      <c r="C21353" s="1047" t="s">
        <v>793</v>
      </c>
      <c r="D21353" s="1050" t="s">
        <v>14519</v>
      </c>
      <c r="E21353" s="1049">
        <v>152440</v>
      </c>
      <c r="F21353" s="125"/>
      <c r="G21353" s="125">
        <f t="shared" si="363"/>
        <v>-152440</v>
      </c>
      <c r="H21353" s="704" t="s">
        <v>14425</v>
      </c>
    </row>
    <row r="21354" spans="1:8" ht="15" x14ac:dyDescent="0.2">
      <c r="A21354" s="733">
        <v>45573</v>
      </c>
      <c r="B21354" s="1047" t="s">
        <v>14232</v>
      </c>
      <c r="C21354" s="1047" t="s">
        <v>793</v>
      </c>
      <c r="D21354" s="1050" t="s">
        <v>14520</v>
      </c>
      <c r="E21354" s="1049">
        <v>151542</v>
      </c>
      <c r="F21354" s="125"/>
      <c r="G21354" s="125">
        <f t="shared" si="363"/>
        <v>-151542</v>
      </c>
      <c r="H21354" s="704" t="s">
        <v>14425</v>
      </c>
    </row>
    <row r="21355" spans="1:8" ht="15" x14ac:dyDescent="0.2">
      <c r="A21355" s="1081">
        <v>45573</v>
      </c>
      <c r="B21355" s="1082" t="s">
        <v>11068</v>
      </c>
      <c r="C21355" s="1082" t="s">
        <v>10972</v>
      </c>
      <c r="D21355" s="1123" t="s">
        <v>14521</v>
      </c>
      <c r="E21355" s="1083">
        <v>5000</v>
      </c>
      <c r="F21355" s="1083"/>
      <c r="G21355" s="1083">
        <f t="shared" si="363"/>
        <v>-5000</v>
      </c>
      <c r="H21355" s="1084" t="s">
        <v>14425</v>
      </c>
    </row>
    <row r="21356" spans="1:8" ht="15" x14ac:dyDescent="0.2">
      <c r="A21356" s="733">
        <v>45573</v>
      </c>
      <c r="B21356" s="62" t="s">
        <v>6503</v>
      </c>
      <c r="C21356" s="669" t="s">
        <v>8384</v>
      </c>
      <c r="D21356" s="905" t="s">
        <v>14556</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14556</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14556</v>
      </c>
      <c r="E21358" s="671">
        <v>6195</v>
      </c>
      <c r="F21358" s="125"/>
      <c r="G21358" s="125">
        <f t="shared" si="365"/>
        <v>-6195</v>
      </c>
      <c r="H21358" s="704" t="s">
        <v>14425</v>
      </c>
    </row>
    <row r="21359" spans="1:8" ht="15" x14ac:dyDescent="0.2">
      <c r="A21359" s="733">
        <v>45573</v>
      </c>
      <c r="B21359" s="62" t="s">
        <v>12594</v>
      </c>
      <c r="C21359" s="669" t="s">
        <v>8384</v>
      </c>
      <c r="D21359" s="905" t="s">
        <v>14556</v>
      </c>
      <c r="E21359" s="671">
        <v>313443</v>
      </c>
      <c r="F21359" s="125"/>
      <c r="G21359" s="125">
        <f t="shared" si="365"/>
        <v>-313443</v>
      </c>
      <c r="H21359" s="704" t="s">
        <v>14425</v>
      </c>
    </row>
    <row r="21360" spans="1:8" ht="15" x14ac:dyDescent="0.2">
      <c r="A21360" s="733">
        <v>45573</v>
      </c>
      <c r="B21360" s="62" t="s">
        <v>12783</v>
      </c>
      <c r="C21360" s="669" t="s">
        <v>8384</v>
      </c>
      <c r="D21360" s="905" t="s">
        <v>14556</v>
      </c>
      <c r="E21360" s="671">
        <v>53024</v>
      </c>
      <c r="F21360" s="125"/>
      <c r="G21360" s="125">
        <f t="shared" si="365"/>
        <v>-53024</v>
      </c>
      <c r="H21360" s="704" t="s">
        <v>14425</v>
      </c>
    </row>
    <row r="21361" spans="1:8" ht="15" x14ac:dyDescent="0.2">
      <c r="A21361" s="733">
        <v>45573</v>
      </c>
      <c r="B21361" s="62" t="s">
        <v>13098</v>
      </c>
      <c r="C21361" s="669" t="s">
        <v>8384</v>
      </c>
      <c r="D21361" s="905" t="s">
        <v>14556</v>
      </c>
      <c r="E21361" s="671">
        <v>212787</v>
      </c>
      <c r="F21361" s="125"/>
      <c r="G21361" s="125">
        <f t="shared" si="365"/>
        <v>-212787</v>
      </c>
      <c r="H21361" s="704" t="s">
        <v>14425</v>
      </c>
    </row>
    <row r="21362" spans="1:8" ht="15" x14ac:dyDescent="0.2">
      <c r="A21362" s="733">
        <v>45573</v>
      </c>
      <c r="B21362" s="62" t="s">
        <v>13240</v>
      </c>
      <c r="C21362" s="669" t="s">
        <v>8384</v>
      </c>
      <c r="D21362" s="905" t="s">
        <v>14556</v>
      </c>
      <c r="E21362" s="671">
        <v>60287</v>
      </c>
      <c r="F21362" s="125"/>
      <c r="G21362" s="125">
        <f t="shared" si="365"/>
        <v>-60287</v>
      </c>
      <c r="H21362" s="704" t="s">
        <v>14425</v>
      </c>
    </row>
    <row r="21363" spans="1:8" ht="15" x14ac:dyDescent="0.2">
      <c r="A21363" s="733">
        <v>45573</v>
      </c>
      <c r="B21363" s="62" t="s">
        <v>13213</v>
      </c>
      <c r="C21363" s="669" t="s">
        <v>8384</v>
      </c>
      <c r="D21363" s="905" t="s">
        <v>14556</v>
      </c>
      <c r="E21363" s="671">
        <v>127621</v>
      </c>
      <c r="F21363" s="125"/>
      <c r="G21363" s="125">
        <f t="shared" si="365"/>
        <v>-127621</v>
      </c>
      <c r="H21363" s="704" t="s">
        <v>14425</v>
      </c>
    </row>
    <row r="21364" spans="1:8" ht="15" x14ac:dyDescent="0.2">
      <c r="A21364" s="733">
        <v>45573</v>
      </c>
      <c r="B21364" s="62" t="s">
        <v>13475</v>
      </c>
      <c r="C21364" s="669" t="s">
        <v>8384</v>
      </c>
      <c r="D21364" s="905" t="s">
        <v>14556</v>
      </c>
      <c r="E21364" s="671">
        <v>15601</v>
      </c>
      <c r="F21364" s="125"/>
      <c r="G21364" s="125">
        <f t="shared" si="365"/>
        <v>-15601</v>
      </c>
      <c r="H21364" s="704" t="s">
        <v>14425</v>
      </c>
    </row>
    <row r="21365" spans="1:8" ht="15" x14ac:dyDescent="0.2">
      <c r="A21365" s="733">
        <v>45573</v>
      </c>
      <c r="B21365" s="62" t="s">
        <v>13279</v>
      </c>
      <c r="C21365" s="669" t="s">
        <v>8384</v>
      </c>
      <c r="D21365" s="905" t="s">
        <v>14556</v>
      </c>
      <c r="E21365" s="671">
        <v>40000</v>
      </c>
      <c r="F21365" s="125"/>
      <c r="G21365" s="125">
        <f t="shared" si="365"/>
        <v>-40000</v>
      </c>
      <c r="H21365" s="704" t="s">
        <v>14425</v>
      </c>
    </row>
    <row r="21366" spans="1:8" ht="15" x14ac:dyDescent="0.2">
      <c r="A21366" s="733">
        <v>45573</v>
      </c>
      <c r="B21366" s="62" t="s">
        <v>13636</v>
      </c>
      <c r="C21366" s="669" t="s">
        <v>8384</v>
      </c>
      <c r="D21366" s="905" t="s">
        <v>14556</v>
      </c>
      <c r="E21366" s="671">
        <v>44559</v>
      </c>
      <c r="F21366" s="125"/>
      <c r="G21366" s="125">
        <f t="shared" si="365"/>
        <v>-44559</v>
      </c>
      <c r="H21366" s="704" t="s">
        <v>14425</v>
      </c>
    </row>
    <row r="21367" spans="1:8" ht="15" x14ac:dyDescent="0.2">
      <c r="A21367" s="733">
        <v>45573</v>
      </c>
      <c r="B21367" s="62" t="s">
        <v>13278</v>
      </c>
      <c r="C21367" s="669" t="s">
        <v>8384</v>
      </c>
      <c r="D21367" s="905" t="s">
        <v>14556</v>
      </c>
      <c r="E21367" s="671">
        <v>39181</v>
      </c>
      <c r="F21367" s="125"/>
      <c r="G21367" s="125">
        <f t="shared" si="365"/>
        <v>-39181</v>
      </c>
      <c r="H21367" s="704" t="s">
        <v>14425</v>
      </c>
    </row>
    <row r="21368" spans="1:8" ht="15" x14ac:dyDescent="0.2">
      <c r="A21368" s="733">
        <v>45573</v>
      </c>
      <c r="B21368" s="62" t="s">
        <v>13935</v>
      </c>
      <c r="C21368" s="669" t="s">
        <v>8384</v>
      </c>
      <c r="D21368" s="905" t="s">
        <v>14556</v>
      </c>
      <c r="E21368" s="671">
        <v>9340</v>
      </c>
      <c r="F21368" s="125"/>
      <c r="G21368" s="125">
        <f t="shared" si="365"/>
        <v>-9340</v>
      </c>
      <c r="H21368" s="704" t="s">
        <v>14425</v>
      </c>
    </row>
    <row r="21369" spans="1:8" ht="15" x14ac:dyDescent="0.2">
      <c r="A21369" s="733">
        <v>45573</v>
      </c>
      <c r="B21369" s="62" t="s">
        <v>11068</v>
      </c>
      <c r="C21369" s="669" t="s">
        <v>8384</v>
      </c>
      <c r="D21369" s="905" t="s">
        <v>14556</v>
      </c>
      <c r="E21369" s="671">
        <v>506136</v>
      </c>
      <c r="F21369" s="125"/>
      <c r="G21369" s="125">
        <f t="shared" si="365"/>
        <v>-506136</v>
      </c>
      <c r="H21369" s="704" t="s">
        <v>14425</v>
      </c>
    </row>
    <row r="21370" spans="1:8" ht="24" x14ac:dyDescent="0.2">
      <c r="A21370" s="733">
        <v>45573</v>
      </c>
      <c r="B21370" s="62" t="s">
        <v>11068</v>
      </c>
      <c r="C21370" s="550" t="s">
        <v>2018</v>
      </c>
      <c r="D21370" s="739" t="s">
        <v>14524</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14524</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14524</v>
      </c>
      <c r="E21372" s="551">
        <v>80000</v>
      </c>
      <c r="F21372" s="125"/>
      <c r="G21372" s="125">
        <f t="shared" si="367"/>
        <v>-80000</v>
      </c>
      <c r="H21372" s="704" t="s">
        <v>14425</v>
      </c>
    </row>
    <row r="21373" spans="1:8" ht="24" x14ac:dyDescent="0.2">
      <c r="A21373" s="733">
        <v>45573</v>
      </c>
      <c r="B21373" s="62" t="s">
        <v>13279</v>
      </c>
      <c r="C21373" s="550" t="s">
        <v>2018</v>
      </c>
      <c r="D21373" s="739" t="s">
        <v>14524</v>
      </c>
      <c r="E21373" s="551">
        <v>40000</v>
      </c>
      <c r="F21373" s="125"/>
      <c r="G21373" s="125">
        <f t="shared" si="367"/>
        <v>-40000</v>
      </c>
      <c r="H21373" s="704" t="s">
        <v>14425</v>
      </c>
    </row>
    <row r="21374" spans="1:8" ht="24" x14ac:dyDescent="0.2">
      <c r="A21374" s="733">
        <v>45573</v>
      </c>
      <c r="B21374" s="62" t="s">
        <v>13278</v>
      </c>
      <c r="C21374" s="550" t="s">
        <v>2018</v>
      </c>
      <c r="D21374" s="739" t="s">
        <v>14524</v>
      </c>
      <c r="E21374" s="551">
        <v>40000</v>
      </c>
      <c r="F21374" s="125"/>
      <c r="G21374" s="125">
        <f t="shared" si="367"/>
        <v>-40000</v>
      </c>
      <c r="H21374" s="704" t="s">
        <v>14425</v>
      </c>
    </row>
    <row r="21375" spans="1:8" ht="24" x14ac:dyDescent="0.2">
      <c r="A21375" s="733">
        <v>45573</v>
      </c>
      <c r="B21375" s="62" t="s">
        <v>13904</v>
      </c>
      <c r="C21375" s="550" t="s">
        <v>2018</v>
      </c>
      <c r="D21375" s="739" t="s">
        <v>14524</v>
      </c>
      <c r="E21375" s="551">
        <v>57229</v>
      </c>
      <c r="F21375" s="125"/>
      <c r="G21375" s="125">
        <f t="shared" si="367"/>
        <v>-57229</v>
      </c>
      <c r="H21375" s="704" t="s">
        <v>14425</v>
      </c>
    </row>
    <row r="21376" spans="1:8" ht="24" x14ac:dyDescent="0.2">
      <c r="A21376" s="733">
        <v>45573</v>
      </c>
      <c r="B21376" s="62" t="s">
        <v>13297</v>
      </c>
      <c r="C21376" s="550" t="s">
        <v>2018</v>
      </c>
      <c r="D21376" s="739" t="s">
        <v>14524</v>
      </c>
      <c r="E21376" s="551">
        <v>7000</v>
      </c>
      <c r="F21376" s="125"/>
      <c r="G21376" s="125">
        <f t="shared" si="367"/>
        <v>-7000</v>
      </c>
      <c r="H21376" s="704" t="s">
        <v>14425</v>
      </c>
    </row>
    <row r="21377" spans="1:8" ht="15" x14ac:dyDescent="0.2">
      <c r="A21377" s="733">
        <v>45573</v>
      </c>
      <c r="B21377" s="62" t="s">
        <v>13417</v>
      </c>
      <c r="C21377" s="62" t="s">
        <v>14393</v>
      </c>
      <c r="D21377" s="182" t="s">
        <v>14522</v>
      </c>
      <c r="E21377" s="125">
        <v>100000</v>
      </c>
      <c r="F21377" s="125"/>
      <c r="G21377" s="125">
        <f t="shared" si="366"/>
        <v>-100000</v>
      </c>
      <c r="H21377" s="704" t="s">
        <v>14425</v>
      </c>
    </row>
    <row r="21378" spans="1:8" ht="15" x14ac:dyDescent="0.2">
      <c r="A21378" s="733">
        <v>45573</v>
      </c>
      <c r="B21378" s="62" t="s">
        <v>13417</v>
      </c>
      <c r="C21378" s="62" t="s">
        <v>2600</v>
      </c>
      <c r="D21378" s="182" t="s">
        <v>14523</v>
      </c>
      <c r="E21378" s="125">
        <v>63000</v>
      </c>
      <c r="F21378" s="125"/>
      <c r="G21378" s="125">
        <f t="shared" si="366"/>
        <v>-63000</v>
      </c>
      <c r="H21378" s="704" t="s">
        <v>14425</v>
      </c>
    </row>
    <row r="21379" spans="1:8" ht="15" x14ac:dyDescent="0.2">
      <c r="A21379" s="733">
        <v>45574</v>
      </c>
      <c r="B21379" s="62" t="s">
        <v>12388</v>
      </c>
      <c r="C21379" s="62" t="s">
        <v>793</v>
      </c>
      <c r="D21379" s="182" t="s">
        <v>14525</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14526</v>
      </c>
      <c r="E21380" s="125">
        <v>3800</v>
      </c>
      <c r="F21380" s="125"/>
      <c r="G21380" s="125">
        <f t="shared" si="368"/>
        <v>-3800</v>
      </c>
      <c r="H21380" s="704" t="s">
        <v>14425</v>
      </c>
    </row>
    <row r="21381" spans="1:8" ht="15" x14ac:dyDescent="0.2">
      <c r="A21381" s="1081">
        <v>45574</v>
      </c>
      <c r="B21381" s="1132" t="s">
        <v>12671</v>
      </c>
      <c r="C21381" s="1132" t="s">
        <v>793</v>
      </c>
      <c r="D21381" s="1133" t="s">
        <v>14120</v>
      </c>
      <c r="E21381" s="1134">
        <v>40000</v>
      </c>
      <c r="F21381" s="1083"/>
      <c r="G21381" s="1083">
        <f t="shared" si="368"/>
        <v>-40000</v>
      </c>
      <c r="H21381" s="1084" t="s">
        <v>14425</v>
      </c>
    </row>
    <row r="21382" spans="1:8" ht="15" x14ac:dyDescent="0.2">
      <c r="A21382" s="1109">
        <v>45574</v>
      </c>
      <c r="B21382" s="1111" t="s">
        <v>103</v>
      </c>
      <c r="C21382" s="1111" t="s">
        <v>103</v>
      </c>
      <c r="D21382" s="1112" t="s">
        <v>10199</v>
      </c>
      <c r="E21382" s="1113">
        <v>4000</v>
      </c>
      <c r="F21382" s="1113"/>
      <c r="G21382" s="1113">
        <f t="shared" si="368"/>
        <v>-4000</v>
      </c>
      <c r="H21382" s="1114" t="s">
        <v>14425</v>
      </c>
    </row>
    <row r="21383" spans="1:8" ht="15" x14ac:dyDescent="0.2">
      <c r="A21383" s="1109">
        <v>45574</v>
      </c>
      <c r="B21383" s="1111" t="s">
        <v>14540</v>
      </c>
      <c r="C21383" s="1111" t="s">
        <v>5740</v>
      </c>
      <c r="D21383" s="1112" t="s">
        <v>14527</v>
      </c>
      <c r="E21383" s="1113">
        <v>500</v>
      </c>
      <c r="F21383" s="1113"/>
      <c r="G21383" s="1113">
        <f t="shared" si="368"/>
        <v>-500</v>
      </c>
      <c r="H21383" s="1114" t="s">
        <v>14425</v>
      </c>
    </row>
    <row r="21384" spans="1:8" ht="15" x14ac:dyDescent="0.2">
      <c r="A21384" s="733">
        <v>45574</v>
      </c>
      <c r="B21384" s="62" t="s">
        <v>12388</v>
      </c>
      <c r="C21384" s="62" t="s">
        <v>10972</v>
      </c>
      <c r="D21384" s="182" t="s">
        <v>14528</v>
      </c>
      <c r="E21384" s="125">
        <v>350</v>
      </c>
      <c r="F21384" s="125"/>
      <c r="G21384" s="125">
        <f t="shared" si="368"/>
        <v>-350</v>
      </c>
      <c r="H21384" s="704" t="s">
        <v>14425</v>
      </c>
    </row>
    <row r="21385" spans="1:8" ht="15" x14ac:dyDescent="0.2">
      <c r="A21385" s="733">
        <v>45574</v>
      </c>
      <c r="B21385" s="62" t="s">
        <v>12388</v>
      </c>
      <c r="C21385" s="62" t="s">
        <v>14237</v>
      </c>
      <c r="D21385" s="182" t="s">
        <v>14529</v>
      </c>
      <c r="E21385" s="125">
        <v>25000</v>
      </c>
      <c r="F21385" s="125"/>
      <c r="G21385" s="125">
        <f t="shared" si="368"/>
        <v>-25000</v>
      </c>
      <c r="H21385" s="704" t="s">
        <v>14425</v>
      </c>
    </row>
    <row r="21386" spans="1:8" ht="15" x14ac:dyDescent="0.2">
      <c r="A21386" s="733">
        <v>45574</v>
      </c>
      <c r="B21386" s="62" t="s">
        <v>13240</v>
      </c>
      <c r="C21386" s="62" t="s">
        <v>10972</v>
      </c>
      <c r="D21386" s="182" t="s">
        <v>14530</v>
      </c>
      <c r="E21386" s="125">
        <v>3000</v>
      </c>
      <c r="F21386" s="125"/>
      <c r="G21386" s="125">
        <f t="shared" si="368"/>
        <v>-3000</v>
      </c>
      <c r="H21386" s="704" t="s">
        <v>14425</v>
      </c>
    </row>
    <row r="21387" spans="1:8" ht="15" x14ac:dyDescent="0.2">
      <c r="A21387" s="1109">
        <v>45574</v>
      </c>
      <c r="B21387" s="1111" t="s">
        <v>14540</v>
      </c>
      <c r="C21387" s="1111" t="s">
        <v>5740</v>
      </c>
      <c r="D21387" s="1112" t="s">
        <v>14385</v>
      </c>
      <c r="E21387" s="1113">
        <v>1900</v>
      </c>
      <c r="F21387" s="1113"/>
      <c r="G21387" s="1113">
        <f t="shared" si="368"/>
        <v>-1900</v>
      </c>
      <c r="H21387" s="1114"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14531</v>
      </c>
      <c r="E21389" s="1049">
        <v>35000</v>
      </c>
      <c r="F21389" s="125"/>
      <c r="G21389" s="125">
        <f t="shared" si="368"/>
        <v>-35000</v>
      </c>
      <c r="H21389" s="704" t="s">
        <v>14425</v>
      </c>
    </row>
    <row r="21390" spans="1:8" ht="15" x14ac:dyDescent="0.2">
      <c r="A21390" s="1109">
        <v>45574</v>
      </c>
      <c r="B21390" s="1111" t="s">
        <v>12671</v>
      </c>
      <c r="C21390" s="1111" t="s">
        <v>5740</v>
      </c>
      <c r="D21390" s="1112" t="s">
        <v>369</v>
      </c>
      <c r="E21390" s="1113">
        <v>400</v>
      </c>
      <c r="F21390" s="1113"/>
      <c r="G21390" s="1113">
        <f t="shared" si="368"/>
        <v>-400</v>
      </c>
      <c r="H21390" s="1114" t="s">
        <v>14425</v>
      </c>
    </row>
    <row r="21391" spans="1:8" ht="15" x14ac:dyDescent="0.2">
      <c r="A21391" s="1109">
        <v>45574</v>
      </c>
      <c r="B21391" s="1111" t="s">
        <v>13165</v>
      </c>
      <c r="C21391" s="1111" t="s">
        <v>14534</v>
      </c>
      <c r="D21391" s="1112" t="s">
        <v>14533</v>
      </c>
      <c r="E21391" s="1113">
        <v>19000</v>
      </c>
      <c r="F21391" s="1113"/>
      <c r="G21391" s="1113">
        <f t="shared" ref="G21391:G21392" si="369">F21391-E21391</f>
        <v>-19000</v>
      </c>
      <c r="H21391" s="1114" t="s">
        <v>14425</v>
      </c>
    </row>
    <row r="21392" spans="1:8" ht="24" x14ac:dyDescent="0.2">
      <c r="A21392" s="733">
        <v>45574</v>
      </c>
      <c r="B21392" s="62" t="s">
        <v>13904</v>
      </c>
      <c r="C21392" s="62" t="s">
        <v>10972</v>
      </c>
      <c r="D21392" s="182" t="s">
        <v>14535</v>
      </c>
      <c r="E21392" s="125">
        <v>65450</v>
      </c>
      <c r="F21392" s="125"/>
      <c r="G21392" s="125">
        <f t="shared" si="369"/>
        <v>-65450</v>
      </c>
      <c r="H21392" s="704" t="s">
        <v>14425</v>
      </c>
    </row>
    <row r="21393" spans="1:8" ht="15" x14ac:dyDescent="0.2">
      <c r="A21393" s="733">
        <v>45574</v>
      </c>
      <c r="B21393" s="62" t="s">
        <v>12251</v>
      </c>
      <c r="C21393" s="550" t="s">
        <v>704</v>
      </c>
      <c r="D21393" s="739" t="s">
        <v>14532</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14532</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14532</v>
      </c>
      <c r="E21395" s="551">
        <v>9908</v>
      </c>
      <c r="F21395" s="125"/>
      <c r="G21395" s="125">
        <f t="shared" si="371"/>
        <v>-9908</v>
      </c>
      <c r="H21395" s="704" t="s">
        <v>14425</v>
      </c>
    </row>
    <row r="21396" spans="1:8" ht="15" x14ac:dyDescent="0.2">
      <c r="A21396" s="733">
        <v>45574</v>
      </c>
      <c r="B21396" s="62" t="s">
        <v>11864</v>
      </c>
      <c r="C21396" s="550" t="s">
        <v>704</v>
      </c>
      <c r="D21396" s="739" t="s">
        <v>14532</v>
      </c>
      <c r="E21396" s="551">
        <v>2741</v>
      </c>
      <c r="F21396" s="125"/>
      <c r="G21396" s="125">
        <f t="shared" si="371"/>
        <v>-2741</v>
      </c>
      <c r="H21396" s="704" t="s">
        <v>14425</v>
      </c>
    </row>
    <row r="21397" spans="1:8" ht="15" x14ac:dyDescent="0.2">
      <c r="A21397" s="733">
        <v>45574</v>
      </c>
      <c r="B21397" s="62" t="s">
        <v>13240</v>
      </c>
      <c r="C21397" s="550" t="s">
        <v>704</v>
      </c>
      <c r="D21397" s="739" t="s">
        <v>14532</v>
      </c>
      <c r="E21397" s="551">
        <v>15025</v>
      </c>
      <c r="F21397" s="125"/>
      <c r="G21397" s="125">
        <f t="shared" si="371"/>
        <v>-15025</v>
      </c>
      <c r="H21397" s="704" t="s">
        <v>14425</v>
      </c>
    </row>
    <row r="21398" spans="1:8" ht="15" x14ac:dyDescent="0.2">
      <c r="A21398" s="733">
        <v>45574</v>
      </c>
      <c r="B21398" s="62" t="s">
        <v>13213</v>
      </c>
      <c r="C21398" s="550" t="s">
        <v>704</v>
      </c>
      <c r="D21398" s="739" t="s">
        <v>14532</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14536</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14566</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3" t="s">
        <v>14567</v>
      </c>
      <c r="E21402" s="1083">
        <v>500</v>
      </c>
      <c r="F21402" s="1083"/>
      <c r="G21402" s="1083">
        <f t="shared" si="373"/>
        <v>-500</v>
      </c>
      <c r="H21402" s="1084" t="s">
        <v>14425</v>
      </c>
    </row>
    <row r="21403" spans="1:8" ht="15" x14ac:dyDescent="0.2">
      <c r="A21403" s="733">
        <v>45575</v>
      </c>
      <c r="B21403" s="62" t="s">
        <v>13165</v>
      </c>
      <c r="C21403" s="62" t="s">
        <v>5740</v>
      </c>
      <c r="D21403" s="182" t="s">
        <v>14568</v>
      </c>
      <c r="E21403" s="125">
        <v>2460</v>
      </c>
      <c r="F21403" s="125"/>
      <c r="G21403" s="125">
        <f t="shared" si="373"/>
        <v>-2460</v>
      </c>
      <c r="H21403" s="704" t="s">
        <v>14425</v>
      </c>
    </row>
    <row r="21404" spans="1:8" ht="15" x14ac:dyDescent="0.2">
      <c r="A21404" s="733">
        <v>45575</v>
      </c>
      <c r="B21404" s="62" t="s">
        <v>14569</v>
      </c>
      <c r="C21404" s="62" t="s">
        <v>10972</v>
      </c>
      <c r="D21404" s="182" t="s">
        <v>14570</v>
      </c>
      <c r="E21404" s="125">
        <v>6400</v>
      </c>
      <c r="F21404" s="125"/>
      <c r="G21404" s="125">
        <f t="shared" si="373"/>
        <v>-6400</v>
      </c>
      <c r="H21404" s="704" t="s">
        <v>14425</v>
      </c>
    </row>
    <row r="21405" spans="1:8" ht="15" x14ac:dyDescent="0.2">
      <c r="A21405" s="733">
        <v>45575</v>
      </c>
      <c r="B21405" s="62" t="s">
        <v>12671</v>
      </c>
      <c r="C21405" s="62" t="s">
        <v>391</v>
      </c>
      <c r="D21405" s="182" t="s">
        <v>14571</v>
      </c>
      <c r="E21405" s="125">
        <v>600</v>
      </c>
      <c r="F21405" s="125"/>
      <c r="G21405" s="125">
        <f t="shared" si="373"/>
        <v>-600</v>
      </c>
      <c r="H21405" s="704" t="s">
        <v>14425</v>
      </c>
    </row>
    <row r="21406" spans="1:8" ht="15" x14ac:dyDescent="0.2">
      <c r="A21406" s="733">
        <v>45575</v>
      </c>
      <c r="B21406" s="62" t="s">
        <v>13213</v>
      </c>
      <c r="C21406" s="62" t="s">
        <v>285</v>
      </c>
      <c r="D21406" s="182" t="s">
        <v>14497</v>
      </c>
      <c r="E21406" s="125">
        <v>3000</v>
      </c>
      <c r="F21406" s="125"/>
      <c r="G21406" s="125">
        <f t="shared" si="373"/>
        <v>-3000</v>
      </c>
      <c r="H21406" s="704" t="s">
        <v>14425</v>
      </c>
    </row>
    <row r="21407" spans="1:8" ht="15" x14ac:dyDescent="0.2">
      <c r="A21407" s="733">
        <v>45575</v>
      </c>
      <c r="B21407" s="62" t="s">
        <v>13165</v>
      </c>
      <c r="C21407" s="62" t="s">
        <v>9345</v>
      </c>
      <c r="D21407" s="182" t="s">
        <v>14537</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14573</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14574</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14575</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14569</v>
      </c>
      <c r="C21413" s="62" t="s">
        <v>10972</v>
      </c>
      <c r="D21413" s="182" t="s">
        <v>13069</v>
      </c>
      <c r="E21413" s="125">
        <v>8200</v>
      </c>
      <c r="F21413" s="125"/>
      <c r="G21413" s="125">
        <f t="shared" si="375"/>
        <v>-8200</v>
      </c>
      <c r="H21413" s="704" t="s">
        <v>14425</v>
      </c>
    </row>
    <row r="21414" spans="1:8" ht="15" x14ac:dyDescent="0.2">
      <c r="A21414" s="733">
        <v>45576</v>
      </c>
      <c r="B21414" s="62" t="s">
        <v>14569</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14576</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14569</v>
      </c>
      <c r="C21417" s="62" t="s">
        <v>14577</v>
      </c>
      <c r="D21417" s="182" t="s">
        <v>14578</v>
      </c>
      <c r="E21417" s="125">
        <v>19000</v>
      </c>
      <c r="F21417" s="125"/>
      <c r="G21417" s="125">
        <f t="shared" si="375"/>
        <v>-19000</v>
      </c>
      <c r="H21417" s="704" t="s">
        <v>14425</v>
      </c>
    </row>
    <row r="21418" spans="1:8" ht="15" x14ac:dyDescent="0.2">
      <c r="A21418" s="733">
        <v>45576</v>
      </c>
      <c r="B21418" s="62" t="s">
        <v>11423</v>
      </c>
      <c r="C21418" s="62" t="s">
        <v>5680</v>
      </c>
      <c r="D21418" s="182" t="s">
        <v>14579</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14580</v>
      </c>
      <c r="E21419" s="125">
        <v>44760</v>
      </c>
      <c r="F21419" s="125"/>
      <c r="G21419" s="125">
        <f t="shared" si="376"/>
        <v>-44760</v>
      </c>
      <c r="H21419" s="704" t="s">
        <v>14425</v>
      </c>
    </row>
    <row r="21420" spans="1:8" ht="24" x14ac:dyDescent="0.2">
      <c r="A21420" s="733">
        <v>45576</v>
      </c>
      <c r="B21420" s="62" t="s">
        <v>13904</v>
      </c>
      <c r="C21420" s="62" t="s">
        <v>3144</v>
      </c>
      <c r="D21420" s="182" t="s">
        <v>14581</v>
      </c>
      <c r="E21420" s="125">
        <v>67240</v>
      </c>
      <c r="F21420" s="125"/>
      <c r="G21420" s="125">
        <f t="shared" si="376"/>
        <v>-67240</v>
      </c>
      <c r="H21420" s="704" t="s">
        <v>14425</v>
      </c>
    </row>
    <row r="21421" spans="1:8" ht="15" x14ac:dyDescent="0.2">
      <c r="A21421" s="733">
        <v>45576</v>
      </c>
      <c r="B21421" s="62" t="s">
        <v>13165</v>
      </c>
      <c r="C21421" s="669" t="s">
        <v>14582</v>
      </c>
      <c r="D21421" s="905" t="s">
        <v>14585</v>
      </c>
      <c r="E21421" s="671">
        <f>171360+517267</f>
        <v>688627</v>
      </c>
      <c r="F21421" s="125"/>
      <c r="G21421" s="125">
        <f t="shared" ref="G21421:G21423" si="377">F21421-E21421</f>
        <v>-688627</v>
      </c>
      <c r="H21421" s="704" t="s">
        <v>14425</v>
      </c>
    </row>
    <row r="21422" spans="1:8" ht="15" x14ac:dyDescent="0.2">
      <c r="A21422" s="733">
        <v>45576</v>
      </c>
      <c r="B21422" s="62" t="s">
        <v>12671</v>
      </c>
      <c r="C21422" s="669" t="s">
        <v>14582</v>
      </c>
      <c r="D21422" s="905" t="s">
        <v>14585</v>
      </c>
      <c r="E21422" s="671">
        <v>511709</v>
      </c>
      <c r="F21422" s="125"/>
      <c r="G21422" s="125">
        <f t="shared" si="377"/>
        <v>-511709</v>
      </c>
      <c r="H21422" s="704" t="s">
        <v>14425</v>
      </c>
    </row>
    <row r="21423" spans="1:8" ht="15" x14ac:dyDescent="0.2">
      <c r="A21423" s="733">
        <v>45576</v>
      </c>
      <c r="B21423" s="62" t="s">
        <v>11068</v>
      </c>
      <c r="C21423" s="669" t="s">
        <v>14582</v>
      </c>
      <c r="D21423" s="905" t="s">
        <v>14585</v>
      </c>
      <c r="E21423" s="671">
        <v>204206</v>
      </c>
      <c r="F21423" s="125"/>
      <c r="G21423" s="125">
        <f t="shared" si="377"/>
        <v>-204206</v>
      </c>
      <c r="H21423" s="704" t="s">
        <v>14425</v>
      </c>
    </row>
    <row r="21424" spans="1:8" ht="15" x14ac:dyDescent="0.2">
      <c r="A21424" s="733">
        <v>45576</v>
      </c>
      <c r="B21424" s="62" t="s">
        <v>13636</v>
      </c>
      <c r="C21424" s="62" t="s">
        <v>14583</v>
      </c>
      <c r="D21424" s="182" t="s">
        <v>14584</v>
      </c>
      <c r="E21424" s="125">
        <v>25000</v>
      </c>
      <c r="F21424" s="125"/>
      <c r="G21424" s="125">
        <f t="shared" si="376"/>
        <v>-25000</v>
      </c>
      <c r="H21424" s="704" t="s">
        <v>14425</v>
      </c>
    </row>
    <row r="21425" spans="1:8" ht="24" x14ac:dyDescent="0.2">
      <c r="A21425" s="733">
        <v>45576</v>
      </c>
      <c r="B21425" s="62" t="s">
        <v>6503</v>
      </c>
      <c r="C21425" s="62" t="s">
        <v>14296</v>
      </c>
      <c r="D21425" s="182" t="s">
        <v>14586</v>
      </c>
      <c r="E21425" s="125">
        <v>80000</v>
      </c>
      <c r="F21425" s="125"/>
      <c r="G21425" s="125">
        <f t="shared" si="376"/>
        <v>-80000</v>
      </c>
      <c r="H21425" s="704" t="s">
        <v>14425</v>
      </c>
    </row>
    <row r="21426" spans="1:8" ht="15" x14ac:dyDescent="0.2">
      <c r="A21426" s="733">
        <v>45577</v>
      </c>
      <c r="B21426" s="62" t="s">
        <v>11068</v>
      </c>
      <c r="C21426" s="62" t="s">
        <v>10972</v>
      </c>
      <c r="D21426" s="182" t="s">
        <v>14588</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14497</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14589</v>
      </c>
      <c r="E21430" s="125">
        <v>35000</v>
      </c>
      <c r="F21430" s="125"/>
      <c r="G21430" s="125">
        <f t="shared" si="379"/>
        <v>-35000</v>
      </c>
      <c r="H21430" s="704" t="s">
        <v>14425</v>
      </c>
    </row>
    <row r="21431" spans="1:8" ht="24" x14ac:dyDescent="0.2">
      <c r="A21431" s="733">
        <v>45577</v>
      </c>
      <c r="B21431" s="62" t="s">
        <v>11068</v>
      </c>
      <c r="C21431" s="62" t="s">
        <v>3144</v>
      </c>
      <c r="D21431" s="182" t="s">
        <v>14590</v>
      </c>
      <c r="E21431" s="125">
        <v>71800</v>
      </c>
      <c r="F21431" s="125"/>
      <c r="G21431" s="125">
        <f t="shared" si="379"/>
        <v>-71800</v>
      </c>
      <c r="H21431" s="704" t="s">
        <v>14425</v>
      </c>
    </row>
    <row r="21432" spans="1:8" ht="15" x14ac:dyDescent="0.2">
      <c r="A21432" s="733">
        <v>45579</v>
      </c>
      <c r="B21432" s="62" t="s">
        <v>11707</v>
      </c>
      <c r="C21432" s="62" t="s">
        <v>5740</v>
      </c>
      <c r="D21432" s="182" t="s">
        <v>14591</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3" t="s">
        <v>14592</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14593</v>
      </c>
      <c r="E21436" s="125">
        <v>500</v>
      </c>
      <c r="F21436" s="125"/>
      <c r="G21436" s="125">
        <f t="shared" si="380"/>
        <v>-500</v>
      </c>
      <c r="H21436" s="704" t="s">
        <v>14425</v>
      </c>
    </row>
    <row r="21437" spans="1:8" ht="15" x14ac:dyDescent="0.2">
      <c r="A21437" s="733">
        <v>45579</v>
      </c>
      <c r="B21437" s="62" t="s">
        <v>3945</v>
      </c>
      <c r="C21437" s="62" t="s">
        <v>391</v>
      </c>
      <c r="D21437" s="182" t="s">
        <v>14594</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14595</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14975</v>
      </c>
      <c r="E21444" s="125">
        <v>21000</v>
      </c>
      <c r="F21444" s="125"/>
      <c r="G21444" s="125">
        <f t="shared" si="381"/>
        <v>-21000</v>
      </c>
      <c r="H21444" s="704" t="s">
        <v>14425</v>
      </c>
    </row>
    <row r="21445" spans="1:8" ht="15" x14ac:dyDescent="0.2">
      <c r="A21445" s="733">
        <v>45580</v>
      </c>
      <c r="B21445" s="62" t="s">
        <v>15261</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14497</v>
      </c>
      <c r="E21446" s="125">
        <v>1500</v>
      </c>
      <c r="F21446" s="125"/>
      <c r="G21446" s="125">
        <f t="shared" si="382"/>
        <v>-1500</v>
      </c>
      <c r="H21446" s="704" t="s">
        <v>14425</v>
      </c>
    </row>
    <row r="21447" spans="1:8" ht="15" x14ac:dyDescent="0.2">
      <c r="A21447" s="733">
        <v>45580</v>
      </c>
      <c r="B21447" s="62" t="s">
        <v>14569</v>
      </c>
      <c r="C21447" s="62" t="s">
        <v>5409</v>
      </c>
      <c r="D21447" s="182" t="s">
        <v>14596</v>
      </c>
      <c r="E21447" s="125">
        <v>10000</v>
      </c>
      <c r="F21447" s="125"/>
      <c r="G21447" s="125">
        <f t="shared" si="382"/>
        <v>-10000</v>
      </c>
      <c r="H21447" s="704" t="s">
        <v>14425</v>
      </c>
    </row>
    <row r="21448" spans="1:8" ht="15" x14ac:dyDescent="0.2">
      <c r="A21448" s="733">
        <v>45580</v>
      </c>
      <c r="B21448" s="62" t="s">
        <v>14597</v>
      </c>
      <c r="C21448" s="62" t="s">
        <v>5409</v>
      </c>
      <c r="D21448" s="182" t="s">
        <v>14596</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14607</v>
      </c>
      <c r="E21453" s="125">
        <v>4500</v>
      </c>
      <c r="F21453" s="125"/>
      <c r="G21453" s="125">
        <f t="shared" si="383"/>
        <v>-4500</v>
      </c>
      <c r="H21453" s="704" t="s">
        <v>14425</v>
      </c>
    </row>
    <row r="21454" spans="1:8" ht="15" x14ac:dyDescent="0.2">
      <c r="A21454" s="733">
        <v>45580</v>
      </c>
      <c r="B21454" s="62" t="s">
        <v>14569</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14608</v>
      </c>
      <c r="E21455" s="125">
        <v>2000</v>
      </c>
      <c r="F21455" s="125"/>
      <c r="G21455" s="125">
        <f t="shared" si="383"/>
        <v>-2000</v>
      </c>
      <c r="H21455" s="704" t="s">
        <v>14425</v>
      </c>
    </row>
    <row r="21456" spans="1:8" ht="15" x14ac:dyDescent="0.2">
      <c r="A21456" s="733">
        <v>45580</v>
      </c>
      <c r="B21456" s="62" t="s">
        <v>14540</v>
      </c>
      <c r="C21456" s="62" t="s">
        <v>4724</v>
      </c>
      <c r="D21456" s="182" t="s">
        <v>14598</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14600</v>
      </c>
      <c r="E21457" s="125">
        <v>9000</v>
      </c>
      <c r="F21457" s="125"/>
      <c r="G21457" s="125">
        <f t="shared" ref="G21457:G21458" si="385">F21457-E21457</f>
        <v>-9000</v>
      </c>
      <c r="H21457" s="704" t="s">
        <v>14425</v>
      </c>
    </row>
    <row r="21458" spans="1:8" ht="24" x14ac:dyDescent="0.2">
      <c r="A21458" s="733">
        <v>45580</v>
      </c>
      <c r="B21458" s="62" t="s">
        <v>14540</v>
      </c>
      <c r="C21458" s="62" t="s">
        <v>14601</v>
      </c>
      <c r="D21458" s="182" t="s">
        <v>14599</v>
      </c>
      <c r="E21458" s="125">
        <v>200000</v>
      </c>
      <c r="F21458" s="125"/>
      <c r="G21458" s="125">
        <f t="shared" si="385"/>
        <v>-200000</v>
      </c>
      <c r="H21458" s="704" t="s">
        <v>14425</v>
      </c>
    </row>
    <row r="21459" spans="1:8" ht="15" x14ac:dyDescent="0.2">
      <c r="A21459" s="733">
        <v>45580</v>
      </c>
      <c r="B21459" s="62" t="s">
        <v>11707</v>
      </c>
      <c r="C21459" s="62" t="s">
        <v>391</v>
      </c>
      <c r="D21459" s="182" t="s">
        <v>14605</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14606</v>
      </c>
      <c r="E21460" s="125">
        <v>12500</v>
      </c>
      <c r="F21460" s="125"/>
      <c r="G21460" s="125">
        <f t="shared" si="386"/>
        <v>-12500</v>
      </c>
      <c r="H21460" s="704" t="s">
        <v>14425</v>
      </c>
    </row>
    <row r="21461" spans="1:8" ht="15" x14ac:dyDescent="0.2">
      <c r="A21461" s="733">
        <v>45581</v>
      </c>
      <c r="B21461" s="62" t="s">
        <v>14232</v>
      </c>
      <c r="C21461" s="62" t="s">
        <v>391</v>
      </c>
      <c r="D21461" s="182" t="s">
        <v>14609</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14610</v>
      </c>
      <c r="E21464" s="125">
        <v>1200</v>
      </c>
      <c r="F21464" s="125"/>
      <c r="G21464" s="125">
        <f t="shared" si="387"/>
        <v>-1200</v>
      </c>
      <c r="H21464" s="704" t="s">
        <v>14425</v>
      </c>
    </row>
    <row r="21465" spans="1:8" ht="15" x14ac:dyDescent="0.2">
      <c r="A21465" s="733">
        <v>45581</v>
      </c>
      <c r="B21465" s="62" t="s">
        <v>13213</v>
      </c>
      <c r="C21465" s="62" t="s">
        <v>5740</v>
      </c>
      <c r="D21465" s="182" t="s">
        <v>14611</v>
      </c>
      <c r="E21465" s="125">
        <v>1500</v>
      </c>
      <c r="F21465" s="125"/>
      <c r="G21465" s="125">
        <f t="shared" si="387"/>
        <v>-1500</v>
      </c>
      <c r="H21465" s="704" t="s">
        <v>14425</v>
      </c>
    </row>
    <row r="21466" spans="1:8" ht="15" x14ac:dyDescent="0.2">
      <c r="A21466" s="733">
        <v>45581</v>
      </c>
      <c r="B21466" s="62" t="s">
        <v>12388</v>
      </c>
      <c r="C21466" s="62" t="s">
        <v>11993</v>
      </c>
      <c r="D21466" s="182" t="s">
        <v>14613</v>
      </c>
      <c r="E21466" s="125">
        <v>500000</v>
      </c>
      <c r="F21466" s="125"/>
      <c r="G21466" s="125">
        <f t="shared" si="387"/>
        <v>-500000</v>
      </c>
      <c r="H21466" s="704" t="s">
        <v>14425</v>
      </c>
    </row>
    <row r="21467" spans="1:8" ht="24" x14ac:dyDescent="0.2">
      <c r="A21467" s="733">
        <v>45581</v>
      </c>
      <c r="B21467" s="62" t="s">
        <v>13278</v>
      </c>
      <c r="C21467" s="669" t="s">
        <v>13248</v>
      </c>
      <c r="D21467" s="905" t="s">
        <v>14614</v>
      </c>
      <c r="E21467" s="671">
        <v>25120</v>
      </c>
      <c r="F21467" s="125"/>
      <c r="G21467" s="125">
        <f t="shared" si="387"/>
        <v>-25120</v>
      </c>
      <c r="H21467" s="704" t="s">
        <v>14425</v>
      </c>
    </row>
    <row r="21468" spans="1:8" ht="24" x14ac:dyDescent="0.2">
      <c r="A21468" s="733">
        <v>45581</v>
      </c>
      <c r="B21468" s="62" t="s">
        <v>14329</v>
      </c>
      <c r="C21468" s="669" t="s">
        <v>13248</v>
      </c>
      <c r="D21468" s="905" t="s">
        <v>14614</v>
      </c>
      <c r="E21468" s="671">
        <v>20000</v>
      </c>
      <c r="F21468" s="125"/>
      <c r="G21468" s="125">
        <f t="shared" si="387"/>
        <v>-20000</v>
      </c>
      <c r="H21468" s="704" t="s">
        <v>14425</v>
      </c>
    </row>
    <row r="21469" spans="1:8" ht="15" x14ac:dyDescent="0.2">
      <c r="A21469" s="733">
        <v>45581</v>
      </c>
      <c r="B21469" s="62" t="s">
        <v>11068</v>
      </c>
      <c r="C21469" s="62" t="s">
        <v>8491</v>
      </c>
      <c r="D21469" s="182" t="s">
        <v>14612</v>
      </c>
      <c r="E21469" s="125">
        <v>95000</v>
      </c>
      <c r="F21469" s="125"/>
      <c r="G21469" s="125">
        <f t="shared" si="387"/>
        <v>-95000</v>
      </c>
      <c r="H21469" s="704" t="s">
        <v>14425</v>
      </c>
    </row>
    <row r="21470" spans="1:8" ht="15" x14ac:dyDescent="0.2">
      <c r="A21470" s="733">
        <v>45581</v>
      </c>
      <c r="B21470" s="62" t="s">
        <v>13279</v>
      </c>
      <c r="C21470" s="62" t="s">
        <v>3078</v>
      </c>
      <c r="D21470" s="182" t="s">
        <v>14615</v>
      </c>
      <c r="E21470" s="125">
        <v>19500</v>
      </c>
      <c r="F21470" s="125"/>
      <c r="G21470" s="125">
        <f t="shared" si="387"/>
        <v>-19500</v>
      </c>
      <c r="H21470" s="704" t="s">
        <v>14425</v>
      </c>
    </row>
    <row r="21471" spans="1:8" ht="15" x14ac:dyDescent="0.2">
      <c r="A21471" s="733">
        <v>45582</v>
      </c>
      <c r="B21471" s="62" t="s">
        <v>14334</v>
      </c>
      <c r="C21471" s="62" t="s">
        <v>391</v>
      </c>
      <c r="D21471" s="182" t="s">
        <v>14653</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14654</v>
      </c>
      <c r="E21475" s="125">
        <v>1000</v>
      </c>
      <c r="F21475" s="125"/>
      <c r="G21475" s="125">
        <f t="shared" si="388"/>
        <v>-1000</v>
      </c>
      <c r="H21475" s="704" t="s">
        <v>14425</v>
      </c>
    </row>
    <row r="21476" spans="1:8" ht="15" x14ac:dyDescent="0.2">
      <c r="A21476" s="733">
        <v>45582</v>
      </c>
      <c r="B21476" s="62" t="s">
        <v>103</v>
      </c>
      <c r="C21476" s="62" t="s">
        <v>391</v>
      </c>
      <c r="D21476" s="182" t="s">
        <v>14655</v>
      </c>
      <c r="E21476" s="125">
        <v>570</v>
      </c>
      <c r="F21476" s="125"/>
      <c r="G21476" s="125">
        <f t="shared" si="388"/>
        <v>-570</v>
      </c>
      <c r="H21476" s="704" t="s">
        <v>14425</v>
      </c>
    </row>
    <row r="21477" spans="1:8" ht="15" x14ac:dyDescent="0.2">
      <c r="A21477" s="733">
        <v>45582</v>
      </c>
      <c r="B21477" s="62" t="s">
        <v>14569</v>
      </c>
      <c r="C21477" s="62" t="s">
        <v>391</v>
      </c>
      <c r="D21477" s="182" t="s">
        <v>14656</v>
      </c>
      <c r="E21477" s="125">
        <v>1100</v>
      </c>
      <c r="F21477" s="125"/>
      <c r="G21477" s="125">
        <f t="shared" si="388"/>
        <v>-1100</v>
      </c>
      <c r="H21477" s="704" t="s">
        <v>14425</v>
      </c>
    </row>
    <row r="21478" spans="1:8" ht="15" x14ac:dyDescent="0.2">
      <c r="A21478" s="733">
        <v>45582</v>
      </c>
      <c r="B21478" s="62" t="s">
        <v>12594</v>
      </c>
      <c r="C21478" s="62" t="s">
        <v>12336</v>
      </c>
      <c r="D21478" s="182" t="s">
        <v>14616</v>
      </c>
      <c r="E21478" s="125">
        <v>100000</v>
      </c>
      <c r="F21478" s="125"/>
      <c r="G21478" s="125">
        <f t="shared" si="387"/>
        <v>-100000</v>
      </c>
      <c r="H21478" s="704" t="s">
        <v>14425</v>
      </c>
    </row>
    <row r="21479" spans="1:8" ht="15" x14ac:dyDescent="0.2">
      <c r="A21479" s="733">
        <v>45582</v>
      </c>
      <c r="B21479" s="62" t="s">
        <v>12594</v>
      </c>
      <c r="C21479" s="62" t="s">
        <v>9345</v>
      </c>
      <c r="D21479" s="182" t="s">
        <v>14620</v>
      </c>
      <c r="E21479" s="125">
        <v>8100</v>
      </c>
      <c r="F21479" s="125"/>
      <c r="G21479" s="125">
        <f t="shared" si="387"/>
        <v>-8100</v>
      </c>
      <c r="H21479" s="704" t="s">
        <v>14425</v>
      </c>
    </row>
    <row r="21480" spans="1:8" ht="15" x14ac:dyDescent="0.2">
      <c r="A21480" s="733">
        <v>45582</v>
      </c>
      <c r="B21480" s="62" t="s">
        <v>14329</v>
      </c>
      <c r="C21480" s="62" t="s">
        <v>10972</v>
      </c>
      <c r="D21480" s="182" t="s">
        <v>14617</v>
      </c>
      <c r="E21480" s="125">
        <v>20480</v>
      </c>
      <c r="F21480" s="125"/>
      <c r="G21480" s="125">
        <f t="shared" si="387"/>
        <v>-20480</v>
      </c>
      <c r="H21480" s="704" t="s">
        <v>14425</v>
      </c>
    </row>
    <row r="21481" spans="1:8" ht="15" x14ac:dyDescent="0.2">
      <c r="A21481" s="733">
        <v>45583</v>
      </c>
      <c r="B21481" s="62" t="s">
        <v>12388</v>
      </c>
      <c r="C21481" s="62" t="s">
        <v>14657</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14658</v>
      </c>
      <c r="E21482" s="125">
        <v>9950</v>
      </c>
      <c r="F21482" s="125"/>
      <c r="G21482" s="125">
        <f t="shared" si="389"/>
        <v>-9950</v>
      </c>
      <c r="H21482" s="704" t="s">
        <v>14425</v>
      </c>
    </row>
    <row r="21483" spans="1:8" ht="15" x14ac:dyDescent="0.2">
      <c r="A21483" s="733">
        <v>45583</v>
      </c>
      <c r="B21483" s="62" t="s">
        <v>11068</v>
      </c>
      <c r="C21483" s="62" t="s">
        <v>10972</v>
      </c>
      <c r="D21483" s="182" t="s">
        <v>14659</v>
      </c>
      <c r="E21483" s="125">
        <v>18430</v>
      </c>
      <c r="F21483" s="125"/>
      <c r="G21483" s="125">
        <f t="shared" si="389"/>
        <v>-18430</v>
      </c>
      <c r="H21483" s="704" t="s">
        <v>14425</v>
      </c>
    </row>
    <row r="21484" spans="1:8" ht="15" x14ac:dyDescent="0.2">
      <c r="A21484" s="733">
        <v>45583</v>
      </c>
      <c r="B21484" s="62" t="s">
        <v>14351</v>
      </c>
      <c r="C21484" s="62" t="s">
        <v>10972</v>
      </c>
      <c r="D21484" s="182" t="s">
        <v>14660</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14661</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14621</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14622</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14511</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14623</v>
      </c>
      <c r="E21492" s="125">
        <v>400000</v>
      </c>
      <c r="F21492" s="125"/>
      <c r="G21492" s="125">
        <f t="shared" si="392"/>
        <v>-400000</v>
      </c>
      <c r="H21492" s="704" t="s">
        <v>14425</v>
      </c>
    </row>
    <row r="21493" spans="1:8" ht="15" x14ac:dyDescent="0.2">
      <c r="A21493" s="733">
        <v>45584</v>
      </c>
      <c r="B21493" s="1047" t="s">
        <v>14009</v>
      </c>
      <c r="C21493" s="1047" t="s">
        <v>793</v>
      </c>
      <c r="D21493" s="1050" t="s">
        <v>14662</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14663</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14664</v>
      </c>
      <c r="E21497" s="1049">
        <v>5000</v>
      </c>
      <c r="F21497" s="125"/>
      <c r="G21497" s="125">
        <f t="shared" si="393"/>
        <v>-5000</v>
      </c>
      <c r="H21497" s="704" t="s">
        <v>14425</v>
      </c>
    </row>
    <row r="21498" spans="1:8" ht="15" x14ac:dyDescent="0.2">
      <c r="A21498" s="733">
        <v>45584</v>
      </c>
      <c r="B21498" s="62" t="s">
        <v>14569</v>
      </c>
      <c r="C21498" s="62" t="s">
        <v>10972</v>
      </c>
      <c r="D21498" s="182" t="s">
        <v>14665</v>
      </c>
      <c r="E21498" s="125">
        <v>134080</v>
      </c>
      <c r="F21498" s="125"/>
      <c r="G21498" s="125">
        <f t="shared" ref="G21498" si="394">F21498-E21498</f>
        <v>-134080</v>
      </c>
      <c r="H21498" s="704" t="s">
        <v>14425</v>
      </c>
    </row>
    <row r="21499" spans="1:8" ht="24" x14ac:dyDescent="0.2">
      <c r="A21499" s="733">
        <v>45584</v>
      </c>
      <c r="B21499" s="62" t="s">
        <v>10890</v>
      </c>
      <c r="C21499" s="62" t="s">
        <v>14667</v>
      </c>
      <c r="D21499" s="182" t="s">
        <v>14668</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14666</v>
      </c>
      <c r="E21500" s="125">
        <v>30000</v>
      </c>
      <c r="F21500" s="125"/>
      <c r="G21500" s="125">
        <f t="shared" si="395"/>
        <v>-30000</v>
      </c>
      <c r="H21500" s="704" t="s">
        <v>14425</v>
      </c>
    </row>
    <row r="21501" spans="1:8" ht="15" x14ac:dyDescent="0.2">
      <c r="A21501" s="733">
        <v>45584</v>
      </c>
      <c r="B21501" s="62" t="s">
        <v>13240</v>
      </c>
      <c r="C21501" s="62" t="s">
        <v>391</v>
      </c>
      <c r="D21501" s="182" t="s">
        <v>14669</v>
      </c>
      <c r="E21501" s="125">
        <v>14000</v>
      </c>
      <c r="F21501" s="125"/>
      <c r="G21501" s="125">
        <f t="shared" ref="G21501" si="396">F21501-E21501</f>
        <v>-14000</v>
      </c>
      <c r="H21501" s="704" t="s">
        <v>14425</v>
      </c>
    </row>
    <row r="21502" spans="1:8" ht="15" x14ac:dyDescent="0.2">
      <c r="A21502" s="1081">
        <v>45586</v>
      </c>
      <c r="B21502" s="1082" t="s">
        <v>103</v>
      </c>
      <c r="C21502" s="1082" t="s">
        <v>1494</v>
      </c>
      <c r="D21502" s="1123" t="s">
        <v>369</v>
      </c>
      <c r="E21502" s="1083">
        <v>4080</v>
      </c>
      <c r="F21502" s="1083"/>
      <c r="G21502" s="1083">
        <f t="shared" ref="G21502:G21518" si="397">F21502-E21502</f>
        <v>-4080</v>
      </c>
      <c r="H21502" s="1084" t="s">
        <v>14425</v>
      </c>
    </row>
    <row r="21503" spans="1:8" ht="15" x14ac:dyDescent="0.2">
      <c r="A21503" s="1081">
        <v>45586</v>
      </c>
      <c r="B21503" s="1082" t="s">
        <v>14569</v>
      </c>
      <c r="C21503" s="1082" t="s">
        <v>10972</v>
      </c>
      <c r="D21503" s="1123" t="s">
        <v>14670</v>
      </c>
      <c r="E21503" s="1083">
        <v>4400</v>
      </c>
      <c r="F21503" s="1083"/>
      <c r="G21503" s="1083">
        <f t="shared" si="397"/>
        <v>-4400</v>
      </c>
      <c r="H21503" s="1084" t="s">
        <v>14425</v>
      </c>
    </row>
    <row r="21504" spans="1:8" ht="15" x14ac:dyDescent="0.2">
      <c r="A21504" s="733">
        <v>45586</v>
      </c>
      <c r="B21504" s="62" t="s">
        <v>14351</v>
      </c>
      <c r="C21504" s="62" t="s">
        <v>10972</v>
      </c>
      <c r="D21504" s="182" t="s">
        <v>14671</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14674</v>
      </c>
      <c r="E21506" s="671">
        <v>5000</v>
      </c>
      <c r="F21506" s="125"/>
      <c r="G21506" s="125">
        <f t="shared" si="397"/>
        <v>-5000</v>
      </c>
      <c r="H21506" s="704" t="s">
        <v>14425</v>
      </c>
    </row>
    <row r="21507" spans="1:8" ht="15" x14ac:dyDescent="0.2">
      <c r="A21507" s="733">
        <v>45586</v>
      </c>
      <c r="B21507" s="62" t="s">
        <v>13213</v>
      </c>
      <c r="C21507" s="669" t="s">
        <v>2189</v>
      </c>
      <c r="D21507" s="905" t="s">
        <v>14674</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14674</v>
      </c>
      <c r="E21508" s="671">
        <v>5000</v>
      </c>
      <c r="F21508" s="125"/>
      <c r="G21508" s="125">
        <f t="shared" si="398"/>
        <v>-5000</v>
      </c>
      <c r="H21508" s="704" t="s">
        <v>14425</v>
      </c>
    </row>
    <row r="21509" spans="1:8" ht="15" x14ac:dyDescent="0.2">
      <c r="A21509" s="733">
        <v>45586</v>
      </c>
      <c r="B21509" s="62" t="s">
        <v>12388</v>
      </c>
      <c r="C21509" s="669" t="s">
        <v>2189</v>
      </c>
      <c r="D21509" s="905" t="s">
        <v>14674</v>
      </c>
      <c r="E21509" s="671">
        <v>5000</v>
      </c>
      <c r="F21509" s="125"/>
      <c r="G21509" s="125">
        <f t="shared" si="398"/>
        <v>-5000</v>
      </c>
      <c r="H21509" s="704" t="s">
        <v>14425</v>
      </c>
    </row>
    <row r="21510" spans="1:8" ht="15" x14ac:dyDescent="0.2">
      <c r="A21510" s="733">
        <v>45586</v>
      </c>
      <c r="B21510" s="62" t="s">
        <v>14351</v>
      </c>
      <c r="C21510" s="669" t="s">
        <v>2189</v>
      </c>
      <c r="D21510" s="905" t="s">
        <v>14674</v>
      </c>
      <c r="E21510" s="671">
        <v>5000</v>
      </c>
      <c r="F21510" s="125"/>
      <c r="G21510" s="125">
        <f t="shared" si="398"/>
        <v>-5000</v>
      </c>
      <c r="H21510" s="704" t="s">
        <v>14425</v>
      </c>
    </row>
    <row r="21511" spans="1:8" ht="15" x14ac:dyDescent="0.2">
      <c r="A21511" s="733">
        <v>45586</v>
      </c>
      <c r="B21511" s="62" t="s">
        <v>14597</v>
      </c>
      <c r="C21511" s="62" t="s">
        <v>391</v>
      </c>
      <c r="D21511" s="182" t="s">
        <v>14672</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14673</v>
      </c>
      <c r="E21518" s="125">
        <v>1000</v>
      </c>
      <c r="F21518" s="125"/>
      <c r="G21518" s="125">
        <f t="shared" si="397"/>
        <v>-1000</v>
      </c>
      <c r="H21518" s="704" t="s">
        <v>14425</v>
      </c>
    </row>
    <row r="21519" spans="1:8" ht="15" x14ac:dyDescent="0.2">
      <c r="A21519" s="733">
        <v>45586</v>
      </c>
      <c r="B21519" s="62" t="s">
        <v>14232</v>
      </c>
      <c r="C21519" s="62" t="s">
        <v>14675</v>
      </c>
      <c r="D21519" s="182" t="s">
        <v>14676</v>
      </c>
      <c r="E21519" s="125">
        <v>50000</v>
      </c>
      <c r="F21519" s="125"/>
      <c r="G21519" s="125">
        <f t="shared" ref="G21519:G21522" si="399">F21519-E21519</f>
        <v>-50000</v>
      </c>
      <c r="H21519" s="704" t="s">
        <v>14425</v>
      </c>
    </row>
    <row r="21520" spans="1:8" ht="15" x14ac:dyDescent="0.2">
      <c r="A21520" s="733">
        <v>45586</v>
      </c>
      <c r="B21520" s="62" t="s">
        <v>14679</v>
      </c>
      <c r="C21520" s="62" t="s">
        <v>13364</v>
      </c>
      <c r="D21520" s="182" t="s">
        <v>14677</v>
      </c>
      <c r="E21520" s="125">
        <v>285000</v>
      </c>
      <c r="F21520" s="125"/>
      <c r="G21520" s="125">
        <f t="shared" si="399"/>
        <v>-285000</v>
      </c>
      <c r="H21520" s="704" t="s">
        <v>14425</v>
      </c>
    </row>
    <row r="21521" spans="1:8" ht="60" x14ac:dyDescent="0.2">
      <c r="A21521" s="733">
        <v>45586</v>
      </c>
      <c r="B21521" s="62" t="s">
        <v>13519</v>
      </c>
      <c r="C21521" s="62" t="s">
        <v>3144</v>
      </c>
      <c r="D21521" s="182" t="s">
        <v>14680</v>
      </c>
      <c r="E21521" s="125">
        <v>56210</v>
      </c>
      <c r="F21521" s="125"/>
      <c r="G21521" s="125">
        <f t="shared" si="399"/>
        <v>-56210</v>
      </c>
      <c r="H21521" s="704" t="s">
        <v>14425</v>
      </c>
    </row>
    <row r="21522" spans="1:8" ht="15" x14ac:dyDescent="0.2">
      <c r="A21522" s="733">
        <v>45586</v>
      </c>
      <c r="B21522" s="62" t="s">
        <v>14569</v>
      </c>
      <c r="C21522" s="62" t="s">
        <v>13753</v>
      </c>
      <c r="D21522" s="182" t="s">
        <v>14678</v>
      </c>
      <c r="E21522" s="125">
        <v>70000</v>
      </c>
      <c r="F21522" s="125"/>
      <c r="G21522" s="125">
        <f t="shared" si="399"/>
        <v>-70000</v>
      </c>
      <c r="H21522" s="704" t="s">
        <v>14425</v>
      </c>
    </row>
    <row r="21523" spans="1:8" ht="15" x14ac:dyDescent="0.2">
      <c r="A21523" s="733">
        <v>45587</v>
      </c>
      <c r="B21523" s="62" t="s">
        <v>13417</v>
      </c>
      <c r="C21523" s="62" t="s">
        <v>10972</v>
      </c>
      <c r="D21523" s="182" t="s">
        <v>14681</v>
      </c>
      <c r="E21523" s="125">
        <v>18000</v>
      </c>
      <c r="F21523" s="125"/>
      <c r="G21523" s="125">
        <f t="shared" ref="G21523:G21526" si="400">F21523-E21523</f>
        <v>-18000</v>
      </c>
      <c r="H21523" s="704" t="s">
        <v>14425</v>
      </c>
    </row>
    <row r="21524" spans="1:8" ht="15" x14ac:dyDescent="0.2">
      <c r="A21524" s="733">
        <v>45587</v>
      </c>
      <c r="B21524" s="62" t="s">
        <v>14569</v>
      </c>
      <c r="C21524" s="62" t="s">
        <v>10972</v>
      </c>
      <c r="D21524" s="182" t="s">
        <v>14682</v>
      </c>
      <c r="E21524" s="125">
        <v>1300</v>
      </c>
      <c r="F21524" s="125"/>
      <c r="G21524" s="125">
        <f t="shared" si="400"/>
        <v>-1300</v>
      </c>
      <c r="H21524" s="704" t="s">
        <v>14425</v>
      </c>
    </row>
    <row r="21525" spans="1:8" ht="15" x14ac:dyDescent="0.2">
      <c r="A21525" s="733">
        <v>45587</v>
      </c>
      <c r="B21525" s="62" t="s">
        <v>14569</v>
      </c>
      <c r="C21525" s="62" t="s">
        <v>10972</v>
      </c>
      <c r="D21525" s="182" t="s">
        <v>14683</v>
      </c>
      <c r="E21525" s="125">
        <v>9380</v>
      </c>
      <c r="F21525" s="125"/>
      <c r="G21525" s="125">
        <f t="shared" si="400"/>
        <v>-9380</v>
      </c>
      <c r="H21525" s="704" t="s">
        <v>14425</v>
      </c>
    </row>
    <row r="21526" spans="1:8" ht="15" x14ac:dyDescent="0.2">
      <c r="A21526" s="733">
        <v>45587</v>
      </c>
      <c r="B21526" s="62" t="s">
        <v>14569</v>
      </c>
      <c r="C21526" s="62" t="s">
        <v>10972</v>
      </c>
      <c r="D21526" s="182" t="s">
        <v>14684</v>
      </c>
      <c r="E21526" s="125">
        <v>5000</v>
      </c>
      <c r="F21526" s="125"/>
      <c r="G21526" s="125">
        <f t="shared" si="400"/>
        <v>-5000</v>
      </c>
      <c r="H21526" s="704" t="s">
        <v>14425</v>
      </c>
    </row>
    <row r="21527" spans="1:8" ht="15" x14ac:dyDescent="0.2">
      <c r="A21527" s="733">
        <v>45587</v>
      </c>
      <c r="B21527" s="62" t="s">
        <v>14569</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14702</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14569</v>
      </c>
      <c r="C21530" s="62" t="s">
        <v>8654</v>
      </c>
      <c r="D21530" s="182" t="s">
        <v>14699</v>
      </c>
      <c r="E21530" s="125">
        <v>30000</v>
      </c>
      <c r="F21530" s="125"/>
      <c r="G21530" s="125">
        <f t="shared" si="401"/>
        <v>-30000</v>
      </c>
      <c r="H21530" s="704" t="s">
        <v>14425</v>
      </c>
    </row>
    <row r="21531" spans="1:8" ht="15" x14ac:dyDescent="0.2">
      <c r="A21531" s="733">
        <v>45587</v>
      </c>
      <c r="B21531" s="62" t="s">
        <v>14569</v>
      </c>
      <c r="C21531" s="62" t="s">
        <v>5740</v>
      </c>
      <c r="D21531" s="182" t="s">
        <v>14700</v>
      </c>
      <c r="E21531" s="125">
        <v>420</v>
      </c>
      <c r="F21531" s="125"/>
      <c r="G21531" s="125">
        <f t="shared" si="401"/>
        <v>-420</v>
      </c>
      <c r="H21531" s="704" t="s">
        <v>14425</v>
      </c>
    </row>
    <row r="21532" spans="1:8" ht="15" x14ac:dyDescent="0.2">
      <c r="A21532" s="733">
        <v>45587</v>
      </c>
      <c r="B21532" s="62" t="s">
        <v>11068</v>
      </c>
      <c r="C21532" s="62" t="s">
        <v>5740</v>
      </c>
      <c r="D21532" s="182" t="s">
        <v>14701</v>
      </c>
      <c r="E21532" s="125">
        <v>3000</v>
      </c>
      <c r="F21532" s="125"/>
      <c r="G21532" s="125">
        <f t="shared" si="401"/>
        <v>-3000</v>
      </c>
      <c r="H21532" s="704" t="s">
        <v>14425</v>
      </c>
    </row>
    <row r="21533" spans="1:8" ht="15" x14ac:dyDescent="0.2">
      <c r="A21533" s="733">
        <v>45587</v>
      </c>
      <c r="B21533" s="62" t="s">
        <v>13165</v>
      </c>
      <c r="C21533" s="62" t="s">
        <v>3427</v>
      </c>
      <c r="D21533" s="182" t="s">
        <v>14703</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14703</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14707</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14569</v>
      </c>
      <c r="C21539" s="62" t="s">
        <v>5740</v>
      </c>
      <c r="D21539" s="182" t="s">
        <v>14721</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14569</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14993</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14993</v>
      </c>
      <c r="E21543" s="671">
        <v>75000</v>
      </c>
      <c r="F21543" s="125"/>
      <c r="G21543" s="125">
        <f t="shared" si="405"/>
        <v>-75000</v>
      </c>
      <c r="H21543" s="704" t="s">
        <v>14425</v>
      </c>
    </row>
    <row r="21544" spans="1:8" ht="24" x14ac:dyDescent="0.2">
      <c r="A21544" s="733">
        <v>45588</v>
      </c>
      <c r="B21544" s="62" t="s">
        <v>12388</v>
      </c>
      <c r="C21544" s="669" t="s">
        <v>10972</v>
      </c>
      <c r="D21544" s="905" t="s">
        <v>14993</v>
      </c>
      <c r="E21544" s="671">
        <v>75000</v>
      </c>
      <c r="F21544" s="125"/>
      <c r="G21544" s="125">
        <f t="shared" si="405"/>
        <v>-75000</v>
      </c>
      <c r="H21544" s="704" t="s">
        <v>14425</v>
      </c>
    </row>
    <row r="21545" spans="1:8" ht="24" x14ac:dyDescent="0.2">
      <c r="A21545" s="733">
        <v>45588</v>
      </c>
      <c r="B21545" s="62" t="s">
        <v>13098</v>
      </c>
      <c r="C21545" s="669" t="s">
        <v>10972</v>
      </c>
      <c r="D21545" s="905" t="s">
        <v>14993</v>
      </c>
      <c r="E21545" s="671">
        <v>75000</v>
      </c>
      <c r="F21545" s="125"/>
      <c r="G21545" s="125">
        <f t="shared" si="405"/>
        <v>-75000</v>
      </c>
      <c r="H21545" s="704" t="s">
        <v>14425</v>
      </c>
    </row>
    <row r="21546" spans="1:8" ht="15" x14ac:dyDescent="0.2">
      <c r="A21546" s="733">
        <v>45588</v>
      </c>
      <c r="B21546" s="62" t="s">
        <v>12671</v>
      </c>
      <c r="C21546" s="62" t="s">
        <v>10972</v>
      </c>
      <c r="D21546" s="182" t="s">
        <v>14725</v>
      </c>
      <c r="E21546" s="125">
        <v>3985</v>
      </c>
      <c r="F21546" s="125"/>
      <c r="G21546" s="125">
        <f t="shared" si="405"/>
        <v>-3985</v>
      </c>
      <c r="H21546" s="704" t="s">
        <v>14425</v>
      </c>
    </row>
    <row r="21547" spans="1:8" ht="15" x14ac:dyDescent="0.2">
      <c r="A21547" s="733">
        <v>45588</v>
      </c>
      <c r="B21547" s="62" t="s">
        <v>103</v>
      </c>
      <c r="C21547" s="62" t="s">
        <v>7476</v>
      </c>
      <c r="D21547" s="182" t="s">
        <v>14726</v>
      </c>
      <c r="E21547" s="125">
        <v>18000</v>
      </c>
      <c r="F21547" s="125"/>
      <c r="G21547" s="125">
        <f t="shared" si="405"/>
        <v>-18000</v>
      </c>
      <c r="H21547" s="704" t="s">
        <v>14425</v>
      </c>
    </row>
    <row r="21548" spans="1:8" ht="15" x14ac:dyDescent="0.2">
      <c r="A21548" s="733">
        <v>45588</v>
      </c>
      <c r="B21548" s="62" t="s">
        <v>13519</v>
      </c>
      <c r="C21548" s="62" t="s">
        <v>10972</v>
      </c>
      <c r="D21548" s="182" t="s">
        <v>14727</v>
      </c>
      <c r="E21548" s="125">
        <v>25430</v>
      </c>
      <c r="F21548" s="125"/>
      <c r="G21548" s="125">
        <f t="shared" si="405"/>
        <v>-25430</v>
      </c>
      <c r="H21548" s="704" t="s">
        <v>14425</v>
      </c>
    </row>
    <row r="21549" spans="1:8" ht="15" x14ac:dyDescent="0.2">
      <c r="A21549" s="733">
        <v>45588</v>
      </c>
      <c r="B21549" s="62" t="s">
        <v>13213</v>
      </c>
      <c r="C21549" s="62" t="s">
        <v>14972</v>
      </c>
      <c r="D21549" s="182" t="s">
        <v>14728</v>
      </c>
      <c r="E21549" s="125">
        <v>50000</v>
      </c>
      <c r="F21549" s="125"/>
      <c r="G21549" s="125">
        <f t="shared" si="405"/>
        <v>-50000</v>
      </c>
      <c r="H21549" s="704" t="s">
        <v>14425</v>
      </c>
    </row>
    <row r="21550" spans="1:8" ht="15" x14ac:dyDescent="0.2">
      <c r="A21550" s="733">
        <v>45588</v>
      </c>
      <c r="B21550" s="62" t="s">
        <v>12671</v>
      </c>
      <c r="C21550" s="62" t="s">
        <v>3427</v>
      </c>
      <c r="D21550" s="182" t="s">
        <v>14703</v>
      </c>
      <c r="E21550" s="125">
        <v>300000</v>
      </c>
      <c r="F21550" s="125"/>
      <c r="G21550" s="125">
        <f t="shared" si="402"/>
        <v>-300000</v>
      </c>
      <c r="H21550" s="704" t="s">
        <v>14425</v>
      </c>
    </row>
    <row r="21551" spans="1:8" ht="15" x14ac:dyDescent="0.2">
      <c r="A21551" s="733">
        <v>45588</v>
      </c>
      <c r="B21551" s="62" t="s">
        <v>13519</v>
      </c>
      <c r="C21551" s="62" t="s">
        <v>3427</v>
      </c>
      <c r="D21551" s="182" t="s">
        <v>14703</v>
      </c>
      <c r="E21551" s="125">
        <v>344330</v>
      </c>
      <c r="F21551" s="125"/>
      <c r="G21551" s="125">
        <f t="shared" si="402"/>
        <v>-344330</v>
      </c>
      <c r="H21551" s="704" t="s">
        <v>14425</v>
      </c>
    </row>
    <row r="21552" spans="1:8" ht="24" x14ac:dyDescent="0.2">
      <c r="A21552" s="733">
        <v>45588</v>
      </c>
      <c r="B21552" s="62" t="s">
        <v>13297</v>
      </c>
      <c r="C21552" s="669" t="s">
        <v>14704</v>
      </c>
      <c r="D21552" s="905" t="s">
        <v>14705</v>
      </c>
      <c r="E21552" s="671">
        <v>50000</v>
      </c>
      <c r="F21552" s="125"/>
      <c r="G21552" s="125">
        <f t="shared" ref="G21552:G21554" si="406">F21552-E21552</f>
        <v>-50000</v>
      </c>
      <c r="H21552" s="704" t="s">
        <v>14425</v>
      </c>
    </row>
    <row r="21553" spans="1:8" ht="24" x14ac:dyDescent="0.2">
      <c r="A21553" s="733">
        <v>45588</v>
      </c>
      <c r="B21553" s="62" t="s">
        <v>13279</v>
      </c>
      <c r="C21553" s="669" t="s">
        <v>14704</v>
      </c>
      <c r="D21553" s="905" t="s">
        <v>14705</v>
      </c>
      <c r="E21553" s="671">
        <v>75000</v>
      </c>
      <c r="F21553" s="125"/>
      <c r="G21553" s="125">
        <f t="shared" si="406"/>
        <v>-75000</v>
      </c>
      <c r="H21553" s="704" t="s">
        <v>14425</v>
      </c>
    </row>
    <row r="21554" spans="1:8" ht="24" x14ac:dyDescent="0.2">
      <c r="A21554" s="733">
        <v>45588</v>
      </c>
      <c r="B21554" s="62" t="s">
        <v>13519</v>
      </c>
      <c r="C21554" s="669" t="s">
        <v>14704</v>
      </c>
      <c r="D21554" s="905" t="s">
        <v>14705</v>
      </c>
      <c r="E21554" s="671">
        <v>75000</v>
      </c>
      <c r="F21554" s="125"/>
      <c r="G21554" s="125">
        <f t="shared" si="406"/>
        <v>-75000</v>
      </c>
      <c r="H21554" s="704" t="s">
        <v>14425</v>
      </c>
    </row>
    <row r="21555" spans="1:8" ht="15" x14ac:dyDescent="0.2">
      <c r="A21555" s="733">
        <v>45589</v>
      </c>
      <c r="B21555" s="62" t="s">
        <v>14569</v>
      </c>
      <c r="C21555" s="62" t="s">
        <v>5740</v>
      </c>
      <c r="D21555" s="182" t="s">
        <v>14721</v>
      </c>
      <c r="E21555" s="125">
        <v>800</v>
      </c>
      <c r="F21555" s="125"/>
      <c r="G21555" s="125">
        <f t="shared" ref="G21555:G21561" si="407">F21555-E21555</f>
        <v>-800</v>
      </c>
      <c r="H21555" s="704" t="s">
        <v>14425</v>
      </c>
    </row>
    <row r="21556" spans="1:8" ht="15" x14ac:dyDescent="0.2">
      <c r="A21556" s="733">
        <v>45589</v>
      </c>
      <c r="B21556" s="62" t="s">
        <v>14597</v>
      </c>
      <c r="C21556" s="62" t="s">
        <v>8654</v>
      </c>
      <c r="D21556" s="182" t="s">
        <v>14699</v>
      </c>
      <c r="E21556" s="125">
        <v>15000</v>
      </c>
      <c r="F21556" s="125"/>
      <c r="G21556" s="125">
        <f t="shared" si="407"/>
        <v>-15000</v>
      </c>
      <c r="H21556" s="704" t="s">
        <v>14425</v>
      </c>
    </row>
    <row r="21557" spans="1:8" ht="15" x14ac:dyDescent="0.2">
      <c r="A21557" s="733">
        <v>45589</v>
      </c>
      <c r="B21557" s="62" t="s">
        <v>12388</v>
      </c>
      <c r="C21557" s="62" t="s">
        <v>10972</v>
      </c>
      <c r="D21557" s="182" t="s">
        <v>14722</v>
      </c>
      <c r="E21557" s="125">
        <v>9000</v>
      </c>
      <c r="F21557" s="125"/>
      <c r="G21557" s="125">
        <f t="shared" si="407"/>
        <v>-9000</v>
      </c>
      <c r="H21557" s="704" t="s">
        <v>14425</v>
      </c>
    </row>
    <row r="21558" spans="1:8" ht="15" x14ac:dyDescent="0.2">
      <c r="A21558" s="733">
        <v>45589</v>
      </c>
      <c r="B21558" s="62" t="s">
        <v>13213</v>
      </c>
      <c r="C21558" s="62" t="s">
        <v>10972</v>
      </c>
      <c r="D21558" s="182" t="s">
        <v>14723</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14497</v>
      </c>
      <c r="E21560" s="125">
        <v>2000</v>
      </c>
      <c r="F21560" s="125"/>
      <c r="G21560" s="125">
        <f t="shared" si="407"/>
        <v>-2000</v>
      </c>
      <c r="H21560" s="704" t="s">
        <v>14425</v>
      </c>
    </row>
    <row r="21561" spans="1:8" ht="15" x14ac:dyDescent="0.2">
      <c r="A21561" s="733">
        <v>45589</v>
      </c>
      <c r="B21561" s="62" t="s">
        <v>11068</v>
      </c>
      <c r="C21561" s="62" t="s">
        <v>793</v>
      </c>
      <c r="D21561" s="182" t="s">
        <v>14724</v>
      </c>
      <c r="E21561" s="125">
        <v>5000</v>
      </c>
      <c r="F21561" s="125"/>
      <c r="G21561" s="125">
        <f t="shared" si="407"/>
        <v>-5000</v>
      </c>
      <c r="H21561" s="704" t="s">
        <v>14425</v>
      </c>
    </row>
    <row r="21562" spans="1:8" ht="24" x14ac:dyDescent="0.2">
      <c r="A21562" s="733">
        <v>45589</v>
      </c>
      <c r="B21562" s="62" t="s">
        <v>14334</v>
      </c>
      <c r="C21562" s="62" t="s">
        <v>14346</v>
      </c>
      <c r="D21562" s="182" t="s">
        <v>14729</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14730</v>
      </c>
      <c r="E21563" s="125">
        <v>100000</v>
      </c>
      <c r="F21563" s="125"/>
      <c r="G21563" s="125">
        <f t="shared" si="408"/>
        <v>-100000</v>
      </c>
      <c r="H21563" s="704" t="s">
        <v>14425</v>
      </c>
    </row>
    <row r="21564" spans="1:8" ht="15" x14ac:dyDescent="0.2">
      <c r="A21564" s="733">
        <v>45590</v>
      </c>
      <c r="B21564" s="62" t="s">
        <v>13213</v>
      </c>
      <c r="C21564" s="62" t="s">
        <v>10972</v>
      </c>
      <c r="D21564" s="182" t="s">
        <v>14731</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14732</v>
      </c>
      <c r="E21566" s="125">
        <v>1000</v>
      </c>
      <c r="F21566" s="125"/>
      <c r="G21566" s="125">
        <f t="shared" si="409"/>
        <v>-1000</v>
      </c>
      <c r="H21566" s="704" t="s">
        <v>14425</v>
      </c>
    </row>
    <row r="21567" spans="1:8" ht="15" x14ac:dyDescent="0.2">
      <c r="A21567" s="733">
        <v>45590</v>
      </c>
      <c r="B21567" s="62" t="s">
        <v>14232</v>
      </c>
      <c r="C21567" s="62" t="s">
        <v>10972</v>
      </c>
      <c r="D21567" s="182" t="s">
        <v>14733</v>
      </c>
      <c r="E21567" s="125">
        <v>4800</v>
      </c>
      <c r="F21567" s="125"/>
      <c r="G21567" s="125">
        <f t="shared" si="409"/>
        <v>-4800</v>
      </c>
      <c r="H21567" s="704" t="s">
        <v>14425</v>
      </c>
    </row>
    <row r="21568" spans="1:8" ht="15" x14ac:dyDescent="0.2">
      <c r="A21568" s="733">
        <v>45590</v>
      </c>
      <c r="B21568" s="62" t="s">
        <v>14597</v>
      </c>
      <c r="C21568" s="62" t="s">
        <v>10972</v>
      </c>
      <c r="D21568" s="182" t="s">
        <v>14734</v>
      </c>
      <c r="E21568" s="125">
        <v>10000</v>
      </c>
      <c r="F21568" s="125"/>
      <c r="G21568" s="125">
        <f t="shared" si="409"/>
        <v>-10000</v>
      </c>
      <c r="H21568" s="704" t="s">
        <v>14425</v>
      </c>
    </row>
    <row r="21569" spans="1:8" ht="14.25" customHeight="1" x14ac:dyDescent="0.2">
      <c r="A21569" s="733">
        <v>45590</v>
      </c>
      <c r="B21569" s="62" t="s">
        <v>12388</v>
      </c>
      <c r="C21569" s="62" t="s">
        <v>10972</v>
      </c>
      <c r="D21569" s="182" t="s">
        <v>14735</v>
      </c>
      <c r="E21569" s="125">
        <v>2060</v>
      </c>
      <c r="F21569" s="125"/>
      <c r="G21569" s="125">
        <f t="shared" si="409"/>
        <v>-2060</v>
      </c>
      <c r="H21569" s="704" t="s">
        <v>14425</v>
      </c>
    </row>
    <row r="21570" spans="1:8" ht="14.25" customHeight="1" x14ac:dyDescent="0.2">
      <c r="A21570" s="733">
        <v>45590</v>
      </c>
      <c r="B21570" s="62" t="s">
        <v>15258</v>
      </c>
      <c r="C21570" s="62" t="s">
        <v>5740</v>
      </c>
      <c r="D21570" s="182" t="s">
        <v>10325</v>
      </c>
      <c r="E21570" s="125">
        <v>500</v>
      </c>
      <c r="F21570" s="125"/>
      <c r="G21570" s="125">
        <f t="shared" si="409"/>
        <v>-500</v>
      </c>
      <c r="H21570" s="704" t="s">
        <v>14425</v>
      </c>
    </row>
    <row r="21571" spans="1:8" ht="14.25" customHeight="1" x14ac:dyDescent="0.2">
      <c r="A21571" s="733">
        <v>45590</v>
      </c>
      <c r="B21571" s="62" t="s">
        <v>15258</v>
      </c>
      <c r="C21571" s="62" t="s">
        <v>391</v>
      </c>
      <c r="D21571" s="182" t="s">
        <v>14673</v>
      </c>
      <c r="E21571" s="125">
        <v>1000</v>
      </c>
      <c r="F21571" s="125"/>
      <c r="G21571" s="125">
        <f t="shared" si="409"/>
        <v>-1000</v>
      </c>
      <c r="H21571" s="704" t="s">
        <v>14425</v>
      </c>
    </row>
    <row r="21572" spans="1:8" ht="14.25" customHeight="1" x14ac:dyDescent="0.2">
      <c r="A21572" s="733">
        <v>45590</v>
      </c>
      <c r="B21572" s="62" t="s">
        <v>11068</v>
      </c>
      <c r="C21572" s="62" t="s">
        <v>285</v>
      </c>
      <c r="D21572" s="182" t="s">
        <v>14497</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14597</v>
      </c>
      <c r="C21575" s="62" t="s">
        <v>10972</v>
      </c>
      <c r="D21575" s="182" t="s">
        <v>14736</v>
      </c>
      <c r="E21575" s="125">
        <v>24000</v>
      </c>
      <c r="F21575" s="125"/>
      <c r="G21575" s="125">
        <f t="shared" ref="G21575:G21583" si="410">F21575-E21575</f>
        <v>-24000</v>
      </c>
      <c r="H21575" s="704" t="s">
        <v>14425</v>
      </c>
    </row>
    <row r="21576" spans="1:8" ht="14.25" customHeight="1" x14ac:dyDescent="0.2">
      <c r="A21576" s="733">
        <v>45590</v>
      </c>
      <c r="B21576" s="62" t="s">
        <v>12671</v>
      </c>
      <c r="C21576" s="62" t="s">
        <v>14739</v>
      </c>
      <c r="D21576" s="182" t="s">
        <v>14737</v>
      </c>
      <c r="E21576" s="125">
        <v>95000</v>
      </c>
      <c r="F21576" s="125"/>
      <c r="G21576" s="125">
        <f t="shared" si="410"/>
        <v>-95000</v>
      </c>
      <c r="H21576" s="704" t="s">
        <v>14425</v>
      </c>
    </row>
    <row r="21577" spans="1:8" ht="24" x14ac:dyDescent="0.2">
      <c r="A21577" s="733">
        <v>45590</v>
      </c>
      <c r="B21577" s="62" t="s">
        <v>13297</v>
      </c>
      <c r="C21577" s="565" t="s">
        <v>3144</v>
      </c>
      <c r="D21577" s="873" t="s">
        <v>14738</v>
      </c>
      <c r="E21577" s="566">
        <v>120000</v>
      </c>
      <c r="F21577" s="125"/>
      <c r="G21577" s="125">
        <f t="shared" si="410"/>
        <v>-120000</v>
      </c>
      <c r="H21577" s="704" t="s">
        <v>14425</v>
      </c>
    </row>
    <row r="21578" spans="1:8" ht="24" x14ac:dyDescent="0.2">
      <c r="A21578" s="733">
        <v>45590</v>
      </c>
      <c r="B21578" s="62" t="s">
        <v>13279</v>
      </c>
      <c r="C21578" s="565" t="s">
        <v>3144</v>
      </c>
      <c r="D21578" s="873" t="s">
        <v>14738</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14738</v>
      </c>
      <c r="E21579" s="566">
        <v>120000</v>
      </c>
      <c r="F21579" s="125"/>
      <c r="G21579" s="125">
        <f t="shared" si="411"/>
        <v>-120000</v>
      </c>
      <c r="H21579" s="704" t="s">
        <v>14425</v>
      </c>
    </row>
    <row r="21580" spans="1:8" ht="15" x14ac:dyDescent="0.2">
      <c r="A21580" s="733">
        <v>45590</v>
      </c>
      <c r="B21580" s="62" t="s">
        <v>14597</v>
      </c>
      <c r="C21580" s="62" t="s">
        <v>11513</v>
      </c>
      <c r="D21580" s="182" t="s">
        <v>14740</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14758</v>
      </c>
      <c r="E21582" s="125">
        <v>1000000</v>
      </c>
      <c r="F21582" s="125"/>
      <c r="G21582" s="125">
        <f t="shared" si="410"/>
        <v>-1000000</v>
      </c>
      <c r="H21582" s="704" t="s">
        <v>14425</v>
      </c>
    </row>
    <row r="21583" spans="1:8" ht="15" x14ac:dyDescent="0.2">
      <c r="A21583" s="733">
        <v>45590</v>
      </c>
      <c r="B21583" s="62" t="s">
        <v>25</v>
      </c>
      <c r="C21583" s="62" t="s">
        <v>2427</v>
      </c>
      <c r="D21583" s="182" t="s">
        <v>14793</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14759</v>
      </c>
      <c r="E21585" s="125">
        <v>6600</v>
      </c>
      <c r="F21585" s="125"/>
      <c r="G21585" s="125">
        <f t="shared" si="413"/>
        <v>-6600</v>
      </c>
      <c r="H21585" s="704" t="s">
        <v>14425</v>
      </c>
    </row>
    <row r="21586" spans="1:8" ht="15" x14ac:dyDescent="0.2">
      <c r="A21586" s="733">
        <v>45591</v>
      </c>
      <c r="B21586" s="62" t="s">
        <v>10139</v>
      </c>
      <c r="C21586" s="62" t="s">
        <v>14401</v>
      </c>
      <c r="D21586" s="182" t="s">
        <v>14760</v>
      </c>
      <c r="E21586" s="125">
        <v>4000</v>
      </c>
      <c r="F21586" s="125"/>
      <c r="G21586" s="125">
        <f t="shared" si="413"/>
        <v>-4000</v>
      </c>
      <c r="H21586" s="704" t="s">
        <v>14425</v>
      </c>
    </row>
    <row r="21587" spans="1:8" ht="15" x14ac:dyDescent="0.2">
      <c r="A21587" s="733">
        <v>45591</v>
      </c>
      <c r="B21587" s="62" t="s">
        <v>12262</v>
      </c>
      <c r="C21587" s="62" t="s">
        <v>391</v>
      </c>
      <c r="D21587" s="182" t="s">
        <v>14761</v>
      </c>
      <c r="E21587" s="125">
        <v>1000</v>
      </c>
      <c r="F21587" s="125"/>
      <c r="G21587" s="125">
        <f t="shared" si="413"/>
        <v>-1000</v>
      </c>
      <c r="H21587" s="704" t="s">
        <v>14425</v>
      </c>
    </row>
    <row r="21588" spans="1:8" ht="15" x14ac:dyDescent="0.2">
      <c r="A21588" s="733">
        <v>45591</v>
      </c>
      <c r="B21588" s="62" t="s">
        <v>14569</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14762</v>
      </c>
      <c r="E21590" s="125">
        <v>8740</v>
      </c>
      <c r="F21590" s="125"/>
      <c r="G21590" s="125">
        <f t="shared" si="413"/>
        <v>-8740</v>
      </c>
      <c r="H21590" s="704" t="s">
        <v>14425</v>
      </c>
    </row>
    <row r="21591" spans="1:8" ht="15" x14ac:dyDescent="0.2">
      <c r="A21591" s="733">
        <v>45591</v>
      </c>
      <c r="B21591" s="62" t="s">
        <v>14597</v>
      </c>
      <c r="C21591" s="62" t="s">
        <v>8654</v>
      </c>
      <c r="D21591" s="182" t="s">
        <v>14763</v>
      </c>
      <c r="E21591" s="125">
        <v>25000</v>
      </c>
      <c r="F21591" s="125"/>
      <c r="G21591" s="125">
        <f t="shared" si="413"/>
        <v>-25000</v>
      </c>
      <c r="H21591" s="704" t="s">
        <v>14425</v>
      </c>
    </row>
    <row r="21592" spans="1:8" ht="15" x14ac:dyDescent="0.2">
      <c r="A21592" s="733">
        <v>45591</v>
      </c>
      <c r="B21592" s="62" t="s">
        <v>14569</v>
      </c>
      <c r="C21592" s="62" t="s">
        <v>5740</v>
      </c>
      <c r="D21592" s="182" t="s">
        <v>14700</v>
      </c>
      <c r="E21592" s="125">
        <v>1600</v>
      </c>
      <c r="F21592" s="125"/>
      <c r="G21592" s="125">
        <f t="shared" si="413"/>
        <v>-1600</v>
      </c>
      <c r="H21592" s="704" t="s">
        <v>14425</v>
      </c>
    </row>
    <row r="21593" spans="1:8" ht="15" x14ac:dyDescent="0.2">
      <c r="A21593" s="733">
        <v>45591</v>
      </c>
      <c r="B21593" s="62" t="s">
        <v>9344</v>
      </c>
      <c r="C21593" s="565" t="s">
        <v>8223</v>
      </c>
      <c r="D21593" s="873" t="s">
        <v>14765</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14765</v>
      </c>
      <c r="E21594" s="566">
        <v>18300</v>
      </c>
      <c r="F21594" s="125"/>
      <c r="G21594" s="125">
        <f t="shared" si="414"/>
        <v>-18300</v>
      </c>
      <c r="H21594" s="704" t="s">
        <v>14425</v>
      </c>
    </row>
    <row r="21595" spans="1:8" ht="15" x14ac:dyDescent="0.2">
      <c r="A21595" s="733">
        <v>45591</v>
      </c>
      <c r="B21595" s="62" t="s">
        <v>11068</v>
      </c>
      <c r="C21595" s="565" t="s">
        <v>8223</v>
      </c>
      <c r="D21595" s="873" t="s">
        <v>14765</v>
      </c>
      <c r="E21595" s="566">
        <v>6600</v>
      </c>
      <c r="F21595" s="125"/>
      <c r="G21595" s="125">
        <f t="shared" si="414"/>
        <v>-6600</v>
      </c>
      <c r="H21595" s="704" t="s">
        <v>14425</v>
      </c>
    </row>
    <row r="21596" spans="1:8" ht="15" x14ac:dyDescent="0.2">
      <c r="A21596" s="733">
        <v>45591</v>
      </c>
      <c r="B21596" s="62" t="s">
        <v>11068</v>
      </c>
      <c r="C21596" s="62" t="s">
        <v>11529</v>
      </c>
      <c r="D21596" s="182" t="s">
        <v>14764</v>
      </c>
      <c r="E21596" s="125">
        <v>127750</v>
      </c>
      <c r="F21596" s="125"/>
      <c r="G21596" s="125">
        <f t="shared" si="414"/>
        <v>-127750</v>
      </c>
      <c r="H21596" s="704" t="s">
        <v>14425</v>
      </c>
    </row>
    <row r="21597" spans="1:8" ht="15" x14ac:dyDescent="0.2">
      <c r="A21597" s="733">
        <v>45591</v>
      </c>
      <c r="B21597" s="62" t="s">
        <v>11068</v>
      </c>
      <c r="C21597" s="62" t="s">
        <v>11694</v>
      </c>
      <c r="D21597" s="182" t="s">
        <v>14766</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14792</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14767</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14768</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14769</v>
      </c>
      <c r="E21602" s="125">
        <v>3500</v>
      </c>
      <c r="F21602" s="125"/>
      <c r="G21602" s="125">
        <f t="shared" si="417"/>
        <v>-3500</v>
      </c>
      <c r="H21602" s="704" t="s">
        <v>14425</v>
      </c>
    </row>
    <row r="21603" spans="1:8" ht="15" x14ac:dyDescent="0.2">
      <c r="A21603" s="733">
        <v>45593</v>
      </c>
      <c r="B21603" s="62" t="s">
        <v>14569</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14770</v>
      </c>
      <c r="E21604" s="125">
        <v>800</v>
      </c>
      <c r="F21604" s="125"/>
      <c r="G21604" s="125">
        <f t="shared" si="417"/>
        <v>-800</v>
      </c>
      <c r="H21604" s="704" t="s">
        <v>14425</v>
      </c>
    </row>
    <row r="21605" spans="1:8" ht="15" x14ac:dyDescent="0.2">
      <c r="A21605" s="733">
        <v>45593</v>
      </c>
      <c r="B21605" s="62" t="s">
        <v>12671</v>
      </c>
      <c r="C21605" s="62" t="s">
        <v>11717</v>
      </c>
      <c r="D21605" s="182" t="s">
        <v>14771</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14772</v>
      </c>
      <c r="E21606" s="125">
        <v>22000</v>
      </c>
      <c r="F21606" s="125"/>
      <c r="G21606" s="125">
        <f t="shared" si="418"/>
        <v>-22000</v>
      </c>
      <c r="H21606" s="704" t="s">
        <v>14425</v>
      </c>
    </row>
    <row r="21607" spans="1:8" ht="15" x14ac:dyDescent="0.2">
      <c r="A21607" s="733">
        <v>45593</v>
      </c>
      <c r="B21607" s="62" t="s">
        <v>14569</v>
      </c>
      <c r="C21607" s="62" t="s">
        <v>8064</v>
      </c>
      <c r="D21607" s="182" t="s">
        <v>14773</v>
      </c>
      <c r="E21607" s="125">
        <v>33420</v>
      </c>
      <c r="F21607" s="125"/>
      <c r="G21607" s="125">
        <f t="shared" si="418"/>
        <v>-33420</v>
      </c>
      <c r="H21607" s="704" t="s">
        <v>14425</v>
      </c>
    </row>
    <row r="21608" spans="1:8" ht="15" x14ac:dyDescent="0.2">
      <c r="A21608" s="733">
        <v>45593</v>
      </c>
      <c r="B21608" s="62" t="s">
        <v>13240</v>
      </c>
      <c r="C21608" s="62" t="s">
        <v>12271</v>
      </c>
      <c r="D21608" s="182" t="s">
        <v>14789</v>
      </c>
      <c r="E21608" s="125">
        <v>50000</v>
      </c>
      <c r="F21608" s="125"/>
      <c r="G21608" s="125">
        <f t="shared" si="418"/>
        <v>-50000</v>
      </c>
      <c r="H21608" s="704" t="s">
        <v>14425</v>
      </c>
    </row>
    <row r="21609" spans="1:8" ht="15" x14ac:dyDescent="0.2">
      <c r="A21609" s="733">
        <v>45594</v>
      </c>
      <c r="B21609" s="62" t="s">
        <v>25</v>
      </c>
      <c r="C21609" s="62" t="s">
        <v>8141</v>
      </c>
      <c r="D21609" s="182" t="s">
        <v>14774</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14774</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14775</v>
      </c>
      <c r="E21614" s="125">
        <v>2150</v>
      </c>
      <c r="F21614" s="125"/>
      <c r="G21614" s="125">
        <f t="shared" si="419"/>
        <v>-2150</v>
      </c>
      <c r="H21614" s="704" t="s">
        <v>14425</v>
      </c>
    </row>
    <row r="21615" spans="1:8" ht="15" x14ac:dyDescent="0.2">
      <c r="A21615" s="733">
        <v>45594</v>
      </c>
      <c r="B21615" s="62" t="s">
        <v>13213</v>
      </c>
      <c r="C21615" s="62" t="s">
        <v>285</v>
      </c>
      <c r="D21615" s="182" t="s">
        <v>14767</v>
      </c>
      <c r="E21615" s="125">
        <v>1500</v>
      </c>
      <c r="F21615" s="125"/>
      <c r="G21615" s="125">
        <f t="shared" si="419"/>
        <v>-1500</v>
      </c>
      <c r="H21615" s="704" t="s">
        <v>14425</v>
      </c>
    </row>
    <row r="21616" spans="1:8" ht="15" x14ac:dyDescent="0.2">
      <c r="A21616" s="733">
        <v>45594</v>
      </c>
      <c r="B21616" s="62" t="s">
        <v>13417</v>
      </c>
      <c r="C21616" s="62" t="s">
        <v>10972</v>
      </c>
      <c r="D21616" s="182" t="s">
        <v>14776</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14777</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14569</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15258</v>
      </c>
      <c r="C21622" s="62" t="s">
        <v>5740</v>
      </c>
      <c r="D21622" s="182" t="s">
        <v>14778</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14779</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14780</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14781</v>
      </c>
      <c r="E21629" s="125">
        <v>40000</v>
      </c>
      <c r="F21629" s="125"/>
      <c r="G21629" s="125">
        <f t="shared" si="420"/>
        <v>-40000</v>
      </c>
      <c r="H21629" s="704" t="s">
        <v>14425</v>
      </c>
    </row>
    <row r="21630" spans="1:8" ht="15" x14ac:dyDescent="0.2">
      <c r="A21630" s="733">
        <v>45594</v>
      </c>
      <c r="B21630" s="62" t="s">
        <v>13213</v>
      </c>
      <c r="C21630" s="62" t="s">
        <v>14782</v>
      </c>
      <c r="D21630" s="182" t="s">
        <v>14783</v>
      </c>
      <c r="E21630" s="125">
        <v>40000</v>
      </c>
      <c r="F21630" s="125"/>
      <c r="G21630" s="125">
        <f t="shared" si="420"/>
        <v>-40000</v>
      </c>
      <c r="H21630" s="704" t="s">
        <v>14425</v>
      </c>
    </row>
    <row r="21631" spans="1:8" ht="24" x14ac:dyDescent="0.2">
      <c r="A21631" s="733">
        <v>45594</v>
      </c>
      <c r="B21631" s="62" t="s">
        <v>14334</v>
      </c>
      <c r="C21631" s="62" t="s">
        <v>14346</v>
      </c>
      <c r="D21631" s="182" t="s">
        <v>14784</v>
      </c>
      <c r="E21631" s="125">
        <v>50000</v>
      </c>
      <c r="F21631" s="125"/>
      <c r="G21631" s="125">
        <f t="shared" si="420"/>
        <v>-50000</v>
      </c>
      <c r="H21631" s="704" t="s">
        <v>14425</v>
      </c>
    </row>
    <row r="21632" spans="1:8" ht="15" x14ac:dyDescent="0.2">
      <c r="A21632" s="733">
        <v>45594</v>
      </c>
      <c r="B21632" s="62" t="s">
        <v>12671</v>
      </c>
      <c r="C21632" s="62" t="s">
        <v>14785</v>
      </c>
      <c r="D21632" s="182" t="s">
        <v>14786</v>
      </c>
      <c r="E21632" s="125">
        <v>562000</v>
      </c>
      <c r="F21632" s="125"/>
      <c r="G21632" s="125">
        <f t="shared" si="420"/>
        <v>-562000</v>
      </c>
      <c r="H21632" s="704" t="s">
        <v>14425</v>
      </c>
    </row>
    <row r="21633" spans="1:8" ht="24" x14ac:dyDescent="0.2">
      <c r="A21633" s="733">
        <v>45594</v>
      </c>
      <c r="B21633" s="62" t="s">
        <v>13165</v>
      </c>
      <c r="C21633" s="62" t="s">
        <v>3144</v>
      </c>
      <c r="D21633" s="182" t="s">
        <v>14787</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14788</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14569</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15258</v>
      </c>
      <c r="C21638" s="62" t="s">
        <v>5740</v>
      </c>
      <c r="D21638" s="182" t="s">
        <v>369</v>
      </c>
      <c r="E21638" s="125">
        <v>2800</v>
      </c>
      <c r="F21638" s="125"/>
      <c r="G21638" s="125">
        <f t="shared" si="424"/>
        <v>-2800</v>
      </c>
      <c r="H21638" s="704" t="s">
        <v>14425</v>
      </c>
    </row>
    <row r="21639" spans="1:8" ht="15" x14ac:dyDescent="0.2">
      <c r="A21639" s="733">
        <v>45595</v>
      </c>
      <c r="B21639" s="62" t="s">
        <v>14569</v>
      </c>
      <c r="C21639" s="62" t="s">
        <v>5740</v>
      </c>
      <c r="D21639" s="182" t="s">
        <v>369</v>
      </c>
      <c r="E21639" s="125">
        <v>4000</v>
      </c>
      <c r="F21639" s="125"/>
      <c r="G21639" s="125">
        <f t="shared" si="424"/>
        <v>-4000</v>
      </c>
      <c r="H21639" s="704" t="s">
        <v>14425</v>
      </c>
    </row>
    <row r="21640" spans="1:8" ht="15" x14ac:dyDescent="0.2">
      <c r="A21640" s="733">
        <v>45595</v>
      </c>
      <c r="B21640" s="62" t="s">
        <v>15258</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14767</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14796</v>
      </c>
      <c r="E21643" s="125">
        <v>50000</v>
      </c>
      <c r="F21643" s="125"/>
      <c r="G21643" s="125">
        <f t="shared" ref="G21643:G21646" si="425">F21643-E21643</f>
        <v>-50000</v>
      </c>
      <c r="H21643" s="704" t="s">
        <v>14425</v>
      </c>
    </row>
    <row r="21644" spans="1:8" ht="15" x14ac:dyDescent="0.2">
      <c r="A21644" s="733">
        <v>45595</v>
      </c>
      <c r="B21644" s="62" t="s">
        <v>12671</v>
      </c>
      <c r="C21644" s="550" t="s">
        <v>14794</v>
      </c>
      <c r="D21644" s="739" t="s">
        <v>14797</v>
      </c>
      <c r="E21644" s="551">
        <v>127000</v>
      </c>
      <c r="F21644" s="125"/>
      <c r="G21644" s="125">
        <f t="shared" si="425"/>
        <v>-127000</v>
      </c>
      <c r="H21644" s="704" t="s">
        <v>14425</v>
      </c>
    </row>
    <row r="21645" spans="1:8" ht="15" x14ac:dyDescent="0.2">
      <c r="A21645" s="733">
        <v>45595</v>
      </c>
      <c r="B21645" s="62" t="s">
        <v>13213</v>
      </c>
      <c r="C21645" s="550" t="s">
        <v>14794</v>
      </c>
      <c r="D21645" s="739" t="s">
        <v>14797</v>
      </c>
      <c r="E21645" s="551">
        <v>273000</v>
      </c>
      <c r="F21645" s="125"/>
      <c r="G21645" s="125">
        <f t="shared" si="425"/>
        <v>-273000</v>
      </c>
      <c r="H21645" s="704" t="s">
        <v>14425</v>
      </c>
    </row>
    <row r="21646" spans="1:8" ht="24" x14ac:dyDescent="0.2">
      <c r="A21646" s="733">
        <v>45595</v>
      </c>
      <c r="B21646" s="62" t="s">
        <v>14232</v>
      </c>
      <c r="C21646" s="62" t="s">
        <v>14675</v>
      </c>
      <c r="D21646" s="182" t="s">
        <v>14795</v>
      </c>
      <c r="E21646" s="125">
        <v>50000</v>
      </c>
      <c r="F21646" s="125"/>
      <c r="G21646" s="125">
        <f t="shared" si="425"/>
        <v>-50000</v>
      </c>
      <c r="H21646" s="704" t="s">
        <v>14425</v>
      </c>
    </row>
    <row r="21647" spans="1:8" ht="15" x14ac:dyDescent="0.2">
      <c r="A21647" s="733">
        <v>45596</v>
      </c>
      <c r="B21647" s="62" t="s">
        <v>13213</v>
      </c>
      <c r="C21647" s="62" t="s">
        <v>285</v>
      </c>
      <c r="D21647" s="182" t="s">
        <v>14798</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14569</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14799</v>
      </c>
      <c r="E21650" s="125">
        <v>7200</v>
      </c>
      <c r="F21650" s="125"/>
      <c r="G21650" s="125">
        <f t="shared" si="426"/>
        <v>-7200</v>
      </c>
      <c r="H21650" s="704" t="s">
        <v>14425</v>
      </c>
    </row>
    <row r="21651" spans="1:8" ht="15" x14ac:dyDescent="0.2">
      <c r="A21651" s="733">
        <v>45596</v>
      </c>
      <c r="B21651" s="62" t="s">
        <v>14569</v>
      </c>
      <c r="C21651" s="62" t="s">
        <v>10972</v>
      </c>
      <c r="D21651" s="182" t="s">
        <v>2271</v>
      </c>
      <c r="E21651" s="125">
        <v>21600</v>
      </c>
      <c r="F21651" s="125"/>
      <c r="G21651" s="125">
        <f t="shared" si="426"/>
        <v>-21600</v>
      </c>
      <c r="H21651" s="704" t="s">
        <v>14425</v>
      </c>
    </row>
    <row r="21652" spans="1:8" ht="15" x14ac:dyDescent="0.2">
      <c r="A21652" s="733">
        <v>45596</v>
      </c>
      <c r="B21652" s="62" t="s">
        <v>14569</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14767</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14800</v>
      </c>
      <c r="E21656" s="125">
        <v>29000</v>
      </c>
      <c r="F21656" s="125"/>
      <c r="G21656" s="125">
        <f t="shared" si="426"/>
        <v>-29000</v>
      </c>
      <c r="H21656" s="704" t="s">
        <v>14425</v>
      </c>
    </row>
    <row r="21657" spans="1:8" ht="15" x14ac:dyDescent="0.2">
      <c r="A21657" s="733">
        <v>45596</v>
      </c>
      <c r="B21657" s="62" t="s">
        <v>13278</v>
      </c>
      <c r="C21657" s="62" t="s">
        <v>14054</v>
      </c>
      <c r="D21657" s="182" t="s">
        <v>14801</v>
      </c>
      <c r="E21657" s="125">
        <v>43200</v>
      </c>
      <c r="F21657" s="125"/>
      <c r="G21657" s="125">
        <f t="shared" si="426"/>
        <v>-43200</v>
      </c>
      <c r="H21657" s="704" t="s">
        <v>14425</v>
      </c>
    </row>
    <row r="21658" spans="1:8" ht="24" x14ac:dyDescent="0.2">
      <c r="A21658" s="733">
        <v>45596</v>
      </c>
      <c r="B21658" s="62" t="s">
        <v>13417</v>
      </c>
      <c r="C21658" s="62" t="s">
        <v>14802</v>
      </c>
      <c r="D21658" s="182" t="s">
        <v>14803</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14804</v>
      </c>
      <c r="D21661" s="739" t="s">
        <v>14805</v>
      </c>
      <c r="E21661" s="551">
        <v>15500</v>
      </c>
      <c r="F21661" s="125"/>
      <c r="G21661" s="125">
        <f t="shared" ref="G21661:G21664" si="427">F21661-E21661</f>
        <v>-15500</v>
      </c>
      <c r="H21661" s="704" t="s">
        <v>14425</v>
      </c>
    </row>
    <row r="21662" spans="1:8" ht="24" x14ac:dyDescent="0.2">
      <c r="A21662" s="733">
        <v>45596</v>
      </c>
      <c r="B21662" s="62" t="s">
        <v>12594</v>
      </c>
      <c r="C21662" s="550" t="s">
        <v>14804</v>
      </c>
      <c r="D21662" s="739" t="s">
        <v>14805</v>
      </c>
      <c r="E21662" s="551">
        <v>14700</v>
      </c>
      <c r="F21662" s="125"/>
      <c r="G21662" s="125">
        <f t="shared" si="427"/>
        <v>-14700</v>
      </c>
      <c r="H21662" s="704" t="s">
        <v>14425</v>
      </c>
    </row>
    <row r="21663" spans="1:8" ht="24" x14ac:dyDescent="0.2">
      <c r="A21663" s="733">
        <v>45596</v>
      </c>
      <c r="B21663" s="62" t="s">
        <v>14232</v>
      </c>
      <c r="C21663" s="550" t="s">
        <v>14804</v>
      </c>
      <c r="D21663" s="739" t="s">
        <v>14805</v>
      </c>
      <c r="E21663" s="551">
        <v>185000</v>
      </c>
      <c r="F21663" s="125"/>
      <c r="G21663" s="125">
        <f t="shared" si="427"/>
        <v>-185000</v>
      </c>
      <c r="H21663" s="704" t="s">
        <v>14425</v>
      </c>
    </row>
    <row r="21664" spans="1:8" ht="24" x14ac:dyDescent="0.2">
      <c r="A21664" s="733">
        <v>45596</v>
      </c>
      <c r="B21664" s="62" t="s">
        <v>13213</v>
      </c>
      <c r="C21664" s="550" t="s">
        <v>14804</v>
      </c>
      <c r="D21664" s="739" t="s">
        <v>14805</v>
      </c>
      <c r="E21664" s="551">
        <v>36100</v>
      </c>
      <c r="F21664" s="125"/>
      <c r="G21664" s="125">
        <f t="shared" si="427"/>
        <v>-36100</v>
      </c>
      <c r="H21664" s="704" t="s">
        <v>14425</v>
      </c>
    </row>
    <row r="21665" spans="1:8" ht="15" x14ac:dyDescent="0.2">
      <c r="A21665" s="732">
        <v>45566</v>
      </c>
      <c r="B21665" s="173" t="s">
        <v>15258</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15258</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14538</v>
      </c>
      <c r="E21674" s="235">
        <v>5000</v>
      </c>
      <c r="F21674" s="235"/>
      <c r="G21674" s="235">
        <f t="shared" si="428"/>
        <v>-5000</v>
      </c>
      <c r="H21674" s="708" t="s">
        <v>14425</v>
      </c>
    </row>
    <row r="21675" spans="1:8" ht="15" x14ac:dyDescent="0.2">
      <c r="A21675" s="732">
        <v>45574</v>
      </c>
      <c r="B21675" s="173" t="s">
        <v>13278</v>
      </c>
      <c r="C21675" s="173" t="s">
        <v>6422</v>
      </c>
      <c r="D21675" s="227" t="s">
        <v>14539</v>
      </c>
      <c r="E21675" s="235">
        <v>200000</v>
      </c>
      <c r="F21675" s="235"/>
      <c r="G21675" s="235">
        <f t="shared" si="428"/>
        <v>-200000</v>
      </c>
      <c r="H21675" s="708" t="s">
        <v>14425</v>
      </c>
    </row>
    <row r="21676" spans="1:8" ht="15" x14ac:dyDescent="0.2">
      <c r="A21676" s="732">
        <v>45575</v>
      </c>
      <c r="B21676" s="173" t="s">
        <v>14540</v>
      </c>
      <c r="C21676" s="173" t="s">
        <v>4321</v>
      </c>
      <c r="D21676" s="227" t="s">
        <v>14541</v>
      </c>
      <c r="E21676" s="235">
        <v>872837</v>
      </c>
      <c r="F21676" s="235"/>
      <c r="G21676" s="235">
        <f t="shared" si="428"/>
        <v>-872837</v>
      </c>
      <c r="H21676" s="708" t="s">
        <v>14425</v>
      </c>
    </row>
    <row r="21677" spans="1:8" ht="15" x14ac:dyDescent="0.2">
      <c r="A21677" s="732">
        <v>45575</v>
      </c>
      <c r="B21677" s="173" t="s">
        <v>13519</v>
      </c>
      <c r="C21677" s="173" t="s">
        <v>14355</v>
      </c>
      <c r="D21677" s="227" t="s">
        <v>14542</v>
      </c>
      <c r="E21677" s="235">
        <v>141000</v>
      </c>
      <c r="F21677" s="235"/>
      <c r="G21677" s="235">
        <f t="shared" si="428"/>
        <v>-141000</v>
      </c>
      <c r="H21677" s="708" t="s">
        <v>14425</v>
      </c>
    </row>
    <row r="21678" spans="1:8" ht="24" x14ac:dyDescent="0.2">
      <c r="A21678" s="732">
        <v>45575</v>
      </c>
      <c r="B21678" s="173" t="s">
        <v>13098</v>
      </c>
      <c r="C21678" s="173" t="s">
        <v>14545</v>
      </c>
      <c r="D21678" s="227" t="s">
        <v>14544</v>
      </c>
      <c r="E21678" s="235">
        <v>1167156</v>
      </c>
      <c r="F21678" s="235"/>
      <c r="G21678" s="235">
        <f t="shared" si="428"/>
        <v>-1167156</v>
      </c>
      <c r="H21678" s="708" t="s">
        <v>14425</v>
      </c>
    </row>
    <row r="21679" spans="1:8" ht="24" x14ac:dyDescent="0.2">
      <c r="A21679" s="732">
        <v>45579</v>
      </c>
      <c r="B21679" s="173" t="s">
        <v>13098</v>
      </c>
      <c r="C21679" s="173" t="s">
        <v>1197</v>
      </c>
      <c r="D21679" s="227" t="s">
        <v>14602</v>
      </c>
      <c r="E21679" s="235">
        <v>3003000</v>
      </c>
      <c r="F21679" s="235"/>
      <c r="G21679" s="235">
        <f t="shared" si="428"/>
        <v>-3003000</v>
      </c>
      <c r="H21679" s="708" t="s">
        <v>14425</v>
      </c>
    </row>
    <row r="21680" spans="1:8" ht="24" x14ac:dyDescent="0.2">
      <c r="A21680" s="732">
        <v>45579</v>
      </c>
      <c r="B21680" s="173" t="s">
        <v>13213</v>
      </c>
      <c r="C21680" s="173" t="s">
        <v>14545</v>
      </c>
      <c r="D21680" s="227" t="s">
        <v>14564</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14603</v>
      </c>
      <c r="E21681" s="235">
        <v>50000</v>
      </c>
      <c r="F21681" s="235"/>
      <c r="G21681" s="235">
        <f t="shared" si="429"/>
        <v>-50000</v>
      </c>
      <c r="H21681" s="708" t="s">
        <v>14425</v>
      </c>
    </row>
    <row r="21682" spans="1:8" ht="15" x14ac:dyDescent="0.2">
      <c r="A21682" s="732">
        <v>45586</v>
      </c>
      <c r="B21682" s="173" t="s">
        <v>3945</v>
      </c>
      <c r="C21682" s="669" t="s">
        <v>3002</v>
      </c>
      <c r="D21682" s="905" t="s">
        <v>14685</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14685</v>
      </c>
      <c r="E21683" s="671">
        <v>49000</v>
      </c>
      <c r="F21683" s="235"/>
      <c r="G21683" s="235">
        <f t="shared" si="430"/>
        <v>-49000</v>
      </c>
      <c r="H21683" s="708" t="s">
        <v>14425</v>
      </c>
    </row>
    <row r="21684" spans="1:8" ht="15" x14ac:dyDescent="0.2">
      <c r="A21684" s="732">
        <v>45586</v>
      </c>
      <c r="B21684" s="173" t="s">
        <v>37</v>
      </c>
      <c r="C21684" s="669" t="s">
        <v>3002</v>
      </c>
      <c r="D21684" s="905" t="s">
        <v>14685</v>
      </c>
      <c r="E21684" s="671">
        <v>67744.56</v>
      </c>
      <c r="F21684" s="235"/>
      <c r="G21684" s="235">
        <f t="shared" si="430"/>
        <v>-67744.56</v>
      </c>
      <c r="H21684" s="708" t="s">
        <v>14425</v>
      </c>
    </row>
    <row r="21685" spans="1:8" ht="15" x14ac:dyDescent="0.2">
      <c r="A21685" s="732">
        <v>45586</v>
      </c>
      <c r="B21685" s="173" t="s">
        <v>11707</v>
      </c>
      <c r="C21685" s="669" t="s">
        <v>3002</v>
      </c>
      <c r="D21685" s="905" t="s">
        <v>14685</v>
      </c>
      <c r="E21685" s="671">
        <v>30000</v>
      </c>
      <c r="F21685" s="235"/>
      <c r="G21685" s="235">
        <f t="shared" si="430"/>
        <v>-30000</v>
      </c>
      <c r="H21685" s="708" t="s">
        <v>14425</v>
      </c>
    </row>
    <row r="21686" spans="1:8" ht="15" x14ac:dyDescent="0.2">
      <c r="A21686" s="732">
        <v>45586</v>
      </c>
      <c r="B21686" s="173" t="s">
        <v>12594</v>
      </c>
      <c r="C21686" s="669" t="s">
        <v>3002</v>
      </c>
      <c r="D21686" s="905" t="s">
        <v>14685</v>
      </c>
      <c r="E21686" s="671">
        <v>54034</v>
      </c>
      <c r="F21686" s="235"/>
      <c r="G21686" s="235">
        <f t="shared" ref="G21686:G21688" si="431">F21686-E21686</f>
        <v>-54034</v>
      </c>
      <c r="H21686" s="708" t="s">
        <v>14425</v>
      </c>
    </row>
    <row r="21687" spans="1:8" ht="24" x14ac:dyDescent="0.2">
      <c r="A21687" s="732">
        <v>45586</v>
      </c>
      <c r="B21687" s="173" t="s">
        <v>13098</v>
      </c>
      <c r="C21687" s="173" t="s">
        <v>14545</v>
      </c>
      <c r="D21687" s="227" t="s">
        <v>14698</v>
      </c>
      <c r="E21687" s="235">
        <v>291789</v>
      </c>
      <c r="F21687" s="235"/>
      <c r="G21687" s="235">
        <f t="shared" si="431"/>
        <v>-291789</v>
      </c>
      <c r="H21687" s="708" t="s">
        <v>14425</v>
      </c>
    </row>
    <row r="21688" spans="1:8" ht="15" x14ac:dyDescent="0.2">
      <c r="A21688" s="732">
        <v>45593</v>
      </c>
      <c r="B21688" s="173" t="s">
        <v>14569</v>
      </c>
      <c r="C21688" s="173" t="s">
        <v>14790</v>
      </c>
      <c r="D21688" s="227" t="s">
        <v>14791</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14481</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14481</v>
      </c>
      <c r="E21695" s="91"/>
      <c r="F21695" s="91">
        <v>920000</v>
      </c>
      <c r="G21695" s="175">
        <f t="shared" si="436"/>
        <v>920000</v>
      </c>
      <c r="H21695" s="701" t="s">
        <v>14425</v>
      </c>
    </row>
    <row r="21696" spans="1:8" ht="15" x14ac:dyDescent="0.2">
      <c r="A21696" s="729">
        <v>45568</v>
      </c>
      <c r="B21696" s="90" t="s">
        <v>14466</v>
      </c>
      <c r="C21696" s="93" t="s">
        <v>558</v>
      </c>
      <c r="D21696" s="799" t="s">
        <v>14481</v>
      </c>
      <c r="E21696" s="91"/>
      <c r="F21696" s="91">
        <v>996829</v>
      </c>
      <c r="G21696" s="175">
        <f t="shared" si="436"/>
        <v>996829</v>
      </c>
      <c r="H21696" s="701" t="s">
        <v>14425</v>
      </c>
    </row>
    <row r="21697" spans="1:8" ht="15" x14ac:dyDescent="0.2">
      <c r="A21697" s="729">
        <v>45570</v>
      </c>
      <c r="B21697" s="93" t="s">
        <v>11707</v>
      </c>
      <c r="C21697" s="93" t="s">
        <v>558</v>
      </c>
      <c r="D21697" s="890" t="s">
        <v>14492</v>
      </c>
      <c r="E21697" s="175"/>
      <c r="F21697" s="175">
        <v>1947260</v>
      </c>
      <c r="G21697" s="175">
        <f t="shared" si="436"/>
        <v>1947260</v>
      </c>
      <c r="H21697" s="701" t="s">
        <v>14425</v>
      </c>
    </row>
    <row r="21698" spans="1:8" ht="29.25" customHeight="1" x14ac:dyDescent="0.2">
      <c r="A21698" s="729">
        <v>45570</v>
      </c>
      <c r="B21698" s="93" t="s">
        <v>11707</v>
      </c>
      <c r="C21698" s="93" t="s">
        <v>558</v>
      </c>
      <c r="D21698" s="896" t="s">
        <v>14624</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14544</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14561</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14562</v>
      </c>
      <c r="E21701" s="175"/>
      <c r="F21701" s="175">
        <v>3003000</v>
      </c>
      <c r="G21701" s="175">
        <f t="shared" si="439"/>
        <v>3003000</v>
      </c>
      <c r="H21701" s="701" t="s">
        <v>14425</v>
      </c>
    </row>
    <row r="21702" spans="1:8" ht="24" x14ac:dyDescent="0.2">
      <c r="A21702" s="729">
        <v>45579</v>
      </c>
      <c r="B21702" s="93" t="s">
        <v>12388</v>
      </c>
      <c r="C21702" s="93" t="s">
        <v>558</v>
      </c>
      <c r="D21702" s="800" t="s">
        <v>14563</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14564</v>
      </c>
      <c r="E21704" s="175"/>
      <c r="F21704" s="175">
        <v>4598964</v>
      </c>
      <c r="G21704" s="175">
        <f t="shared" si="439"/>
        <v>4598964</v>
      </c>
      <c r="H21704" s="701" t="s">
        <v>14425</v>
      </c>
    </row>
    <row r="21705" spans="1:8" ht="15" x14ac:dyDescent="0.2">
      <c r="A21705" s="729">
        <v>45580</v>
      </c>
      <c r="B21705" s="93" t="s">
        <v>14597</v>
      </c>
      <c r="C21705" s="93" t="s">
        <v>558</v>
      </c>
      <c r="D21705" s="800" t="s">
        <v>14604</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14618</v>
      </c>
      <c r="E21706" s="175"/>
      <c r="F21706" s="175">
        <v>1947260</v>
      </c>
      <c r="G21706" s="175">
        <f t="shared" si="440"/>
        <v>1947260</v>
      </c>
      <c r="H21706" s="701" t="s">
        <v>14425</v>
      </c>
    </row>
    <row r="21707" spans="1:8" ht="15" x14ac:dyDescent="0.2">
      <c r="A21707" s="729">
        <v>45583</v>
      </c>
      <c r="B21707" s="93" t="s">
        <v>14334</v>
      </c>
      <c r="C21707" s="93" t="s">
        <v>558</v>
      </c>
      <c r="D21707" s="890" t="s">
        <v>14619</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14689</v>
      </c>
      <c r="E21708" s="175"/>
      <c r="F21708" s="175">
        <v>280434</v>
      </c>
      <c r="G21708" s="175">
        <f t="shared" si="441"/>
        <v>280434</v>
      </c>
      <c r="H21708" s="701" t="s">
        <v>14425</v>
      </c>
    </row>
    <row r="21709" spans="1:8" ht="24" x14ac:dyDescent="0.2">
      <c r="A21709" s="729">
        <v>45587</v>
      </c>
      <c r="B21709" s="93" t="s">
        <v>13904</v>
      </c>
      <c r="C21709" s="93" t="s">
        <v>558</v>
      </c>
      <c r="D21709" s="800" t="s">
        <v>14695</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14696</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14697</v>
      </c>
      <c r="E21712" s="175"/>
      <c r="F21712" s="175">
        <v>5707581</v>
      </c>
      <c r="G21712" s="175">
        <f t="shared" si="442"/>
        <v>5707581</v>
      </c>
      <c r="H21712" s="701" t="s">
        <v>14425</v>
      </c>
    </row>
    <row r="21713" spans="1:8" ht="24" x14ac:dyDescent="0.2">
      <c r="A21713" s="729">
        <v>45588</v>
      </c>
      <c r="B21713" s="93" t="s">
        <v>10890</v>
      </c>
      <c r="C21713" s="93" t="s">
        <v>558</v>
      </c>
      <c r="D21713" s="800" t="s">
        <v>14698</v>
      </c>
      <c r="E21713" s="175"/>
      <c r="F21713" s="175">
        <v>291789</v>
      </c>
      <c r="G21713" s="175">
        <f t="shared" si="442"/>
        <v>291789</v>
      </c>
      <c r="H21713" s="701" t="s">
        <v>14425</v>
      </c>
    </row>
    <row r="21714" spans="1:8" ht="24" x14ac:dyDescent="0.2">
      <c r="A21714" s="729">
        <v>45590</v>
      </c>
      <c r="B21714" s="93" t="s">
        <v>13098</v>
      </c>
      <c r="C21714" s="93" t="s">
        <v>558</v>
      </c>
      <c r="D21714" s="800" t="s">
        <v>14715</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14719</v>
      </c>
      <c r="C21716" s="93" t="s">
        <v>558</v>
      </c>
      <c r="D21716" s="800" t="s">
        <v>14720</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14823</v>
      </c>
      <c r="E21717" s="125">
        <v>200</v>
      </c>
      <c r="F21717" s="125"/>
      <c r="G21717" s="125">
        <f t="shared" si="443"/>
        <v>-200</v>
      </c>
      <c r="H21717" s="704" t="s">
        <v>14848</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14848</v>
      </c>
    </row>
    <row r="21719" spans="1:8" ht="15" x14ac:dyDescent="0.2">
      <c r="A21719" s="733">
        <v>45597</v>
      </c>
      <c r="B21719" s="62" t="s">
        <v>14232</v>
      </c>
      <c r="C21719" s="62" t="s">
        <v>5740</v>
      </c>
      <c r="D21719" s="182" t="s">
        <v>14700</v>
      </c>
      <c r="E21719" s="125">
        <v>1500</v>
      </c>
      <c r="F21719" s="125"/>
      <c r="G21719" s="125">
        <f t="shared" si="444"/>
        <v>-1500</v>
      </c>
      <c r="H21719" s="704" t="s">
        <v>14848</v>
      </c>
    </row>
    <row r="21720" spans="1:8" ht="15" x14ac:dyDescent="0.2">
      <c r="A21720" s="733">
        <v>45597</v>
      </c>
      <c r="B21720" s="62" t="s">
        <v>14569</v>
      </c>
      <c r="C21720" s="62" t="s">
        <v>5740</v>
      </c>
      <c r="D21720" s="182" t="s">
        <v>14138</v>
      </c>
      <c r="E21720" s="125">
        <v>4000</v>
      </c>
      <c r="F21720" s="125"/>
      <c r="G21720" s="125">
        <f t="shared" si="444"/>
        <v>-4000</v>
      </c>
      <c r="H21720" s="704" t="s">
        <v>14848</v>
      </c>
    </row>
    <row r="21721" spans="1:8" ht="15" x14ac:dyDescent="0.2">
      <c r="A21721" s="733">
        <v>45597</v>
      </c>
      <c r="B21721" s="62" t="s">
        <v>14569</v>
      </c>
      <c r="C21721" s="62" t="s">
        <v>10972</v>
      </c>
      <c r="D21721" s="182" t="s">
        <v>14824</v>
      </c>
      <c r="E21721" s="125">
        <v>18000</v>
      </c>
      <c r="F21721" s="125"/>
      <c r="G21721" s="125">
        <f t="shared" si="444"/>
        <v>-18000</v>
      </c>
      <c r="H21721" s="704" t="s">
        <v>14848</v>
      </c>
    </row>
    <row r="21722" spans="1:8" ht="15" x14ac:dyDescent="0.2">
      <c r="A21722" s="733">
        <v>45597</v>
      </c>
      <c r="B21722" s="62" t="s">
        <v>14569</v>
      </c>
      <c r="C21722" s="62" t="s">
        <v>10972</v>
      </c>
      <c r="D21722" s="182" t="s">
        <v>14825</v>
      </c>
      <c r="E21722" s="125">
        <v>1625</v>
      </c>
      <c r="F21722" s="125"/>
      <c r="G21722" s="125">
        <f t="shared" si="444"/>
        <v>-1625</v>
      </c>
      <c r="H21722" s="704" t="s">
        <v>14848</v>
      </c>
    </row>
    <row r="21723" spans="1:8" ht="15" x14ac:dyDescent="0.2">
      <c r="A21723" s="733">
        <v>45597</v>
      </c>
      <c r="B21723" s="62" t="s">
        <v>13213</v>
      </c>
      <c r="C21723" s="62" t="s">
        <v>285</v>
      </c>
      <c r="D21723" s="182" t="s">
        <v>14826</v>
      </c>
      <c r="E21723" s="125">
        <v>400</v>
      </c>
      <c r="F21723" s="125"/>
      <c r="G21723" s="125">
        <f t="shared" si="444"/>
        <v>-400</v>
      </c>
      <c r="H21723" s="704" t="s">
        <v>14848</v>
      </c>
    </row>
    <row r="21724" spans="1:8" ht="15" x14ac:dyDescent="0.2">
      <c r="A21724" s="733">
        <v>45597</v>
      </c>
      <c r="B21724" s="62" t="s">
        <v>13278</v>
      </c>
      <c r="C21724" s="62" t="s">
        <v>5740</v>
      </c>
      <c r="D21724" s="182" t="s">
        <v>369</v>
      </c>
      <c r="E21724" s="125">
        <v>800</v>
      </c>
      <c r="F21724" s="125"/>
      <c r="G21724" s="125">
        <f t="shared" si="444"/>
        <v>-800</v>
      </c>
      <c r="H21724" s="704" t="s">
        <v>14848</v>
      </c>
    </row>
    <row r="21725" spans="1:8" ht="15" x14ac:dyDescent="0.2">
      <c r="A21725" s="733">
        <v>45597</v>
      </c>
      <c r="B21725" s="62" t="s">
        <v>13213</v>
      </c>
      <c r="C21725" s="62" t="s">
        <v>14827</v>
      </c>
      <c r="D21725" s="182" t="s">
        <v>13570</v>
      </c>
      <c r="E21725" s="125">
        <v>1000</v>
      </c>
      <c r="F21725" s="125"/>
      <c r="G21725" s="125">
        <f t="shared" si="444"/>
        <v>-1000</v>
      </c>
      <c r="H21725" s="704" t="s">
        <v>14848</v>
      </c>
    </row>
    <row r="21726" spans="1:8" ht="15" x14ac:dyDescent="0.2">
      <c r="A21726" s="733">
        <v>45597</v>
      </c>
      <c r="B21726" s="62" t="s">
        <v>13098</v>
      </c>
      <c r="C21726" s="62" t="s">
        <v>391</v>
      </c>
      <c r="D21726" s="182" t="s">
        <v>14828</v>
      </c>
      <c r="E21726" s="125">
        <v>650</v>
      </c>
      <c r="F21726" s="125"/>
      <c r="G21726" s="125">
        <f t="shared" si="444"/>
        <v>-650</v>
      </c>
      <c r="H21726" s="704" t="s">
        <v>14848</v>
      </c>
    </row>
    <row r="21727" spans="1:8" ht="15" x14ac:dyDescent="0.2">
      <c r="A21727" s="733">
        <v>45597</v>
      </c>
      <c r="B21727" s="62" t="s">
        <v>103</v>
      </c>
      <c r="C21727" s="62" t="s">
        <v>391</v>
      </c>
      <c r="D21727" s="182" t="s">
        <v>14829</v>
      </c>
      <c r="E21727" s="125">
        <v>2000</v>
      </c>
      <c r="F21727" s="125"/>
      <c r="G21727" s="125">
        <f t="shared" si="444"/>
        <v>-2000</v>
      </c>
      <c r="H21727" s="704" t="s">
        <v>14848</v>
      </c>
    </row>
    <row r="21728" spans="1:8" ht="15" x14ac:dyDescent="0.2">
      <c r="A21728" s="733">
        <v>45597</v>
      </c>
      <c r="B21728" s="62" t="s">
        <v>14009</v>
      </c>
      <c r="C21728" s="62" t="s">
        <v>10972</v>
      </c>
      <c r="D21728" s="182" t="s">
        <v>14830</v>
      </c>
      <c r="E21728" s="125">
        <v>5000</v>
      </c>
      <c r="F21728" s="125"/>
      <c r="G21728" s="125">
        <f t="shared" si="444"/>
        <v>-5000</v>
      </c>
      <c r="H21728" s="704" t="s">
        <v>14848</v>
      </c>
    </row>
    <row r="21729" spans="1:8" ht="15" x14ac:dyDescent="0.2">
      <c r="A21729" s="733">
        <v>45597</v>
      </c>
      <c r="B21729" s="62" t="s">
        <v>11068</v>
      </c>
      <c r="C21729" s="62" t="s">
        <v>10972</v>
      </c>
      <c r="D21729" s="182" t="s">
        <v>14831</v>
      </c>
      <c r="E21729" s="125">
        <v>25000</v>
      </c>
      <c r="F21729" s="125"/>
      <c r="G21729" s="125">
        <f t="shared" si="444"/>
        <v>-25000</v>
      </c>
      <c r="H21729" s="704" t="s">
        <v>14848</v>
      </c>
    </row>
    <row r="21730" spans="1:8" ht="15" x14ac:dyDescent="0.2">
      <c r="A21730" s="733">
        <v>45597</v>
      </c>
      <c r="B21730" s="62" t="s">
        <v>13213</v>
      </c>
      <c r="C21730" s="669" t="s">
        <v>13319</v>
      </c>
      <c r="D21730" s="905" t="s">
        <v>14807</v>
      </c>
      <c r="E21730" s="671">
        <v>15500</v>
      </c>
      <c r="F21730" s="125"/>
      <c r="G21730" s="125">
        <f t="shared" ref="G21730:G21733" si="445">F21730-E21730</f>
        <v>-15500</v>
      </c>
      <c r="H21730" s="704" t="s">
        <v>14848</v>
      </c>
    </row>
    <row r="21731" spans="1:8" ht="15" x14ac:dyDescent="0.2">
      <c r="A21731" s="733">
        <v>45597</v>
      </c>
      <c r="B21731" s="62" t="s">
        <v>13098</v>
      </c>
      <c r="C21731" s="669" t="s">
        <v>13319</v>
      </c>
      <c r="D21731" s="905" t="s">
        <v>14807</v>
      </c>
      <c r="E21731" s="671">
        <v>15500</v>
      </c>
      <c r="F21731" s="125"/>
      <c r="G21731" s="125">
        <f t="shared" si="445"/>
        <v>-15500</v>
      </c>
      <c r="H21731" s="704" t="s">
        <v>14848</v>
      </c>
    </row>
    <row r="21732" spans="1:8" ht="15" x14ac:dyDescent="0.2">
      <c r="A21732" s="733">
        <v>45597</v>
      </c>
      <c r="B21732" s="62" t="s">
        <v>11068</v>
      </c>
      <c r="C21732" s="669" t="s">
        <v>13319</v>
      </c>
      <c r="D21732" s="905" t="s">
        <v>14807</v>
      </c>
      <c r="E21732" s="671">
        <v>15500</v>
      </c>
      <c r="F21732" s="125"/>
      <c r="G21732" s="125">
        <f t="shared" si="445"/>
        <v>-15500</v>
      </c>
      <c r="H21732" s="704" t="s">
        <v>14848</v>
      </c>
    </row>
    <row r="21733" spans="1:8" ht="15" x14ac:dyDescent="0.2">
      <c r="A21733" s="733">
        <v>45597</v>
      </c>
      <c r="B21733" s="62" t="s">
        <v>11068</v>
      </c>
      <c r="C21733" s="62" t="s">
        <v>10078</v>
      </c>
      <c r="D21733" s="182" t="s">
        <v>14806</v>
      </c>
      <c r="E21733" s="125">
        <v>200000</v>
      </c>
      <c r="F21733" s="125"/>
      <c r="G21733" s="125">
        <f t="shared" si="445"/>
        <v>-200000</v>
      </c>
      <c r="H21733" s="704" t="s">
        <v>14848</v>
      </c>
    </row>
    <row r="21734" spans="1:8" ht="15" x14ac:dyDescent="0.2">
      <c r="A21734" s="733">
        <v>45597</v>
      </c>
      <c r="B21734" s="62" t="s">
        <v>14009</v>
      </c>
      <c r="C21734" s="62" t="s">
        <v>3144</v>
      </c>
      <c r="D21734" s="182" t="s">
        <v>14808</v>
      </c>
      <c r="E21734" s="125">
        <v>240000</v>
      </c>
      <c r="F21734" s="125"/>
      <c r="G21734" s="125">
        <f t="shared" ref="G21734:G21735" si="446">F21734-E21734</f>
        <v>-240000</v>
      </c>
      <c r="H21734" s="704" t="s">
        <v>14848</v>
      </c>
    </row>
    <row r="21735" spans="1:8" ht="15" x14ac:dyDescent="0.2">
      <c r="A21735" s="733">
        <v>45597</v>
      </c>
      <c r="B21735" s="62" t="s">
        <v>14009</v>
      </c>
      <c r="C21735" s="62" t="s">
        <v>3144</v>
      </c>
      <c r="D21735" s="182" t="s">
        <v>14808</v>
      </c>
      <c r="E21735" s="125">
        <v>31500</v>
      </c>
      <c r="F21735" s="125"/>
      <c r="G21735" s="125">
        <f t="shared" si="446"/>
        <v>-31500</v>
      </c>
      <c r="H21735" s="704" t="s">
        <v>14848</v>
      </c>
    </row>
    <row r="21736" spans="1:8" ht="15" x14ac:dyDescent="0.2">
      <c r="A21736" s="733">
        <v>45597</v>
      </c>
      <c r="B21736" s="62" t="s">
        <v>13240</v>
      </c>
      <c r="C21736" s="62" t="s">
        <v>14096</v>
      </c>
      <c r="D21736" s="182" t="s">
        <v>14832</v>
      </c>
      <c r="E21736" s="125">
        <v>300000</v>
      </c>
      <c r="F21736" s="125"/>
      <c r="G21736" s="125">
        <f t="shared" ref="G21736" si="447">F21736-E21736</f>
        <v>-300000</v>
      </c>
      <c r="H21736" s="704" t="s">
        <v>14848</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14848</v>
      </c>
    </row>
    <row r="21738" spans="1:8" ht="15" x14ac:dyDescent="0.2">
      <c r="A21738" s="733">
        <v>45597</v>
      </c>
      <c r="B21738" s="62" t="s">
        <v>13213</v>
      </c>
      <c r="C21738" s="62" t="s">
        <v>10972</v>
      </c>
      <c r="D21738" s="182" t="s">
        <v>14809</v>
      </c>
      <c r="E21738" s="125">
        <v>8870</v>
      </c>
      <c r="F21738" s="125"/>
      <c r="G21738" s="125">
        <f t="shared" si="448"/>
        <v>-8870</v>
      </c>
      <c r="H21738" s="704" t="s">
        <v>14848</v>
      </c>
    </row>
    <row r="21739" spans="1:8" ht="15" x14ac:dyDescent="0.2">
      <c r="A21739" s="733">
        <v>45597</v>
      </c>
      <c r="B21739" s="62" t="s">
        <v>11068</v>
      </c>
      <c r="C21739" s="62" t="s">
        <v>10972</v>
      </c>
      <c r="D21739" s="182" t="s">
        <v>14792</v>
      </c>
      <c r="E21739" s="125">
        <v>18320</v>
      </c>
      <c r="F21739" s="125"/>
      <c r="G21739" s="125">
        <f t="shared" si="448"/>
        <v>-18320</v>
      </c>
      <c r="H21739" s="704" t="s">
        <v>14848</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14848</v>
      </c>
    </row>
    <row r="21741" spans="1:8" ht="15" x14ac:dyDescent="0.2">
      <c r="A21741" s="733">
        <v>45598</v>
      </c>
      <c r="B21741" s="1047" t="s">
        <v>13213</v>
      </c>
      <c r="C21741" s="1047" t="s">
        <v>793</v>
      </c>
      <c r="D21741" s="1050" t="s">
        <v>14833</v>
      </c>
      <c r="E21741" s="1049">
        <v>27650</v>
      </c>
      <c r="F21741" s="125"/>
      <c r="G21741" s="125">
        <f t="shared" si="449"/>
        <v>-27650</v>
      </c>
      <c r="H21741" s="704" t="s">
        <v>14848</v>
      </c>
    </row>
    <row r="21742" spans="1:8" ht="15" x14ac:dyDescent="0.2">
      <c r="A21742" s="733">
        <v>45598</v>
      </c>
      <c r="B21742" s="62" t="s">
        <v>15258</v>
      </c>
      <c r="C21742" s="62" t="s">
        <v>5740</v>
      </c>
      <c r="D21742" s="182" t="s">
        <v>14834</v>
      </c>
      <c r="E21742" s="125">
        <v>3000</v>
      </c>
      <c r="F21742" s="125"/>
      <c r="G21742" s="125">
        <f t="shared" si="449"/>
        <v>-3000</v>
      </c>
      <c r="H21742" s="704" t="s">
        <v>14848</v>
      </c>
    </row>
    <row r="21743" spans="1:8" ht="15" x14ac:dyDescent="0.2">
      <c r="A21743" s="733">
        <v>45598</v>
      </c>
      <c r="B21743" s="1047" t="s">
        <v>103</v>
      </c>
      <c r="C21743" s="1047" t="s">
        <v>793</v>
      </c>
      <c r="D21743" s="1050" t="s">
        <v>14835</v>
      </c>
      <c r="E21743" s="1049">
        <v>21000</v>
      </c>
      <c r="F21743" s="125"/>
      <c r="G21743" s="125">
        <f t="shared" si="449"/>
        <v>-21000</v>
      </c>
      <c r="H21743" s="704" t="s">
        <v>14848</v>
      </c>
    </row>
    <row r="21744" spans="1:8" ht="15" x14ac:dyDescent="0.2">
      <c r="A21744" s="733">
        <v>45598</v>
      </c>
      <c r="B21744" s="1047" t="s">
        <v>103</v>
      </c>
      <c r="C21744" s="1047" t="s">
        <v>793</v>
      </c>
      <c r="D21744" s="1050" t="s">
        <v>14836</v>
      </c>
      <c r="E21744" s="1049">
        <v>6000</v>
      </c>
      <c r="F21744" s="125"/>
      <c r="G21744" s="125">
        <f t="shared" si="449"/>
        <v>-6000</v>
      </c>
      <c r="H21744" s="704" t="s">
        <v>14848</v>
      </c>
    </row>
    <row r="21745" spans="1:8" ht="15" x14ac:dyDescent="0.2">
      <c r="A21745" s="733">
        <v>45598</v>
      </c>
      <c r="B21745" s="62" t="s">
        <v>103</v>
      </c>
      <c r="C21745" s="62" t="s">
        <v>391</v>
      </c>
      <c r="D21745" s="182" t="s">
        <v>14837</v>
      </c>
      <c r="E21745" s="125">
        <v>2500</v>
      </c>
      <c r="F21745" s="125"/>
      <c r="G21745" s="125">
        <f t="shared" si="449"/>
        <v>-2500</v>
      </c>
      <c r="H21745" s="704" t="s">
        <v>14848</v>
      </c>
    </row>
    <row r="21746" spans="1:8" ht="24" x14ac:dyDescent="0.2">
      <c r="A21746" s="733">
        <v>45598</v>
      </c>
      <c r="B21746" s="62" t="s">
        <v>13519</v>
      </c>
      <c r="C21746" s="62" t="s">
        <v>8064</v>
      </c>
      <c r="D21746" s="182" t="s">
        <v>14838</v>
      </c>
      <c r="E21746" s="125">
        <v>31857</v>
      </c>
      <c r="F21746" s="125"/>
      <c r="G21746" s="125">
        <f t="shared" si="449"/>
        <v>-31857</v>
      </c>
      <c r="H21746" s="704" t="s">
        <v>14848</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14848</v>
      </c>
    </row>
    <row r="21748" spans="1:8" ht="15" x14ac:dyDescent="0.2">
      <c r="A21748" s="733">
        <v>45600</v>
      </c>
      <c r="B21748" s="62" t="s">
        <v>9344</v>
      </c>
      <c r="C21748" s="62" t="s">
        <v>10972</v>
      </c>
      <c r="D21748" s="182" t="s">
        <v>14839</v>
      </c>
      <c r="E21748" s="125">
        <v>2475</v>
      </c>
      <c r="F21748" s="125"/>
      <c r="G21748" s="125">
        <f t="shared" si="450"/>
        <v>-2475</v>
      </c>
      <c r="H21748" s="704" t="s">
        <v>14848</v>
      </c>
    </row>
    <row r="21749" spans="1:8" ht="15" x14ac:dyDescent="0.2">
      <c r="A21749" s="733">
        <v>45600</v>
      </c>
      <c r="B21749" s="62" t="s">
        <v>9344</v>
      </c>
      <c r="C21749" s="62" t="s">
        <v>285</v>
      </c>
      <c r="D21749" s="182" t="s">
        <v>14840</v>
      </c>
      <c r="E21749" s="125">
        <v>1000</v>
      </c>
      <c r="F21749" s="125"/>
      <c r="G21749" s="125">
        <f t="shared" si="450"/>
        <v>-1000</v>
      </c>
      <c r="H21749" s="704" t="s">
        <v>14848</v>
      </c>
    </row>
    <row r="21750" spans="1:8" ht="15" x14ac:dyDescent="0.2">
      <c r="A21750" s="733">
        <v>45600</v>
      </c>
      <c r="B21750" s="62" t="s">
        <v>9344</v>
      </c>
      <c r="C21750" s="62" t="s">
        <v>5740</v>
      </c>
      <c r="D21750" s="182" t="s">
        <v>14841</v>
      </c>
      <c r="E21750" s="125">
        <v>1000</v>
      </c>
      <c r="F21750" s="125"/>
      <c r="G21750" s="125">
        <f t="shared" si="450"/>
        <v>-1000</v>
      </c>
      <c r="H21750" s="704" t="s">
        <v>14848</v>
      </c>
    </row>
    <row r="21751" spans="1:8" ht="15" x14ac:dyDescent="0.2">
      <c r="A21751" s="733">
        <v>45600</v>
      </c>
      <c r="B21751" s="62" t="s">
        <v>103</v>
      </c>
      <c r="C21751" s="62" t="s">
        <v>391</v>
      </c>
      <c r="D21751" s="182" t="s">
        <v>14829</v>
      </c>
      <c r="E21751" s="125">
        <v>3000</v>
      </c>
      <c r="F21751" s="125"/>
      <c r="G21751" s="125">
        <f t="shared" si="450"/>
        <v>-3000</v>
      </c>
      <c r="H21751" s="704" t="s">
        <v>14848</v>
      </c>
    </row>
    <row r="21752" spans="1:8" ht="15" x14ac:dyDescent="0.2">
      <c r="A21752" s="733">
        <v>45600</v>
      </c>
      <c r="B21752" s="62" t="s">
        <v>11707</v>
      </c>
      <c r="C21752" s="62" t="s">
        <v>5740</v>
      </c>
      <c r="D21752" s="182" t="s">
        <v>10325</v>
      </c>
      <c r="E21752" s="125">
        <v>300</v>
      </c>
      <c r="F21752" s="125"/>
      <c r="G21752" s="125">
        <f t="shared" si="450"/>
        <v>-300</v>
      </c>
      <c r="H21752" s="704" t="s">
        <v>14848</v>
      </c>
    </row>
    <row r="21753" spans="1:8" ht="15" x14ac:dyDescent="0.2">
      <c r="A21753" s="733">
        <v>45600</v>
      </c>
      <c r="B21753" s="62" t="s">
        <v>10139</v>
      </c>
      <c r="C21753" s="62" t="s">
        <v>14401</v>
      </c>
      <c r="D21753" s="182" t="s">
        <v>14842</v>
      </c>
      <c r="E21753" s="125">
        <v>6000</v>
      </c>
      <c r="F21753" s="125"/>
      <c r="G21753" s="125">
        <f t="shared" si="450"/>
        <v>-6000</v>
      </c>
      <c r="H21753" s="704" t="s">
        <v>14848</v>
      </c>
    </row>
    <row r="21754" spans="1:8" ht="15" x14ac:dyDescent="0.2">
      <c r="A21754" s="733">
        <v>45600</v>
      </c>
      <c r="B21754" s="62" t="s">
        <v>12262</v>
      </c>
      <c r="C21754" s="62" t="s">
        <v>10972</v>
      </c>
      <c r="D21754" s="182" t="s">
        <v>14843</v>
      </c>
      <c r="E21754" s="125">
        <v>500</v>
      </c>
      <c r="F21754" s="125"/>
      <c r="G21754" s="125">
        <f t="shared" si="450"/>
        <v>-500</v>
      </c>
      <c r="H21754" s="704" t="s">
        <v>14848</v>
      </c>
    </row>
    <row r="21755" spans="1:8" ht="15" x14ac:dyDescent="0.2">
      <c r="A21755" s="733">
        <v>45600</v>
      </c>
      <c r="B21755" s="62" t="s">
        <v>13213</v>
      </c>
      <c r="C21755" s="62" t="s">
        <v>10972</v>
      </c>
      <c r="D21755" s="182" t="s">
        <v>14857</v>
      </c>
      <c r="E21755" s="125">
        <v>7200</v>
      </c>
      <c r="F21755" s="125"/>
      <c r="G21755" s="125">
        <f t="shared" ref="G21755:G21762" si="451">F21755-E21755</f>
        <v>-7200</v>
      </c>
      <c r="H21755" s="704" t="s">
        <v>14848</v>
      </c>
    </row>
    <row r="21756" spans="1:8" ht="15" x14ac:dyDescent="0.2">
      <c r="A21756" s="733">
        <v>45600</v>
      </c>
      <c r="B21756" s="62" t="s">
        <v>14232</v>
      </c>
      <c r="C21756" s="62" t="s">
        <v>10972</v>
      </c>
      <c r="D21756" s="182" t="s">
        <v>14858</v>
      </c>
      <c r="E21756" s="125">
        <v>5800</v>
      </c>
      <c r="F21756" s="125"/>
      <c r="G21756" s="125">
        <f t="shared" si="451"/>
        <v>-5800</v>
      </c>
      <c r="H21756" s="704" t="s">
        <v>14848</v>
      </c>
    </row>
    <row r="21757" spans="1:8" ht="15" x14ac:dyDescent="0.2">
      <c r="A21757" s="733">
        <v>45600</v>
      </c>
      <c r="B21757" s="62" t="s">
        <v>13213</v>
      </c>
      <c r="C21757" s="62" t="s">
        <v>5740</v>
      </c>
      <c r="D21757" s="182" t="s">
        <v>14859</v>
      </c>
      <c r="E21757" s="125">
        <v>3000</v>
      </c>
      <c r="F21757" s="125"/>
      <c r="G21757" s="125">
        <f t="shared" si="451"/>
        <v>-3000</v>
      </c>
      <c r="H21757" s="704" t="s">
        <v>14848</v>
      </c>
    </row>
    <row r="21758" spans="1:8" ht="15" x14ac:dyDescent="0.2">
      <c r="A21758" s="733">
        <v>45600</v>
      </c>
      <c r="B21758" s="62" t="s">
        <v>14569</v>
      </c>
      <c r="C21758" s="62" t="s">
        <v>5740</v>
      </c>
      <c r="D21758" s="182" t="s">
        <v>369</v>
      </c>
      <c r="E21758" s="125">
        <v>800</v>
      </c>
      <c r="F21758" s="125"/>
      <c r="G21758" s="125">
        <f t="shared" si="451"/>
        <v>-800</v>
      </c>
      <c r="H21758" s="704" t="s">
        <v>14848</v>
      </c>
    </row>
    <row r="21759" spans="1:8" ht="15" x14ac:dyDescent="0.2">
      <c r="A21759" s="733">
        <v>45600</v>
      </c>
      <c r="B21759" s="62" t="s">
        <v>12334</v>
      </c>
      <c r="C21759" s="62" t="s">
        <v>14860</v>
      </c>
      <c r="D21759" s="182" t="s">
        <v>14861</v>
      </c>
      <c r="E21759" s="125">
        <v>25000</v>
      </c>
      <c r="F21759" s="125"/>
      <c r="G21759" s="125">
        <f t="shared" si="451"/>
        <v>-25000</v>
      </c>
      <c r="H21759" s="704" t="s">
        <v>14848</v>
      </c>
    </row>
    <row r="21760" spans="1:8" ht="15" x14ac:dyDescent="0.2">
      <c r="A21760" s="733">
        <v>45600</v>
      </c>
      <c r="B21760" s="62" t="s">
        <v>9344</v>
      </c>
      <c r="C21760" s="62" t="s">
        <v>5740</v>
      </c>
      <c r="D21760" s="182" t="s">
        <v>369</v>
      </c>
      <c r="E21760" s="125">
        <v>3500</v>
      </c>
      <c r="F21760" s="125"/>
      <c r="G21760" s="125">
        <f t="shared" si="451"/>
        <v>-3500</v>
      </c>
      <c r="H21760" s="704" t="s">
        <v>14848</v>
      </c>
    </row>
    <row r="21761" spans="1:8" ht="15" x14ac:dyDescent="0.2">
      <c r="A21761" s="733">
        <v>45600</v>
      </c>
      <c r="B21761" s="62" t="s">
        <v>14569</v>
      </c>
      <c r="C21761" s="62" t="s">
        <v>5740</v>
      </c>
      <c r="D21761" s="182" t="s">
        <v>369</v>
      </c>
      <c r="E21761" s="125">
        <v>2800</v>
      </c>
      <c r="F21761" s="125"/>
      <c r="G21761" s="125">
        <f t="shared" si="451"/>
        <v>-2800</v>
      </c>
      <c r="H21761" s="704" t="s">
        <v>14848</v>
      </c>
    </row>
    <row r="21762" spans="1:8" ht="15" x14ac:dyDescent="0.2">
      <c r="A21762" s="733">
        <v>45600</v>
      </c>
      <c r="B21762" s="62" t="s">
        <v>103</v>
      </c>
      <c r="C21762" s="62" t="s">
        <v>391</v>
      </c>
      <c r="D21762" s="182" t="s">
        <v>14862</v>
      </c>
      <c r="E21762" s="125">
        <v>3360</v>
      </c>
      <c r="F21762" s="125"/>
      <c r="G21762" s="125">
        <f t="shared" si="451"/>
        <v>-3360</v>
      </c>
      <c r="H21762" s="704" t="s">
        <v>14848</v>
      </c>
    </row>
    <row r="21763" spans="1:8" ht="15" x14ac:dyDescent="0.2">
      <c r="A21763" s="733">
        <v>45600</v>
      </c>
      <c r="B21763" s="62" t="s">
        <v>13519</v>
      </c>
      <c r="C21763" s="62" t="s">
        <v>10972</v>
      </c>
      <c r="D21763" s="182" t="s">
        <v>14845</v>
      </c>
      <c r="E21763" s="125">
        <v>32000</v>
      </c>
      <c r="F21763" s="125"/>
      <c r="G21763" s="125">
        <f t="shared" ref="G21763:G21764" si="452">F21763-E21763</f>
        <v>-32000</v>
      </c>
      <c r="H21763" s="704" t="s">
        <v>14848</v>
      </c>
    </row>
    <row r="21764" spans="1:8" ht="24" x14ac:dyDescent="0.2">
      <c r="A21764" s="733">
        <v>45600</v>
      </c>
      <c r="B21764" s="62" t="s">
        <v>11068</v>
      </c>
      <c r="C21764" s="62" t="s">
        <v>10972</v>
      </c>
      <c r="D21764" s="182" t="s">
        <v>14846</v>
      </c>
      <c r="E21764" s="125">
        <v>21900</v>
      </c>
      <c r="F21764" s="125"/>
      <c r="G21764" s="125">
        <f t="shared" si="452"/>
        <v>-21900</v>
      </c>
      <c r="H21764" s="704" t="s">
        <v>14848</v>
      </c>
    </row>
    <row r="21765" spans="1:8" ht="24" x14ac:dyDescent="0.2">
      <c r="A21765" s="733">
        <v>45600</v>
      </c>
      <c r="B21765" s="62" t="s">
        <v>11068</v>
      </c>
      <c r="C21765" s="62" t="s">
        <v>13753</v>
      </c>
      <c r="D21765" s="182" t="s">
        <v>14844</v>
      </c>
      <c r="E21765" s="125">
        <v>30000</v>
      </c>
      <c r="F21765" s="125"/>
      <c r="G21765" s="125">
        <f t="shared" si="450"/>
        <v>-30000</v>
      </c>
      <c r="H21765" s="704" t="s">
        <v>14848</v>
      </c>
    </row>
    <row r="21766" spans="1:8" ht="15" x14ac:dyDescent="0.2">
      <c r="A21766" s="733">
        <v>45600</v>
      </c>
      <c r="B21766" s="62" t="s">
        <v>13299</v>
      </c>
      <c r="C21766" s="62" t="s">
        <v>10972</v>
      </c>
      <c r="D21766" s="182" t="s">
        <v>14863</v>
      </c>
      <c r="E21766" s="125">
        <v>50000</v>
      </c>
      <c r="F21766" s="125"/>
      <c r="G21766" s="125">
        <f t="shared" ref="G21766:G21767" si="453">F21766-E21766</f>
        <v>-50000</v>
      </c>
      <c r="H21766" s="704" t="s">
        <v>14848</v>
      </c>
    </row>
    <row r="21767" spans="1:8" ht="15" x14ac:dyDescent="0.2">
      <c r="A21767" s="733">
        <v>45600</v>
      </c>
      <c r="B21767" s="62" t="s">
        <v>12671</v>
      </c>
      <c r="C21767" s="62" t="s">
        <v>3144</v>
      </c>
      <c r="D21767" s="182" t="s">
        <v>14864</v>
      </c>
      <c r="E21767" s="125">
        <v>50000</v>
      </c>
      <c r="F21767" s="125"/>
      <c r="G21767" s="125">
        <f t="shared" si="453"/>
        <v>-50000</v>
      </c>
      <c r="H21767" s="704" t="s">
        <v>14848</v>
      </c>
    </row>
    <row r="21768" spans="1:8" ht="15" x14ac:dyDescent="0.2">
      <c r="A21768" s="733">
        <v>45601</v>
      </c>
      <c r="B21768" s="62" t="s">
        <v>3945</v>
      </c>
      <c r="C21768" s="62" t="s">
        <v>285</v>
      </c>
      <c r="D21768" s="182" t="s">
        <v>14865</v>
      </c>
      <c r="E21768" s="125">
        <v>500</v>
      </c>
      <c r="F21768" s="125"/>
      <c r="G21768" s="125">
        <f t="shared" ref="G21768:G21779" si="454">F21768-E21768</f>
        <v>-500</v>
      </c>
      <c r="H21768" s="704" t="s">
        <v>14848</v>
      </c>
    </row>
    <row r="21769" spans="1:8" ht="15" x14ac:dyDescent="0.2">
      <c r="A21769" s="733">
        <v>45601</v>
      </c>
      <c r="B21769" s="62" t="s">
        <v>14351</v>
      </c>
      <c r="C21769" s="62" t="s">
        <v>10972</v>
      </c>
      <c r="D21769" s="182" t="s">
        <v>14866</v>
      </c>
      <c r="E21769" s="125">
        <v>3300</v>
      </c>
      <c r="F21769" s="125"/>
      <c r="G21769" s="125">
        <f t="shared" si="454"/>
        <v>-3300</v>
      </c>
      <c r="H21769" s="704" t="s">
        <v>14848</v>
      </c>
    </row>
    <row r="21770" spans="1:8" ht="15" x14ac:dyDescent="0.2">
      <c r="A21770" s="733">
        <v>45601</v>
      </c>
      <c r="B21770" s="62" t="s">
        <v>11005</v>
      </c>
      <c r="C21770" s="62" t="s">
        <v>10972</v>
      </c>
      <c r="D21770" s="182" t="s">
        <v>10154</v>
      </c>
      <c r="E21770" s="125">
        <v>2625</v>
      </c>
      <c r="F21770" s="125"/>
      <c r="G21770" s="125">
        <f t="shared" si="454"/>
        <v>-2625</v>
      </c>
      <c r="H21770" s="704" t="s">
        <v>14848</v>
      </c>
    </row>
    <row r="21771" spans="1:8" ht="15" x14ac:dyDescent="0.2">
      <c r="A21771" s="733">
        <v>45601</v>
      </c>
      <c r="B21771" s="62" t="s">
        <v>103</v>
      </c>
      <c r="C21771" s="62" t="s">
        <v>391</v>
      </c>
      <c r="D21771" s="182" t="s">
        <v>14829</v>
      </c>
      <c r="E21771" s="125">
        <v>3000</v>
      </c>
      <c r="F21771" s="125"/>
      <c r="G21771" s="125">
        <f t="shared" si="454"/>
        <v>-3000</v>
      </c>
      <c r="H21771" s="704" t="s">
        <v>14848</v>
      </c>
    </row>
    <row r="21772" spans="1:8" ht="15" x14ac:dyDescent="0.2">
      <c r="A21772" s="733">
        <v>45601</v>
      </c>
      <c r="B21772" s="1047" t="s">
        <v>37</v>
      </c>
      <c r="C21772" s="1047" t="s">
        <v>793</v>
      </c>
      <c r="D21772" s="1050" t="s">
        <v>11813</v>
      </c>
      <c r="E21772" s="1049">
        <v>213333</v>
      </c>
      <c r="F21772" s="125"/>
      <c r="G21772" s="125">
        <f t="shared" si="454"/>
        <v>-213333</v>
      </c>
      <c r="H21772" s="704" t="s">
        <v>14848</v>
      </c>
    </row>
    <row r="21773" spans="1:8" ht="15" x14ac:dyDescent="0.2">
      <c r="A21773" s="733">
        <v>45601</v>
      </c>
      <c r="B21773" s="62" t="s">
        <v>37</v>
      </c>
      <c r="C21773" s="62" t="s">
        <v>10972</v>
      </c>
      <c r="D21773" s="182" t="s">
        <v>14867</v>
      </c>
      <c r="E21773" s="125">
        <v>5000</v>
      </c>
      <c r="F21773" s="125"/>
      <c r="G21773" s="125">
        <f t="shared" si="454"/>
        <v>-5000</v>
      </c>
      <c r="H21773" s="704" t="s">
        <v>14848</v>
      </c>
    </row>
    <row r="21774" spans="1:8" ht="15" x14ac:dyDescent="0.2">
      <c r="A21774" s="733">
        <v>45601</v>
      </c>
      <c r="B21774" s="62" t="s">
        <v>37</v>
      </c>
      <c r="C21774" s="62" t="s">
        <v>391</v>
      </c>
      <c r="D21774" s="182" t="s">
        <v>5754</v>
      </c>
      <c r="E21774" s="125">
        <v>3000</v>
      </c>
      <c r="F21774" s="125"/>
      <c r="G21774" s="125">
        <f t="shared" si="454"/>
        <v>-3000</v>
      </c>
      <c r="H21774" s="704" t="s">
        <v>14848</v>
      </c>
    </row>
    <row r="21775" spans="1:8" ht="15" x14ac:dyDescent="0.2">
      <c r="A21775" s="733">
        <v>45601</v>
      </c>
      <c r="B21775" s="62" t="s">
        <v>25</v>
      </c>
      <c r="C21775" s="62" t="s">
        <v>14868</v>
      </c>
      <c r="D21775" s="182" t="s">
        <v>1916</v>
      </c>
      <c r="E21775" s="125">
        <v>1200</v>
      </c>
      <c r="F21775" s="125"/>
      <c r="G21775" s="125">
        <f t="shared" si="454"/>
        <v>-1200</v>
      </c>
      <c r="H21775" s="704" t="s">
        <v>14848</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14848</v>
      </c>
    </row>
    <row r="21777" spans="1:8" ht="15" x14ac:dyDescent="0.2">
      <c r="A21777" s="733">
        <v>45601</v>
      </c>
      <c r="B21777" s="62" t="s">
        <v>14351</v>
      </c>
      <c r="C21777" s="62" t="s">
        <v>5740</v>
      </c>
      <c r="D21777" s="182" t="s">
        <v>369</v>
      </c>
      <c r="E21777" s="125">
        <v>800</v>
      </c>
      <c r="F21777" s="125"/>
      <c r="G21777" s="125">
        <f t="shared" si="454"/>
        <v>-800</v>
      </c>
      <c r="H21777" s="704" t="s">
        <v>14848</v>
      </c>
    </row>
    <row r="21778" spans="1:8" ht="15" x14ac:dyDescent="0.2">
      <c r="A21778" s="733">
        <v>45601</v>
      </c>
      <c r="B21778" s="62" t="s">
        <v>15258</v>
      </c>
      <c r="C21778" s="62" t="s">
        <v>10972</v>
      </c>
      <c r="D21778" s="182" t="s">
        <v>14869</v>
      </c>
      <c r="E21778" s="125">
        <v>33000</v>
      </c>
      <c r="F21778" s="125"/>
      <c r="G21778" s="125">
        <f t="shared" si="454"/>
        <v>-33000</v>
      </c>
      <c r="H21778" s="704" t="s">
        <v>14848</v>
      </c>
    </row>
    <row r="21779" spans="1:8" ht="15" x14ac:dyDescent="0.2">
      <c r="A21779" s="733">
        <v>45601</v>
      </c>
      <c r="B21779" s="1047" t="s">
        <v>13213</v>
      </c>
      <c r="C21779" s="1047" t="s">
        <v>793</v>
      </c>
      <c r="D21779" s="1050" t="s">
        <v>10737</v>
      </c>
      <c r="E21779" s="1049">
        <v>100500</v>
      </c>
      <c r="F21779" s="125"/>
      <c r="G21779" s="125">
        <f t="shared" si="454"/>
        <v>-100500</v>
      </c>
      <c r="H21779" s="704" t="s">
        <v>14848</v>
      </c>
    </row>
    <row r="21780" spans="1:8" ht="24" x14ac:dyDescent="0.2">
      <c r="A21780" s="733">
        <v>45601</v>
      </c>
      <c r="B21780" s="62" t="s">
        <v>13213</v>
      </c>
      <c r="C21780" s="62" t="s">
        <v>14782</v>
      </c>
      <c r="D21780" s="182" t="s">
        <v>14870</v>
      </c>
      <c r="E21780" s="125">
        <v>123000</v>
      </c>
      <c r="F21780" s="125"/>
      <c r="G21780" s="125">
        <f t="shared" ref="G21780:G21781" si="455">F21780-E21780</f>
        <v>-123000</v>
      </c>
      <c r="H21780" s="704" t="s">
        <v>14848</v>
      </c>
    </row>
    <row r="21781" spans="1:8" ht="15" x14ac:dyDescent="0.2">
      <c r="A21781" s="733">
        <v>45601</v>
      </c>
      <c r="B21781" s="62" t="s">
        <v>13278</v>
      </c>
      <c r="C21781" s="669" t="s">
        <v>483</v>
      </c>
      <c r="D21781" s="905" t="s">
        <v>14871</v>
      </c>
      <c r="E21781" s="671">
        <v>12500</v>
      </c>
      <c r="F21781" s="125"/>
      <c r="G21781" s="125">
        <f t="shared" si="455"/>
        <v>-12500</v>
      </c>
      <c r="H21781" s="704" t="s">
        <v>14848</v>
      </c>
    </row>
    <row r="21782" spans="1:8" ht="15" x14ac:dyDescent="0.2">
      <c r="A21782" s="733">
        <v>45601</v>
      </c>
      <c r="B21782" s="62" t="s">
        <v>10459</v>
      </c>
      <c r="C21782" s="669" t="s">
        <v>483</v>
      </c>
      <c r="D21782" s="905" t="s">
        <v>14871</v>
      </c>
      <c r="E21782" s="671">
        <v>12500</v>
      </c>
      <c r="F21782" s="125"/>
      <c r="G21782" s="125">
        <f t="shared" ref="G21782:G21784" si="456">F21782-E21782</f>
        <v>-12500</v>
      </c>
      <c r="H21782" s="704" t="s">
        <v>14848</v>
      </c>
    </row>
    <row r="21783" spans="1:8" ht="15" x14ac:dyDescent="0.2">
      <c r="A21783" s="733">
        <v>45601</v>
      </c>
      <c r="B21783" s="62" t="s">
        <v>13240</v>
      </c>
      <c r="C21783" s="669" t="s">
        <v>483</v>
      </c>
      <c r="D21783" s="905" t="s">
        <v>14871</v>
      </c>
      <c r="E21783" s="671">
        <v>12500</v>
      </c>
      <c r="F21783" s="125"/>
      <c r="G21783" s="125">
        <f t="shared" si="456"/>
        <v>-12500</v>
      </c>
      <c r="H21783" s="704" t="s">
        <v>14848</v>
      </c>
    </row>
    <row r="21784" spans="1:8" ht="15" x14ac:dyDescent="0.2">
      <c r="A21784" s="733">
        <v>45601</v>
      </c>
      <c r="B21784" s="62" t="s">
        <v>13417</v>
      </c>
      <c r="C21784" s="669" t="s">
        <v>483</v>
      </c>
      <c r="D21784" s="905" t="s">
        <v>14871</v>
      </c>
      <c r="E21784" s="671">
        <v>12500</v>
      </c>
      <c r="F21784" s="125"/>
      <c r="G21784" s="125">
        <f t="shared" si="456"/>
        <v>-12500</v>
      </c>
      <c r="H21784" s="704" t="s">
        <v>14848</v>
      </c>
    </row>
    <row r="21785" spans="1:8" ht="15" x14ac:dyDescent="0.2">
      <c r="A21785" s="733">
        <v>45602</v>
      </c>
      <c r="B21785" s="62" t="s">
        <v>13213</v>
      </c>
      <c r="C21785" s="62" t="s">
        <v>285</v>
      </c>
      <c r="D21785" s="182" t="s">
        <v>14767</v>
      </c>
      <c r="E21785" s="125">
        <v>1000</v>
      </c>
      <c r="F21785" s="125"/>
      <c r="G21785" s="125">
        <f t="shared" ref="G21785:G21805" si="457">F21785-E21785</f>
        <v>-1000</v>
      </c>
      <c r="H21785" s="704" t="s">
        <v>14848</v>
      </c>
    </row>
    <row r="21786" spans="1:8" ht="15" x14ac:dyDescent="0.2">
      <c r="A21786" s="733">
        <v>45601</v>
      </c>
      <c r="B21786" s="62" t="s">
        <v>13213</v>
      </c>
      <c r="C21786" s="62" t="s">
        <v>10972</v>
      </c>
      <c r="D21786" s="182" t="s">
        <v>14872</v>
      </c>
      <c r="E21786" s="125">
        <v>5150</v>
      </c>
      <c r="F21786" s="125"/>
      <c r="G21786" s="125">
        <f t="shared" si="457"/>
        <v>-5150</v>
      </c>
      <c r="H21786" s="704" t="s">
        <v>14848</v>
      </c>
    </row>
    <row r="21787" spans="1:8" ht="15" x14ac:dyDescent="0.2">
      <c r="A21787" s="733">
        <v>45601</v>
      </c>
      <c r="B21787" s="62" t="s">
        <v>14351</v>
      </c>
      <c r="C21787" s="62" t="s">
        <v>10972</v>
      </c>
      <c r="D21787" s="182" t="s">
        <v>14873</v>
      </c>
      <c r="E21787" s="125">
        <v>3550</v>
      </c>
      <c r="F21787" s="125"/>
      <c r="G21787" s="125">
        <f t="shared" si="457"/>
        <v>-3550</v>
      </c>
      <c r="H21787" s="704" t="s">
        <v>14848</v>
      </c>
    </row>
    <row r="21788" spans="1:8" ht="15" x14ac:dyDescent="0.2">
      <c r="A21788" s="733">
        <v>45601</v>
      </c>
      <c r="B21788" s="62" t="s">
        <v>11068</v>
      </c>
      <c r="C21788" s="62" t="s">
        <v>10972</v>
      </c>
      <c r="D21788" s="182" t="s">
        <v>14874</v>
      </c>
      <c r="E21788" s="125">
        <v>1500</v>
      </c>
      <c r="F21788" s="125"/>
      <c r="G21788" s="125">
        <f t="shared" si="457"/>
        <v>-1500</v>
      </c>
      <c r="H21788" s="704" t="s">
        <v>14848</v>
      </c>
    </row>
    <row r="21789" spans="1:8" ht="15" x14ac:dyDescent="0.2">
      <c r="A21789" s="733">
        <v>45601</v>
      </c>
      <c r="B21789" s="62" t="s">
        <v>14009</v>
      </c>
      <c r="C21789" s="62" t="s">
        <v>5740</v>
      </c>
      <c r="D21789" s="182" t="s">
        <v>14875</v>
      </c>
      <c r="E21789" s="125">
        <v>470</v>
      </c>
      <c r="F21789" s="125"/>
      <c r="G21789" s="125">
        <f t="shared" si="457"/>
        <v>-470</v>
      </c>
      <c r="H21789" s="704" t="s">
        <v>14848</v>
      </c>
    </row>
    <row r="21790" spans="1:8" ht="15" x14ac:dyDescent="0.2">
      <c r="A21790" s="733">
        <v>45601</v>
      </c>
      <c r="B21790" s="62" t="s">
        <v>15005</v>
      </c>
      <c r="C21790" s="62" t="s">
        <v>5740</v>
      </c>
      <c r="D21790" s="182" t="s">
        <v>369</v>
      </c>
      <c r="E21790" s="125">
        <v>1050</v>
      </c>
      <c r="F21790" s="125"/>
      <c r="G21790" s="125">
        <f t="shared" si="457"/>
        <v>-1050</v>
      </c>
      <c r="H21790" s="704" t="s">
        <v>14848</v>
      </c>
    </row>
    <row r="21791" spans="1:8" ht="15" x14ac:dyDescent="0.2">
      <c r="A21791" s="733">
        <v>45602</v>
      </c>
      <c r="B21791" s="62" t="s">
        <v>12594</v>
      </c>
      <c r="C21791" s="62" t="s">
        <v>10972</v>
      </c>
      <c r="D21791" s="182" t="s">
        <v>14876</v>
      </c>
      <c r="E21791" s="125">
        <v>3000</v>
      </c>
      <c r="F21791" s="125"/>
      <c r="G21791" s="125">
        <f t="shared" si="457"/>
        <v>-3000</v>
      </c>
      <c r="H21791" s="704" t="s">
        <v>14848</v>
      </c>
    </row>
    <row r="21792" spans="1:8" ht="15" x14ac:dyDescent="0.2">
      <c r="A21792" s="733">
        <v>45602</v>
      </c>
      <c r="B21792" s="1047" t="s">
        <v>12594</v>
      </c>
      <c r="C21792" s="1047" t="s">
        <v>793</v>
      </c>
      <c r="D21792" s="1050" t="s">
        <v>14877</v>
      </c>
      <c r="E21792" s="1049">
        <v>93960</v>
      </c>
      <c r="F21792" s="125"/>
      <c r="G21792" s="125">
        <f t="shared" si="457"/>
        <v>-93960</v>
      </c>
      <c r="H21792" s="704" t="s">
        <v>14848</v>
      </c>
    </row>
    <row r="21793" spans="1:8" ht="15" x14ac:dyDescent="0.2">
      <c r="A21793" s="733">
        <v>45602</v>
      </c>
      <c r="B21793" s="62" t="s">
        <v>12594</v>
      </c>
      <c r="C21793" s="62" t="s">
        <v>285</v>
      </c>
      <c r="D21793" s="182" t="s">
        <v>14878</v>
      </c>
      <c r="E21793" s="125">
        <v>1200</v>
      </c>
      <c r="F21793" s="125"/>
      <c r="G21793" s="125">
        <f t="shared" si="457"/>
        <v>-1200</v>
      </c>
      <c r="H21793" s="704" t="s">
        <v>14848</v>
      </c>
    </row>
    <row r="21794" spans="1:8" ht="15" x14ac:dyDescent="0.2">
      <c r="A21794" s="733">
        <v>45602</v>
      </c>
      <c r="B21794" s="62" t="s">
        <v>14597</v>
      </c>
      <c r="C21794" s="62" t="s">
        <v>10972</v>
      </c>
      <c r="D21794" s="182" t="s">
        <v>14879</v>
      </c>
      <c r="E21794" s="125">
        <v>25000</v>
      </c>
      <c r="F21794" s="125"/>
      <c r="G21794" s="125">
        <f t="shared" si="457"/>
        <v>-25000</v>
      </c>
      <c r="H21794" s="704" t="s">
        <v>14848</v>
      </c>
    </row>
    <row r="21795" spans="1:8" ht="15" x14ac:dyDescent="0.2">
      <c r="A21795" s="733">
        <v>45602</v>
      </c>
      <c r="B21795" s="62" t="s">
        <v>11068</v>
      </c>
      <c r="C21795" s="62" t="s">
        <v>5740</v>
      </c>
      <c r="D21795" s="182" t="s">
        <v>369</v>
      </c>
      <c r="E21795" s="125">
        <v>1900</v>
      </c>
      <c r="F21795" s="125"/>
      <c r="G21795" s="125">
        <f t="shared" si="457"/>
        <v>-1900</v>
      </c>
      <c r="H21795" s="704" t="s">
        <v>14848</v>
      </c>
    </row>
    <row r="21796" spans="1:8" ht="15" x14ac:dyDescent="0.2">
      <c r="A21796" s="733">
        <v>45602</v>
      </c>
      <c r="B21796" s="62" t="s">
        <v>14569</v>
      </c>
      <c r="C21796" s="62" t="s">
        <v>10972</v>
      </c>
      <c r="D21796" s="182" t="s">
        <v>13069</v>
      </c>
      <c r="E21796" s="125">
        <v>15500</v>
      </c>
      <c r="F21796" s="125"/>
      <c r="G21796" s="125">
        <f t="shared" si="457"/>
        <v>-15500</v>
      </c>
      <c r="H21796" s="704" t="s">
        <v>14848</v>
      </c>
    </row>
    <row r="21797" spans="1:8" ht="15" x14ac:dyDescent="0.2">
      <c r="A21797" s="733">
        <v>45602</v>
      </c>
      <c r="B21797" s="62" t="s">
        <v>15258</v>
      </c>
      <c r="C21797" s="62" t="s">
        <v>10972</v>
      </c>
      <c r="D21797" s="182" t="s">
        <v>14880</v>
      </c>
      <c r="E21797" s="125">
        <v>1150</v>
      </c>
      <c r="F21797" s="125"/>
      <c r="G21797" s="125">
        <f t="shared" si="457"/>
        <v>-1150</v>
      </c>
      <c r="H21797" s="704" t="s">
        <v>14848</v>
      </c>
    </row>
    <row r="21798" spans="1:8" ht="15" x14ac:dyDescent="0.2">
      <c r="A21798" s="733">
        <v>45602</v>
      </c>
      <c r="B21798" s="62" t="s">
        <v>13213</v>
      </c>
      <c r="C21798" s="62" t="s">
        <v>5740</v>
      </c>
      <c r="D21798" s="182" t="s">
        <v>369</v>
      </c>
      <c r="E21798" s="125">
        <v>1500</v>
      </c>
      <c r="F21798" s="125"/>
      <c r="G21798" s="125">
        <f t="shared" si="457"/>
        <v>-1500</v>
      </c>
      <c r="H21798" s="704" t="s">
        <v>14848</v>
      </c>
    </row>
    <row r="21799" spans="1:8" ht="15" x14ac:dyDescent="0.2">
      <c r="A21799" s="733">
        <v>45602</v>
      </c>
      <c r="B21799" s="62" t="s">
        <v>12262</v>
      </c>
      <c r="C21799" s="62" t="s">
        <v>3883</v>
      </c>
      <c r="D21799" s="182" t="s">
        <v>14881</v>
      </c>
      <c r="E21799" s="125">
        <v>40000</v>
      </c>
      <c r="F21799" s="125"/>
      <c r="G21799" s="125">
        <f t="shared" si="457"/>
        <v>-40000</v>
      </c>
      <c r="H21799" s="704" t="s">
        <v>14848</v>
      </c>
    </row>
    <row r="21800" spans="1:8" ht="15" x14ac:dyDescent="0.2">
      <c r="A21800" s="733">
        <v>45602</v>
      </c>
      <c r="B21800" s="1047" t="s">
        <v>103</v>
      </c>
      <c r="C21800" s="1047" t="s">
        <v>793</v>
      </c>
      <c r="D21800" s="1050" t="s">
        <v>14882</v>
      </c>
      <c r="E21800" s="1049">
        <v>141100</v>
      </c>
      <c r="F21800" s="125"/>
      <c r="G21800" s="125">
        <f t="shared" si="457"/>
        <v>-141100</v>
      </c>
      <c r="H21800" s="704" t="s">
        <v>14848</v>
      </c>
    </row>
    <row r="21801" spans="1:8" ht="15" x14ac:dyDescent="0.2">
      <c r="A21801" s="733">
        <v>45602</v>
      </c>
      <c r="B21801" s="62" t="s">
        <v>13278</v>
      </c>
      <c r="C21801" s="62" t="s">
        <v>12605</v>
      </c>
      <c r="D21801" s="182" t="s">
        <v>1156</v>
      </c>
      <c r="E21801" s="125">
        <v>25000</v>
      </c>
      <c r="F21801" s="125"/>
      <c r="G21801" s="125">
        <f t="shared" si="457"/>
        <v>-25000</v>
      </c>
      <c r="H21801" s="704" t="s">
        <v>14848</v>
      </c>
    </row>
    <row r="21802" spans="1:8" ht="15" x14ac:dyDescent="0.2">
      <c r="A21802" s="733">
        <v>45602</v>
      </c>
      <c r="B21802" s="1047" t="s">
        <v>14719</v>
      </c>
      <c r="C21802" s="1047" t="s">
        <v>793</v>
      </c>
      <c r="D21802" s="1050" t="s">
        <v>14883</v>
      </c>
      <c r="E21802" s="1049">
        <v>103291.93548387097</v>
      </c>
      <c r="F21802" s="125"/>
      <c r="G21802" s="125">
        <f t="shared" si="457"/>
        <v>-103291.93548387097</v>
      </c>
      <c r="H21802" s="704" t="s">
        <v>14848</v>
      </c>
    </row>
    <row r="21803" spans="1:8" ht="15" x14ac:dyDescent="0.2">
      <c r="A21803" s="733">
        <v>45602</v>
      </c>
      <c r="B21803" s="1047" t="s">
        <v>13213</v>
      </c>
      <c r="C21803" s="1047" t="s">
        <v>793</v>
      </c>
      <c r="D21803" s="1050" t="s">
        <v>14884</v>
      </c>
      <c r="E21803" s="1049">
        <v>43400</v>
      </c>
      <c r="F21803" s="125"/>
      <c r="G21803" s="125">
        <f t="shared" si="457"/>
        <v>-43400</v>
      </c>
      <c r="H21803" s="704" t="s">
        <v>14848</v>
      </c>
    </row>
    <row r="21804" spans="1:8" ht="15" x14ac:dyDescent="0.2">
      <c r="A21804" s="733">
        <v>45602</v>
      </c>
      <c r="B21804" s="62" t="s">
        <v>103</v>
      </c>
      <c r="C21804" s="62" t="s">
        <v>391</v>
      </c>
      <c r="D21804" s="182" t="s">
        <v>14885</v>
      </c>
      <c r="E21804" s="125">
        <v>500</v>
      </c>
      <c r="F21804" s="125"/>
      <c r="G21804" s="125">
        <f t="shared" si="457"/>
        <v>-500</v>
      </c>
      <c r="H21804" s="704" t="s">
        <v>14848</v>
      </c>
    </row>
    <row r="21805" spans="1:8" ht="15" x14ac:dyDescent="0.2">
      <c r="A21805" s="733">
        <v>45602</v>
      </c>
      <c r="B21805" s="62" t="s">
        <v>103</v>
      </c>
      <c r="C21805" s="62" t="s">
        <v>391</v>
      </c>
      <c r="D21805" s="182" t="s">
        <v>10199</v>
      </c>
      <c r="E21805" s="125">
        <v>2000</v>
      </c>
      <c r="F21805" s="125"/>
      <c r="G21805" s="125">
        <f t="shared" si="457"/>
        <v>-2000</v>
      </c>
      <c r="H21805" s="704" t="s">
        <v>14848</v>
      </c>
    </row>
    <row r="21806" spans="1:8" ht="15" x14ac:dyDescent="0.2">
      <c r="A21806" s="733">
        <v>45602</v>
      </c>
      <c r="B21806" s="62" t="s">
        <v>11068</v>
      </c>
      <c r="C21806" s="669" t="s">
        <v>1062</v>
      </c>
      <c r="D21806" s="905" t="s">
        <v>14886</v>
      </c>
      <c r="E21806" s="671">
        <v>100000</v>
      </c>
      <c r="F21806" s="125"/>
      <c r="G21806" s="125">
        <f t="shared" ref="G21806" si="458">F21806-E21806</f>
        <v>-100000</v>
      </c>
      <c r="H21806" s="704" t="s">
        <v>14848</v>
      </c>
    </row>
    <row r="21807" spans="1:8" ht="15" x14ac:dyDescent="0.2">
      <c r="A21807" s="733">
        <v>45602</v>
      </c>
      <c r="B21807" s="62" t="s">
        <v>13213</v>
      </c>
      <c r="C21807" s="669" t="s">
        <v>1062</v>
      </c>
      <c r="D21807" s="905" t="s">
        <v>14886</v>
      </c>
      <c r="E21807" s="671">
        <v>100000</v>
      </c>
      <c r="F21807" s="125"/>
      <c r="G21807" s="125">
        <f t="shared" ref="G21807:G21810" si="459">F21807-E21807</f>
        <v>-100000</v>
      </c>
      <c r="H21807" s="704" t="s">
        <v>14848</v>
      </c>
    </row>
    <row r="21808" spans="1:8" ht="15" x14ac:dyDescent="0.2">
      <c r="A21808" s="733">
        <v>45602</v>
      </c>
      <c r="B21808" s="62" t="s">
        <v>14569</v>
      </c>
      <c r="C21808" s="669" t="s">
        <v>1062</v>
      </c>
      <c r="D21808" s="905" t="s">
        <v>14886</v>
      </c>
      <c r="E21808" s="671">
        <v>100000</v>
      </c>
      <c r="F21808" s="125"/>
      <c r="G21808" s="125">
        <f t="shared" si="459"/>
        <v>-100000</v>
      </c>
      <c r="H21808" s="704" t="s">
        <v>14848</v>
      </c>
    </row>
    <row r="21809" spans="1:8" ht="15" x14ac:dyDescent="0.2">
      <c r="A21809" s="733">
        <v>45602</v>
      </c>
      <c r="B21809" s="62" t="s">
        <v>14351</v>
      </c>
      <c r="C21809" s="669" t="s">
        <v>1062</v>
      </c>
      <c r="D21809" s="905" t="s">
        <v>14886</v>
      </c>
      <c r="E21809" s="671">
        <v>100000</v>
      </c>
      <c r="F21809" s="125"/>
      <c r="G21809" s="125">
        <f t="shared" si="459"/>
        <v>-100000</v>
      </c>
      <c r="H21809" s="704" t="s">
        <v>14848</v>
      </c>
    </row>
    <row r="21810" spans="1:8" ht="15" x14ac:dyDescent="0.2">
      <c r="A21810" s="733">
        <v>45602</v>
      </c>
      <c r="B21810" s="62" t="s">
        <v>14232</v>
      </c>
      <c r="C21810" s="669" t="s">
        <v>1062</v>
      </c>
      <c r="D21810" s="905" t="s">
        <v>14886</v>
      </c>
      <c r="E21810" s="671">
        <v>100000</v>
      </c>
      <c r="F21810" s="125"/>
      <c r="G21810" s="125">
        <f t="shared" si="459"/>
        <v>-100000</v>
      </c>
      <c r="H21810" s="704" t="s">
        <v>14848</v>
      </c>
    </row>
    <row r="21811" spans="1:8" ht="15" x14ac:dyDescent="0.2">
      <c r="A21811" s="733">
        <v>45602</v>
      </c>
      <c r="B21811" s="62" t="s">
        <v>25</v>
      </c>
      <c r="C21811" s="62" t="s">
        <v>7593</v>
      </c>
      <c r="D21811" s="182" t="s">
        <v>14887</v>
      </c>
      <c r="E21811" s="125">
        <v>170000</v>
      </c>
      <c r="F21811" s="125"/>
      <c r="G21811" s="125">
        <f t="shared" ref="G21811:G21812" si="460">F21811-E21811</f>
        <v>-170000</v>
      </c>
      <c r="H21811" s="704" t="s">
        <v>14848</v>
      </c>
    </row>
    <row r="21812" spans="1:8" ht="15" x14ac:dyDescent="0.2">
      <c r="A21812" s="733">
        <v>45602</v>
      </c>
      <c r="B21812" s="62" t="s">
        <v>13213</v>
      </c>
      <c r="C21812" s="62" t="s">
        <v>285</v>
      </c>
      <c r="D21812" s="182" t="s">
        <v>14888</v>
      </c>
      <c r="E21812" s="125">
        <v>20000</v>
      </c>
      <c r="F21812" s="125"/>
      <c r="G21812" s="125">
        <f t="shared" si="460"/>
        <v>-20000</v>
      </c>
      <c r="H21812" s="704" t="s">
        <v>14848</v>
      </c>
    </row>
    <row r="21813" spans="1:8" ht="15" x14ac:dyDescent="0.2">
      <c r="A21813" s="733">
        <v>45602</v>
      </c>
      <c r="B21813" s="62" t="s">
        <v>15258</v>
      </c>
      <c r="C21813" s="62" t="s">
        <v>285</v>
      </c>
      <c r="D21813" s="182" t="s">
        <v>14888</v>
      </c>
      <c r="E21813" s="125">
        <v>20000</v>
      </c>
      <c r="F21813" s="125"/>
      <c r="G21813" s="125">
        <f t="shared" ref="G21813:G21815" si="461">F21813-E21813</f>
        <v>-20000</v>
      </c>
      <c r="H21813" s="704" t="s">
        <v>14848</v>
      </c>
    </row>
    <row r="21814" spans="1:8" ht="15" x14ac:dyDescent="0.2">
      <c r="A21814" s="733">
        <v>45602</v>
      </c>
      <c r="B21814" s="62" t="s">
        <v>13098</v>
      </c>
      <c r="C21814" s="62" t="s">
        <v>285</v>
      </c>
      <c r="D21814" s="182" t="s">
        <v>14888</v>
      </c>
      <c r="E21814" s="125">
        <v>20000</v>
      </c>
      <c r="F21814" s="125"/>
      <c r="G21814" s="125">
        <f t="shared" si="461"/>
        <v>-20000</v>
      </c>
      <c r="H21814" s="704" t="s">
        <v>14848</v>
      </c>
    </row>
    <row r="21815" spans="1:8" ht="15" x14ac:dyDescent="0.2">
      <c r="A21815" s="733">
        <v>45602</v>
      </c>
      <c r="B21815" s="62" t="s">
        <v>15261</v>
      </c>
      <c r="C21815" s="62" t="s">
        <v>285</v>
      </c>
      <c r="D21815" s="182" t="s">
        <v>14888</v>
      </c>
      <c r="E21815" s="125">
        <v>20000</v>
      </c>
      <c r="F21815" s="125"/>
      <c r="G21815" s="125">
        <f t="shared" si="461"/>
        <v>-20000</v>
      </c>
      <c r="H21815" s="704" t="s">
        <v>14848</v>
      </c>
    </row>
    <row r="21816" spans="1:8" ht="15" x14ac:dyDescent="0.2">
      <c r="A21816" s="733">
        <v>45602</v>
      </c>
      <c r="B21816" s="1047" t="s">
        <v>12594</v>
      </c>
      <c r="C21816" s="1047" t="s">
        <v>793</v>
      </c>
      <c r="D21816" s="1050" t="s">
        <v>12789</v>
      </c>
      <c r="E21816" s="1049">
        <v>50000</v>
      </c>
      <c r="F21816" s="125"/>
      <c r="G21816" s="125">
        <f t="shared" ref="G21816:G21819" si="462">F21816-E21816</f>
        <v>-50000</v>
      </c>
      <c r="H21816" s="704" t="s">
        <v>14848</v>
      </c>
    </row>
    <row r="21817" spans="1:8" ht="15" x14ac:dyDescent="0.2">
      <c r="A21817" s="733">
        <v>45602</v>
      </c>
      <c r="B21817" s="1047" t="s">
        <v>10167</v>
      </c>
      <c r="C21817" s="1047" t="s">
        <v>793</v>
      </c>
      <c r="D21817" s="1050" t="s">
        <v>8421</v>
      </c>
      <c r="E21817" s="1049">
        <v>5000</v>
      </c>
      <c r="F21817" s="125"/>
      <c r="G21817" s="125">
        <f t="shared" si="462"/>
        <v>-5000</v>
      </c>
      <c r="H21817" s="704" t="s">
        <v>14848</v>
      </c>
    </row>
    <row r="21818" spans="1:8" ht="15" x14ac:dyDescent="0.2">
      <c r="A21818" s="733">
        <v>45602</v>
      </c>
      <c r="B21818" s="1047" t="s">
        <v>13213</v>
      </c>
      <c r="C21818" s="1047" t="s">
        <v>793</v>
      </c>
      <c r="D21818" s="1050" t="s">
        <v>12183</v>
      </c>
      <c r="E21818" s="1049">
        <v>50000</v>
      </c>
      <c r="F21818" s="125"/>
      <c r="G21818" s="125">
        <f t="shared" si="462"/>
        <v>-50000</v>
      </c>
      <c r="H21818" s="704" t="s">
        <v>14848</v>
      </c>
    </row>
    <row r="21819" spans="1:8" ht="15" x14ac:dyDescent="0.2">
      <c r="A21819" s="733">
        <v>45602</v>
      </c>
      <c r="B21819" s="1047" t="s">
        <v>25</v>
      </c>
      <c r="C21819" s="1047" t="s">
        <v>793</v>
      </c>
      <c r="D21819" s="1050" t="s">
        <v>12790</v>
      </c>
      <c r="E21819" s="1049">
        <v>105000</v>
      </c>
      <c r="F21819" s="125"/>
      <c r="G21819" s="125">
        <f t="shared" si="462"/>
        <v>-105000</v>
      </c>
      <c r="H21819" s="704" t="s">
        <v>14848</v>
      </c>
    </row>
    <row r="21820" spans="1:8" ht="15" x14ac:dyDescent="0.2">
      <c r="A21820" s="733">
        <v>45603</v>
      </c>
      <c r="B21820" s="62" t="s">
        <v>14569</v>
      </c>
      <c r="C21820" s="62" t="s">
        <v>10972</v>
      </c>
      <c r="D21820" s="182" t="s">
        <v>14889</v>
      </c>
      <c r="E21820" s="125">
        <v>14000</v>
      </c>
      <c r="F21820" s="125"/>
      <c r="G21820" s="125">
        <f t="shared" ref="G21820:G21837" si="463">F21820-E21820</f>
        <v>-14000</v>
      </c>
      <c r="H21820" s="704" t="s">
        <v>14848</v>
      </c>
    </row>
    <row r="21821" spans="1:8" ht="15" x14ac:dyDescent="0.2">
      <c r="A21821" s="733">
        <v>45603</v>
      </c>
      <c r="B21821" s="62" t="s">
        <v>14569</v>
      </c>
      <c r="C21821" s="62" t="s">
        <v>5740</v>
      </c>
      <c r="D21821" s="182" t="s">
        <v>369</v>
      </c>
      <c r="E21821" s="125">
        <v>1500</v>
      </c>
      <c r="F21821" s="125"/>
      <c r="G21821" s="125">
        <f t="shared" si="463"/>
        <v>-1500</v>
      </c>
      <c r="H21821" s="704" t="s">
        <v>14848</v>
      </c>
    </row>
    <row r="21822" spans="1:8" ht="15" x14ac:dyDescent="0.2">
      <c r="A21822" s="733">
        <v>45603</v>
      </c>
      <c r="B21822" s="62" t="s">
        <v>103</v>
      </c>
      <c r="C21822" s="62" t="s">
        <v>391</v>
      </c>
      <c r="D21822" s="182" t="s">
        <v>10199</v>
      </c>
      <c r="E21822" s="125">
        <v>3000</v>
      </c>
      <c r="F21822" s="125"/>
      <c r="G21822" s="125">
        <f t="shared" si="463"/>
        <v>-3000</v>
      </c>
      <c r="H21822" s="704" t="s">
        <v>14848</v>
      </c>
    </row>
    <row r="21823" spans="1:8" ht="15" x14ac:dyDescent="0.2">
      <c r="A21823" s="733">
        <v>45603</v>
      </c>
      <c r="B21823" s="62" t="s">
        <v>11068</v>
      </c>
      <c r="C21823" s="62" t="s">
        <v>5740</v>
      </c>
      <c r="D21823" s="182" t="s">
        <v>369</v>
      </c>
      <c r="E21823" s="125">
        <v>1500</v>
      </c>
      <c r="F21823" s="125"/>
      <c r="G21823" s="125">
        <f t="shared" si="463"/>
        <v>-1500</v>
      </c>
      <c r="H21823" s="704" t="s">
        <v>14848</v>
      </c>
    </row>
    <row r="21824" spans="1:8" ht="15" x14ac:dyDescent="0.2">
      <c r="A21824" s="733">
        <v>45603</v>
      </c>
      <c r="B21824" s="62" t="s">
        <v>13213</v>
      </c>
      <c r="C21824" s="62" t="s">
        <v>5740</v>
      </c>
      <c r="D21824" s="182" t="s">
        <v>369</v>
      </c>
      <c r="E21824" s="125">
        <v>700</v>
      </c>
      <c r="F21824" s="125"/>
      <c r="G21824" s="125">
        <f t="shared" si="463"/>
        <v>-700</v>
      </c>
      <c r="H21824" s="704" t="s">
        <v>14848</v>
      </c>
    </row>
    <row r="21825" spans="1:8" ht="15" x14ac:dyDescent="0.2">
      <c r="A21825" s="733">
        <v>45603</v>
      </c>
      <c r="B21825" s="1047" t="s">
        <v>12671</v>
      </c>
      <c r="C21825" s="1047" t="s">
        <v>793</v>
      </c>
      <c r="D21825" s="1050" t="s">
        <v>14890</v>
      </c>
      <c r="E21825" s="1049">
        <v>49350</v>
      </c>
      <c r="F21825" s="125"/>
      <c r="G21825" s="125">
        <f t="shared" si="463"/>
        <v>-49350</v>
      </c>
      <c r="H21825" s="704" t="s">
        <v>14848</v>
      </c>
    </row>
    <row r="21826" spans="1:8" ht="15" x14ac:dyDescent="0.2">
      <c r="A21826" s="733">
        <v>45603</v>
      </c>
      <c r="B21826" s="62" t="s">
        <v>14569</v>
      </c>
      <c r="C21826" s="62" t="s">
        <v>10972</v>
      </c>
      <c r="D21826" s="182" t="s">
        <v>14891</v>
      </c>
      <c r="E21826" s="125">
        <v>8700</v>
      </c>
      <c r="F21826" s="125"/>
      <c r="G21826" s="125">
        <f t="shared" si="463"/>
        <v>-8700</v>
      </c>
      <c r="H21826" s="704" t="s">
        <v>14848</v>
      </c>
    </row>
    <row r="21827" spans="1:8" ht="15" x14ac:dyDescent="0.2">
      <c r="A21827" s="733">
        <v>45603</v>
      </c>
      <c r="B21827" s="62" t="s">
        <v>15258</v>
      </c>
      <c r="C21827" s="62" t="s">
        <v>10972</v>
      </c>
      <c r="D21827" s="182" t="s">
        <v>14892</v>
      </c>
      <c r="E21827" s="125">
        <v>1300</v>
      </c>
      <c r="F21827" s="125"/>
      <c r="G21827" s="125">
        <f t="shared" si="463"/>
        <v>-1300</v>
      </c>
      <c r="H21827" s="704" t="s">
        <v>14848</v>
      </c>
    </row>
    <row r="21828" spans="1:8" ht="15" x14ac:dyDescent="0.2">
      <c r="A21828" s="733">
        <v>45603</v>
      </c>
      <c r="B21828" s="62" t="s">
        <v>14569</v>
      </c>
      <c r="C21828" s="62" t="s">
        <v>5740</v>
      </c>
      <c r="D21828" s="182" t="s">
        <v>10325</v>
      </c>
      <c r="E21828" s="125">
        <v>250</v>
      </c>
      <c r="F21828" s="125"/>
      <c r="G21828" s="125">
        <f t="shared" si="463"/>
        <v>-250</v>
      </c>
      <c r="H21828" s="704" t="s">
        <v>14848</v>
      </c>
    </row>
    <row r="21829" spans="1:8" ht="15" x14ac:dyDescent="0.2">
      <c r="A21829" s="733">
        <v>45603</v>
      </c>
      <c r="B21829" s="62" t="s">
        <v>13213</v>
      </c>
      <c r="C21829" s="62" t="s">
        <v>10972</v>
      </c>
      <c r="D21829" s="182" t="s">
        <v>14893</v>
      </c>
      <c r="E21829" s="125">
        <v>24000</v>
      </c>
      <c r="F21829" s="125"/>
      <c r="G21829" s="125">
        <f t="shared" si="463"/>
        <v>-24000</v>
      </c>
      <c r="H21829" s="704" t="s">
        <v>14848</v>
      </c>
    </row>
    <row r="21830" spans="1:8" ht="15" x14ac:dyDescent="0.2">
      <c r="A21830" s="733">
        <v>45603</v>
      </c>
      <c r="B21830" s="1047" t="s">
        <v>13213</v>
      </c>
      <c r="C21830" s="1047" t="s">
        <v>793</v>
      </c>
      <c r="D21830" s="1050" t="s">
        <v>14894</v>
      </c>
      <c r="E21830" s="1049">
        <v>162930</v>
      </c>
      <c r="F21830" s="125"/>
      <c r="G21830" s="125">
        <f t="shared" si="463"/>
        <v>-162930</v>
      </c>
      <c r="H21830" s="704" t="s">
        <v>14848</v>
      </c>
    </row>
    <row r="21831" spans="1:8" ht="15" x14ac:dyDescent="0.2">
      <c r="A21831" s="733">
        <v>45603</v>
      </c>
      <c r="B21831" s="62" t="s">
        <v>14569</v>
      </c>
      <c r="C21831" s="62" t="s">
        <v>10972</v>
      </c>
      <c r="D21831" s="182" t="s">
        <v>14895</v>
      </c>
      <c r="E21831" s="125">
        <v>600</v>
      </c>
      <c r="F21831" s="125"/>
      <c r="G21831" s="125">
        <f t="shared" si="463"/>
        <v>-600</v>
      </c>
      <c r="H21831" s="704" t="s">
        <v>14848</v>
      </c>
    </row>
    <row r="21832" spans="1:8" ht="15" x14ac:dyDescent="0.2">
      <c r="A21832" s="733">
        <v>45603</v>
      </c>
      <c r="B21832" s="1047" t="s">
        <v>15258</v>
      </c>
      <c r="C21832" s="1047" t="s">
        <v>793</v>
      </c>
      <c r="D21832" s="1050" t="s">
        <v>14896</v>
      </c>
      <c r="E21832" s="1049">
        <v>87900</v>
      </c>
      <c r="F21832" s="125"/>
      <c r="G21832" s="125">
        <f t="shared" si="463"/>
        <v>-87900</v>
      </c>
      <c r="H21832" s="704" t="s">
        <v>14848</v>
      </c>
    </row>
    <row r="21833" spans="1:8" ht="15" x14ac:dyDescent="0.2">
      <c r="A21833" s="733">
        <v>45603</v>
      </c>
      <c r="B21833" s="1047" t="s">
        <v>12334</v>
      </c>
      <c r="C21833" s="1047" t="s">
        <v>793</v>
      </c>
      <c r="D21833" s="1050" t="s">
        <v>14897</v>
      </c>
      <c r="E21833" s="1049">
        <v>50000</v>
      </c>
      <c r="F21833" s="125"/>
      <c r="G21833" s="125">
        <f t="shared" si="463"/>
        <v>-50000</v>
      </c>
      <c r="H21833" s="704" t="s">
        <v>14848</v>
      </c>
    </row>
    <row r="21834" spans="1:8" ht="15" x14ac:dyDescent="0.2">
      <c r="A21834" s="733">
        <v>45603</v>
      </c>
      <c r="B21834" s="1047" t="s">
        <v>12594</v>
      </c>
      <c r="C21834" s="1047" t="s">
        <v>793</v>
      </c>
      <c r="D21834" s="1050" t="s">
        <v>14898</v>
      </c>
      <c r="E21834" s="1049">
        <v>79390</v>
      </c>
      <c r="F21834" s="125"/>
      <c r="G21834" s="125">
        <f t="shared" si="463"/>
        <v>-79390</v>
      </c>
      <c r="H21834" s="704" t="s">
        <v>14848</v>
      </c>
    </row>
    <row r="21835" spans="1:8" ht="15" x14ac:dyDescent="0.2">
      <c r="A21835" s="733">
        <v>45603</v>
      </c>
      <c r="B21835" s="1047" t="s">
        <v>103</v>
      </c>
      <c r="C21835" s="1047" t="s">
        <v>793</v>
      </c>
      <c r="D21835" s="1050" t="s">
        <v>14899</v>
      </c>
      <c r="E21835" s="1049">
        <v>102000</v>
      </c>
      <c r="F21835" s="125"/>
      <c r="G21835" s="125">
        <f t="shared" si="463"/>
        <v>-102000</v>
      </c>
      <c r="H21835" s="704" t="s">
        <v>14848</v>
      </c>
    </row>
    <row r="21836" spans="1:8" ht="15" x14ac:dyDescent="0.2">
      <c r="A21836" s="733">
        <v>45603</v>
      </c>
      <c r="B21836" s="1047" t="s">
        <v>3945</v>
      </c>
      <c r="C21836" s="1047" t="s">
        <v>793</v>
      </c>
      <c r="D21836" s="1050" t="s">
        <v>8420</v>
      </c>
      <c r="E21836" s="1049">
        <v>28000</v>
      </c>
      <c r="F21836" s="125"/>
      <c r="G21836" s="125">
        <f t="shared" si="463"/>
        <v>-28000</v>
      </c>
      <c r="H21836" s="704" t="s">
        <v>14848</v>
      </c>
    </row>
    <row r="21837" spans="1:8" ht="15" x14ac:dyDescent="0.2">
      <c r="A21837" s="733">
        <v>45603</v>
      </c>
      <c r="B21837" s="1047" t="s">
        <v>11068</v>
      </c>
      <c r="C21837" s="1047" t="s">
        <v>793</v>
      </c>
      <c r="D21837" s="1050" t="s">
        <v>6701</v>
      </c>
      <c r="E21837" s="1049">
        <v>57500</v>
      </c>
      <c r="F21837" s="125"/>
      <c r="G21837" s="125">
        <f t="shared" si="463"/>
        <v>-57500</v>
      </c>
      <c r="H21837" s="704" t="s">
        <v>14848</v>
      </c>
    </row>
    <row r="21838" spans="1:8" ht="15" x14ac:dyDescent="0.2">
      <c r="A21838" s="733">
        <v>45603</v>
      </c>
      <c r="B21838" s="62" t="s">
        <v>15258</v>
      </c>
      <c r="C21838" s="62" t="s">
        <v>14376</v>
      </c>
      <c r="D21838" s="182" t="s">
        <v>14900</v>
      </c>
      <c r="E21838" s="125">
        <v>500000</v>
      </c>
      <c r="F21838" s="125"/>
      <c r="G21838" s="125">
        <f t="shared" ref="G21838" si="464">F21838-E21838</f>
        <v>-500000</v>
      </c>
      <c r="H21838" s="704" t="s">
        <v>14848</v>
      </c>
    </row>
    <row r="21839" spans="1:8" ht="15" x14ac:dyDescent="0.2">
      <c r="A21839" s="733">
        <v>45603</v>
      </c>
      <c r="B21839" s="62" t="s">
        <v>11068</v>
      </c>
      <c r="C21839" s="669" t="s">
        <v>8384</v>
      </c>
      <c r="D21839" s="905" t="s">
        <v>14904</v>
      </c>
      <c r="E21839" s="671">
        <v>500000</v>
      </c>
      <c r="F21839" s="125"/>
      <c r="G21839" s="125">
        <f t="shared" ref="G21839:G21845" si="465">F21839-E21839</f>
        <v>-500000</v>
      </c>
      <c r="H21839" s="704" t="s">
        <v>14848</v>
      </c>
    </row>
    <row r="21840" spans="1:8" ht="15" x14ac:dyDescent="0.2">
      <c r="A21840" s="733">
        <v>45603</v>
      </c>
      <c r="B21840" s="62" t="s">
        <v>12671</v>
      </c>
      <c r="C21840" s="669" t="s">
        <v>8384</v>
      </c>
      <c r="D21840" s="905" t="s">
        <v>14904</v>
      </c>
      <c r="E21840" s="671">
        <v>500000</v>
      </c>
      <c r="F21840" s="125"/>
      <c r="G21840" s="125">
        <f t="shared" ref="G21840:G21842" si="466">F21840-E21840</f>
        <v>-500000</v>
      </c>
      <c r="H21840" s="704" t="s">
        <v>14848</v>
      </c>
    </row>
    <row r="21841" spans="1:8" ht="15" x14ac:dyDescent="0.2">
      <c r="A21841" s="733">
        <v>45603</v>
      </c>
      <c r="B21841" s="62" t="s">
        <v>15261</v>
      </c>
      <c r="C21841" s="669" t="s">
        <v>8384</v>
      </c>
      <c r="D21841" s="905" t="s">
        <v>14904</v>
      </c>
      <c r="E21841" s="671">
        <v>200000</v>
      </c>
      <c r="F21841" s="125"/>
      <c r="G21841" s="125">
        <f t="shared" si="466"/>
        <v>-200000</v>
      </c>
      <c r="H21841" s="704" t="s">
        <v>14848</v>
      </c>
    </row>
    <row r="21842" spans="1:8" ht="15" x14ac:dyDescent="0.2">
      <c r="A21842" s="733">
        <v>45603</v>
      </c>
      <c r="B21842" s="62" t="s">
        <v>14569</v>
      </c>
      <c r="C21842" s="669" t="s">
        <v>8384</v>
      </c>
      <c r="D21842" s="905" t="s">
        <v>14904</v>
      </c>
      <c r="E21842" s="671">
        <v>300000</v>
      </c>
      <c r="F21842" s="125"/>
      <c r="G21842" s="125">
        <f t="shared" si="466"/>
        <v>-300000</v>
      </c>
      <c r="H21842" s="704" t="s">
        <v>14848</v>
      </c>
    </row>
    <row r="21843" spans="1:8" ht="15" x14ac:dyDescent="0.2">
      <c r="A21843" s="733">
        <v>45603</v>
      </c>
      <c r="B21843" s="62" t="s">
        <v>13213</v>
      </c>
      <c r="C21843" s="62" t="s">
        <v>3144</v>
      </c>
      <c r="D21843" s="182" t="s">
        <v>14901</v>
      </c>
      <c r="E21843" s="125">
        <v>45000</v>
      </c>
      <c r="F21843" s="125"/>
      <c r="G21843" s="125">
        <f t="shared" si="465"/>
        <v>-45000</v>
      </c>
      <c r="H21843" s="704" t="s">
        <v>14848</v>
      </c>
    </row>
    <row r="21844" spans="1:8" ht="15" x14ac:dyDescent="0.2">
      <c r="A21844" s="733">
        <v>45603</v>
      </c>
      <c r="B21844" s="1047" t="s">
        <v>3944</v>
      </c>
      <c r="C21844" s="1047" t="s">
        <v>1229</v>
      </c>
      <c r="D21844" s="1050" t="s">
        <v>14902</v>
      </c>
      <c r="E21844" s="1049">
        <v>121060</v>
      </c>
      <c r="F21844" s="125"/>
      <c r="G21844" s="125">
        <f t="shared" si="465"/>
        <v>-121060</v>
      </c>
      <c r="H21844" s="704" t="s">
        <v>14848</v>
      </c>
    </row>
    <row r="21845" spans="1:8" ht="15" x14ac:dyDescent="0.2">
      <c r="A21845" s="733">
        <v>45603</v>
      </c>
      <c r="B21845" s="1047" t="s">
        <v>13165</v>
      </c>
      <c r="C21845" s="1047" t="s">
        <v>1229</v>
      </c>
      <c r="D21845" s="1050" t="s">
        <v>14903</v>
      </c>
      <c r="E21845" s="1049">
        <v>110000</v>
      </c>
      <c r="F21845" s="125"/>
      <c r="G21845" s="125">
        <f t="shared" si="465"/>
        <v>-110000</v>
      </c>
      <c r="H21845" s="704" t="s">
        <v>14848</v>
      </c>
    </row>
    <row r="21846" spans="1:8" ht="15" x14ac:dyDescent="0.2">
      <c r="A21846" s="733">
        <v>45604</v>
      </c>
      <c r="B21846" s="1047" t="s">
        <v>11068</v>
      </c>
      <c r="C21846" s="1047" t="s">
        <v>793</v>
      </c>
      <c r="D21846" s="1050" t="s">
        <v>14905</v>
      </c>
      <c r="E21846" s="1049">
        <v>102750</v>
      </c>
      <c r="F21846" s="125"/>
      <c r="G21846" s="125">
        <f t="shared" ref="G21846:G21849" si="467">F21846-E21846</f>
        <v>-102750</v>
      </c>
      <c r="H21846" s="704" t="s">
        <v>14848</v>
      </c>
    </row>
    <row r="21847" spans="1:8" ht="15" x14ac:dyDescent="0.2">
      <c r="A21847" s="733">
        <v>45604</v>
      </c>
      <c r="B21847" s="1047" t="s">
        <v>13213</v>
      </c>
      <c r="C21847" s="1047" t="s">
        <v>793</v>
      </c>
      <c r="D21847" s="1050" t="s">
        <v>11015</v>
      </c>
      <c r="E21847" s="1049">
        <v>46300</v>
      </c>
      <c r="F21847" s="125"/>
      <c r="G21847" s="125">
        <f t="shared" si="467"/>
        <v>-46300</v>
      </c>
      <c r="H21847" s="704" t="s">
        <v>14848</v>
      </c>
    </row>
    <row r="21848" spans="1:8" ht="15" x14ac:dyDescent="0.2">
      <c r="A21848" s="733">
        <v>45604</v>
      </c>
      <c r="B21848" s="1047" t="s">
        <v>13240</v>
      </c>
      <c r="C21848" s="1047" t="s">
        <v>793</v>
      </c>
      <c r="D21848" s="1050" t="s">
        <v>14536</v>
      </c>
      <c r="E21848" s="1049">
        <v>32780</v>
      </c>
      <c r="F21848" s="125"/>
      <c r="G21848" s="125">
        <f t="shared" si="467"/>
        <v>-32780</v>
      </c>
      <c r="H21848" s="704" t="s">
        <v>14848</v>
      </c>
    </row>
    <row r="21849" spans="1:8" ht="15" x14ac:dyDescent="0.2">
      <c r="A21849" s="733">
        <v>45604</v>
      </c>
      <c r="B21849" s="1047" t="s">
        <v>12334</v>
      </c>
      <c r="C21849" s="1047" t="s">
        <v>793</v>
      </c>
      <c r="D21849" s="1050" t="s">
        <v>14906</v>
      </c>
      <c r="E21849" s="1049">
        <v>78760</v>
      </c>
      <c r="F21849" s="125"/>
      <c r="G21849" s="125">
        <f t="shared" si="467"/>
        <v>-78760</v>
      </c>
      <c r="H21849" s="704" t="s">
        <v>14848</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14848</v>
      </c>
    </row>
    <row r="21851" spans="1:8" ht="15" x14ac:dyDescent="0.2">
      <c r="A21851" s="733">
        <v>45604</v>
      </c>
      <c r="B21851" s="62" t="s">
        <v>13098</v>
      </c>
      <c r="C21851" s="1093" t="s">
        <v>14915</v>
      </c>
      <c r="D21851" s="923" t="s">
        <v>14944</v>
      </c>
      <c r="E21851" s="1095">
        <v>25000</v>
      </c>
      <c r="F21851" s="125"/>
      <c r="G21851" s="125">
        <f t="shared" si="468"/>
        <v>-25000</v>
      </c>
      <c r="H21851" s="704" t="s">
        <v>14848</v>
      </c>
    </row>
    <row r="21852" spans="1:8" ht="15" x14ac:dyDescent="0.2">
      <c r="A21852" s="733">
        <v>45604</v>
      </c>
      <c r="B21852" s="62" t="s">
        <v>13213</v>
      </c>
      <c r="C21852" s="1093" t="s">
        <v>14915</v>
      </c>
      <c r="D21852" s="923" t="s">
        <v>14944</v>
      </c>
      <c r="E21852" s="1095">
        <v>25000</v>
      </c>
      <c r="F21852" s="125"/>
      <c r="G21852" s="125">
        <f t="shared" si="468"/>
        <v>-25000</v>
      </c>
      <c r="H21852" s="704" t="s">
        <v>14848</v>
      </c>
    </row>
    <row r="21853" spans="1:8" ht="15" x14ac:dyDescent="0.2">
      <c r="A21853" s="733">
        <v>45604</v>
      </c>
      <c r="B21853" s="62" t="s">
        <v>12671</v>
      </c>
      <c r="C21853" s="1093" t="s">
        <v>14915</v>
      </c>
      <c r="D21853" s="923" t="s">
        <v>14944</v>
      </c>
      <c r="E21853" s="1095">
        <v>20000</v>
      </c>
      <c r="F21853" s="125"/>
      <c r="G21853" s="125">
        <f t="shared" si="468"/>
        <v>-20000</v>
      </c>
      <c r="H21853" s="704" t="s">
        <v>14848</v>
      </c>
    </row>
    <row r="21854" spans="1:8" ht="15" x14ac:dyDescent="0.2">
      <c r="A21854" s="733">
        <v>45604</v>
      </c>
      <c r="B21854" s="62" t="s">
        <v>12334</v>
      </c>
      <c r="C21854" s="62" t="s">
        <v>285</v>
      </c>
      <c r="D21854" s="182" t="s">
        <v>14916</v>
      </c>
      <c r="E21854" s="125">
        <v>5000</v>
      </c>
      <c r="F21854" s="125"/>
      <c r="G21854" s="125">
        <f t="shared" si="468"/>
        <v>-5000</v>
      </c>
      <c r="H21854" s="704" t="s">
        <v>14848</v>
      </c>
    </row>
    <row r="21855" spans="1:8" ht="15" x14ac:dyDescent="0.2">
      <c r="A21855" s="733">
        <v>45604</v>
      </c>
      <c r="B21855" s="1047" t="s">
        <v>11707</v>
      </c>
      <c r="C21855" s="1047" t="s">
        <v>793</v>
      </c>
      <c r="D21855" s="1050" t="s">
        <v>12373</v>
      </c>
      <c r="E21855" s="1049">
        <v>819290</v>
      </c>
      <c r="F21855" s="125"/>
      <c r="G21855" s="125">
        <f t="shared" si="468"/>
        <v>-819290</v>
      </c>
      <c r="H21855" s="704" t="s">
        <v>14848</v>
      </c>
    </row>
    <row r="21856" spans="1:8" ht="15" x14ac:dyDescent="0.2">
      <c r="A21856" s="733">
        <v>45604</v>
      </c>
      <c r="B21856" s="62" t="s">
        <v>11068</v>
      </c>
      <c r="C21856" s="62" t="s">
        <v>10972</v>
      </c>
      <c r="D21856" s="182" t="s">
        <v>14917</v>
      </c>
      <c r="E21856" s="125">
        <v>6420</v>
      </c>
      <c r="F21856" s="125"/>
      <c r="G21856" s="125">
        <f t="shared" si="468"/>
        <v>-6420</v>
      </c>
      <c r="H21856" s="704" t="s">
        <v>14848</v>
      </c>
    </row>
    <row r="21857" spans="1:8" ht="15" x14ac:dyDescent="0.2">
      <c r="A21857" s="733">
        <v>45604</v>
      </c>
      <c r="B21857" s="62" t="s">
        <v>11707</v>
      </c>
      <c r="C21857" s="62" t="s">
        <v>1494</v>
      </c>
      <c r="D21857" s="182" t="s">
        <v>14918</v>
      </c>
      <c r="E21857" s="125">
        <v>1800</v>
      </c>
      <c r="F21857" s="125"/>
      <c r="G21857" s="125">
        <f t="shared" si="468"/>
        <v>-1800</v>
      </c>
      <c r="H21857" s="704" t="s">
        <v>14848</v>
      </c>
    </row>
    <row r="21858" spans="1:8" ht="15" x14ac:dyDescent="0.2">
      <c r="A21858" s="733">
        <v>45604</v>
      </c>
      <c r="B21858" s="62" t="s">
        <v>11707</v>
      </c>
      <c r="C21858" s="62" t="s">
        <v>10972</v>
      </c>
      <c r="D21858" s="182" t="s">
        <v>14919</v>
      </c>
      <c r="E21858" s="125">
        <v>5000</v>
      </c>
      <c r="F21858" s="125"/>
      <c r="G21858" s="125">
        <f t="shared" si="468"/>
        <v>-5000</v>
      </c>
      <c r="H21858" s="704" t="s">
        <v>14848</v>
      </c>
    </row>
    <row r="21859" spans="1:8" ht="15" x14ac:dyDescent="0.2">
      <c r="A21859" s="733">
        <v>45604</v>
      </c>
      <c r="B21859" s="62" t="s">
        <v>11707</v>
      </c>
      <c r="C21859" s="62" t="s">
        <v>14161</v>
      </c>
      <c r="D21859" s="182" t="s">
        <v>14920</v>
      </c>
      <c r="E21859" s="125">
        <v>10000</v>
      </c>
      <c r="F21859" s="125"/>
      <c r="G21859" s="125">
        <f t="shared" si="468"/>
        <v>-10000</v>
      </c>
      <c r="H21859" s="704" t="s">
        <v>14848</v>
      </c>
    </row>
    <row r="21860" spans="1:8" ht="15" x14ac:dyDescent="0.2">
      <c r="A21860" s="733">
        <v>45604</v>
      </c>
      <c r="B21860" s="1047" t="s">
        <v>14334</v>
      </c>
      <c r="C21860" s="1047" t="s">
        <v>793</v>
      </c>
      <c r="D21860" s="1050" t="s">
        <v>14921</v>
      </c>
      <c r="E21860" s="1049">
        <v>20500</v>
      </c>
      <c r="F21860" s="125"/>
      <c r="G21860" s="125">
        <f t="shared" si="468"/>
        <v>-20500</v>
      </c>
      <c r="H21860" s="704" t="s">
        <v>14848</v>
      </c>
    </row>
    <row r="21861" spans="1:8" ht="15" x14ac:dyDescent="0.2">
      <c r="A21861" s="733">
        <v>45604</v>
      </c>
      <c r="B21861" s="62" t="s">
        <v>13213</v>
      </c>
      <c r="C21861" s="62" t="s">
        <v>14923</v>
      </c>
      <c r="D21861" s="182" t="s">
        <v>14922</v>
      </c>
      <c r="E21861" s="125">
        <v>850000</v>
      </c>
      <c r="F21861" s="125"/>
      <c r="G21861" s="125">
        <f t="shared" ref="G21861" si="469">F21861-E21861</f>
        <v>-850000</v>
      </c>
      <c r="H21861" s="704" t="s">
        <v>14848</v>
      </c>
    </row>
    <row r="21862" spans="1:8" ht="15" x14ac:dyDescent="0.2">
      <c r="A21862" s="733">
        <v>45604</v>
      </c>
      <c r="B21862" s="62" t="s">
        <v>15258</v>
      </c>
      <c r="C21862" s="62" t="s">
        <v>4724</v>
      </c>
      <c r="D21862" s="182" t="s">
        <v>14907</v>
      </c>
      <c r="E21862" s="125">
        <v>200000</v>
      </c>
      <c r="F21862" s="125"/>
      <c r="G21862" s="125">
        <f t="shared" ref="G21862:G21864" si="470">F21862-E21862</f>
        <v>-200000</v>
      </c>
      <c r="H21862" s="704" t="s">
        <v>14848</v>
      </c>
    </row>
    <row r="21863" spans="1:8" ht="15" x14ac:dyDescent="0.2">
      <c r="A21863" s="733">
        <v>45604</v>
      </c>
      <c r="B21863" s="62" t="s">
        <v>14351</v>
      </c>
      <c r="C21863" s="669" t="s">
        <v>14908</v>
      </c>
      <c r="D21863" s="905" t="s">
        <v>14909</v>
      </c>
      <c r="E21863" s="671">
        <v>150000</v>
      </c>
      <c r="F21863" s="125"/>
      <c r="G21863" s="125">
        <f t="shared" si="470"/>
        <v>-150000</v>
      </c>
      <c r="H21863" s="704" t="s">
        <v>14848</v>
      </c>
    </row>
    <row r="21864" spans="1:8" ht="15" x14ac:dyDescent="0.2">
      <c r="A21864" s="733">
        <v>45604</v>
      </c>
      <c r="B21864" s="62" t="s">
        <v>14232</v>
      </c>
      <c r="C21864" s="669" t="s">
        <v>14908</v>
      </c>
      <c r="D21864" s="905" t="s">
        <v>14909</v>
      </c>
      <c r="E21864" s="671">
        <v>150000</v>
      </c>
      <c r="F21864" s="125"/>
      <c r="G21864" s="125">
        <f t="shared" si="470"/>
        <v>-150000</v>
      </c>
      <c r="H21864" s="704" t="s">
        <v>14848</v>
      </c>
    </row>
    <row r="21865" spans="1:8" ht="24" x14ac:dyDescent="0.2">
      <c r="A21865" s="733">
        <v>45604</v>
      </c>
      <c r="B21865" s="62" t="s">
        <v>10764</v>
      </c>
      <c r="C21865" s="62" t="s">
        <v>10972</v>
      </c>
      <c r="D21865" s="182" t="s">
        <v>14910</v>
      </c>
      <c r="E21865" s="125">
        <v>8600</v>
      </c>
      <c r="F21865" s="125"/>
      <c r="G21865" s="125">
        <f t="shared" ref="G21865:G21866" si="471">F21865-E21865</f>
        <v>-8600</v>
      </c>
      <c r="H21865" s="704" t="s">
        <v>14848</v>
      </c>
    </row>
    <row r="21866" spans="1:8" ht="15" x14ac:dyDescent="0.2">
      <c r="A21866" s="733">
        <v>45604</v>
      </c>
      <c r="B21866" s="62" t="s">
        <v>10167</v>
      </c>
      <c r="C21866" s="62" t="s">
        <v>10972</v>
      </c>
      <c r="D21866" s="182" t="s">
        <v>14911</v>
      </c>
      <c r="E21866" s="125">
        <v>1100</v>
      </c>
      <c r="F21866" s="125"/>
      <c r="G21866" s="125">
        <f t="shared" si="471"/>
        <v>-1100</v>
      </c>
      <c r="H21866" s="704" t="s">
        <v>14848</v>
      </c>
    </row>
    <row r="21867" spans="1:8" ht="15" x14ac:dyDescent="0.2">
      <c r="A21867" s="733">
        <v>45604</v>
      </c>
      <c r="B21867" s="62" t="s">
        <v>14232</v>
      </c>
      <c r="C21867" s="62" t="s">
        <v>10972</v>
      </c>
      <c r="D21867" s="182" t="s">
        <v>14942</v>
      </c>
      <c r="E21867" s="125">
        <v>63140</v>
      </c>
      <c r="F21867" s="125"/>
      <c r="G21867" s="125">
        <f t="shared" ref="G21867:G21869" si="472">F21867-E21867</f>
        <v>-63140</v>
      </c>
      <c r="H21867" s="704" t="s">
        <v>14848</v>
      </c>
    </row>
    <row r="21868" spans="1:8" ht="15" x14ac:dyDescent="0.2">
      <c r="A21868" s="733">
        <v>45604</v>
      </c>
      <c r="B21868" s="62" t="s">
        <v>14232</v>
      </c>
      <c r="C21868" s="62" t="s">
        <v>10972</v>
      </c>
      <c r="D21868" s="182" t="s">
        <v>14942</v>
      </c>
      <c r="E21868" s="125">
        <v>76560</v>
      </c>
      <c r="F21868" s="125"/>
      <c r="G21868" s="125">
        <f t="shared" si="472"/>
        <v>-76560</v>
      </c>
      <c r="H21868" s="704" t="s">
        <v>14848</v>
      </c>
    </row>
    <row r="21869" spans="1:8" ht="15" x14ac:dyDescent="0.2">
      <c r="A21869" s="733">
        <v>45604</v>
      </c>
      <c r="B21869" s="62" t="s">
        <v>12671</v>
      </c>
      <c r="C21869" s="62" t="s">
        <v>11269</v>
      </c>
      <c r="D21869" s="182" t="s">
        <v>14943</v>
      </c>
      <c r="E21869" s="125">
        <v>200000</v>
      </c>
      <c r="F21869" s="125"/>
      <c r="G21869" s="125">
        <f t="shared" si="472"/>
        <v>-200000</v>
      </c>
      <c r="H21869" s="704" t="s">
        <v>14848</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14848</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14848</v>
      </c>
    </row>
    <row r="21872" spans="1:8" ht="15" x14ac:dyDescent="0.2">
      <c r="A21872" s="733">
        <v>45607</v>
      </c>
      <c r="B21872" s="62" t="s">
        <v>11068</v>
      </c>
      <c r="C21872" s="62" t="s">
        <v>5740</v>
      </c>
      <c r="D21872" s="182" t="s">
        <v>369</v>
      </c>
      <c r="E21872" s="125">
        <v>1500</v>
      </c>
      <c r="F21872" s="125"/>
      <c r="G21872" s="125">
        <f t="shared" si="474"/>
        <v>-1500</v>
      </c>
      <c r="H21872" s="704" t="s">
        <v>14848</v>
      </c>
    </row>
    <row r="21873" spans="1:8" ht="15" x14ac:dyDescent="0.2">
      <c r="A21873" s="733">
        <v>45607</v>
      </c>
      <c r="B21873" s="62" t="s">
        <v>12334</v>
      </c>
      <c r="C21873" s="62" t="s">
        <v>14924</v>
      </c>
      <c r="D21873" s="182" t="s">
        <v>14925</v>
      </c>
      <c r="E21873" s="125">
        <v>19200</v>
      </c>
      <c r="F21873" s="125"/>
      <c r="G21873" s="125">
        <f t="shared" si="474"/>
        <v>-19200</v>
      </c>
      <c r="H21873" s="704" t="s">
        <v>14848</v>
      </c>
    </row>
    <row r="21874" spans="1:8" ht="15" x14ac:dyDescent="0.2">
      <c r="A21874" s="733">
        <v>45607</v>
      </c>
      <c r="B21874" s="62" t="s">
        <v>14569</v>
      </c>
      <c r="C21874" s="62" t="s">
        <v>5740</v>
      </c>
      <c r="D21874" s="182" t="s">
        <v>369</v>
      </c>
      <c r="E21874" s="125">
        <v>3000</v>
      </c>
      <c r="F21874" s="125"/>
      <c r="G21874" s="125">
        <f t="shared" si="474"/>
        <v>-3000</v>
      </c>
      <c r="H21874" s="704" t="s">
        <v>14848</v>
      </c>
    </row>
    <row r="21875" spans="1:8" ht="15" x14ac:dyDescent="0.2">
      <c r="A21875" s="733">
        <v>45607</v>
      </c>
      <c r="B21875" s="62" t="s">
        <v>11068</v>
      </c>
      <c r="C21875" s="62" t="s">
        <v>5740</v>
      </c>
      <c r="D21875" s="182" t="s">
        <v>369</v>
      </c>
      <c r="E21875" s="125">
        <v>3000</v>
      </c>
      <c r="F21875" s="125"/>
      <c r="G21875" s="125">
        <f t="shared" si="474"/>
        <v>-3000</v>
      </c>
      <c r="H21875" s="704" t="s">
        <v>14848</v>
      </c>
    </row>
    <row r="21876" spans="1:8" ht="15" x14ac:dyDescent="0.2">
      <c r="A21876" s="733">
        <v>45607</v>
      </c>
      <c r="B21876" s="62" t="s">
        <v>14569</v>
      </c>
      <c r="C21876" s="62" t="s">
        <v>10972</v>
      </c>
      <c r="D21876" s="182" t="s">
        <v>14926</v>
      </c>
      <c r="E21876" s="125">
        <v>6000</v>
      </c>
      <c r="F21876" s="125"/>
      <c r="G21876" s="125">
        <f t="shared" si="474"/>
        <v>-6000</v>
      </c>
      <c r="H21876" s="704" t="s">
        <v>14848</v>
      </c>
    </row>
    <row r="21877" spans="1:8" ht="15" x14ac:dyDescent="0.2">
      <c r="A21877" s="733">
        <v>45607</v>
      </c>
      <c r="B21877" s="62" t="s">
        <v>14569</v>
      </c>
      <c r="C21877" s="62" t="s">
        <v>285</v>
      </c>
      <c r="D21877" s="182" t="s">
        <v>13877</v>
      </c>
      <c r="E21877" s="125">
        <v>2000</v>
      </c>
      <c r="F21877" s="125"/>
      <c r="G21877" s="125">
        <f t="shared" si="474"/>
        <v>-2000</v>
      </c>
      <c r="H21877" s="704" t="s">
        <v>14848</v>
      </c>
    </row>
    <row r="21878" spans="1:8" ht="15" x14ac:dyDescent="0.2">
      <c r="A21878" s="733">
        <v>45607</v>
      </c>
      <c r="B21878" s="62" t="s">
        <v>15258</v>
      </c>
      <c r="C21878" s="62" t="s">
        <v>9537</v>
      </c>
      <c r="D21878" s="182" t="s">
        <v>14927</v>
      </c>
      <c r="E21878" s="125">
        <v>5000</v>
      </c>
      <c r="F21878" s="125"/>
      <c r="G21878" s="125">
        <f t="shared" si="474"/>
        <v>-5000</v>
      </c>
      <c r="H21878" s="704" t="s">
        <v>14848</v>
      </c>
    </row>
    <row r="21879" spans="1:8" ht="15" x14ac:dyDescent="0.2">
      <c r="A21879" s="733">
        <v>45607</v>
      </c>
      <c r="B21879" s="62" t="s">
        <v>103</v>
      </c>
      <c r="C21879" s="62" t="s">
        <v>391</v>
      </c>
      <c r="D21879" s="182" t="s">
        <v>10199</v>
      </c>
      <c r="E21879" s="125">
        <v>3000</v>
      </c>
      <c r="F21879" s="125"/>
      <c r="G21879" s="125">
        <f t="shared" si="474"/>
        <v>-3000</v>
      </c>
      <c r="H21879" s="704" t="s">
        <v>14848</v>
      </c>
    </row>
    <row r="21880" spans="1:8" ht="15" x14ac:dyDescent="0.2">
      <c r="A21880" s="733">
        <v>45607</v>
      </c>
      <c r="B21880" s="62" t="s">
        <v>13240</v>
      </c>
      <c r="C21880" s="62" t="s">
        <v>10972</v>
      </c>
      <c r="D21880" s="182" t="s">
        <v>14928</v>
      </c>
      <c r="E21880" s="125">
        <v>3050</v>
      </c>
      <c r="F21880" s="125"/>
      <c r="G21880" s="125">
        <f t="shared" si="474"/>
        <v>-3050</v>
      </c>
      <c r="H21880" s="704" t="s">
        <v>14848</v>
      </c>
    </row>
    <row r="21881" spans="1:8" ht="15" x14ac:dyDescent="0.2">
      <c r="A21881" s="733">
        <v>45607</v>
      </c>
      <c r="B21881" s="62" t="s">
        <v>14009</v>
      </c>
      <c r="C21881" s="62" t="s">
        <v>5740</v>
      </c>
      <c r="D21881" s="182" t="s">
        <v>14929</v>
      </c>
      <c r="E21881" s="125">
        <v>3000</v>
      </c>
      <c r="F21881" s="125"/>
      <c r="G21881" s="125">
        <f t="shared" si="474"/>
        <v>-3000</v>
      </c>
      <c r="H21881" s="704" t="s">
        <v>14848</v>
      </c>
    </row>
    <row r="21882" spans="1:8" ht="15" x14ac:dyDescent="0.2">
      <c r="A21882" s="733">
        <v>45607</v>
      </c>
      <c r="B21882" s="1047" t="s">
        <v>14334</v>
      </c>
      <c r="C21882" s="1047" t="s">
        <v>793</v>
      </c>
      <c r="D21882" s="1050" t="s">
        <v>14930</v>
      </c>
      <c r="E21882" s="1049">
        <v>70000</v>
      </c>
      <c r="F21882" s="125"/>
      <c r="G21882" s="125">
        <f t="shared" ref="G21882:G21885" si="475">F21882-E21882</f>
        <v>-70000</v>
      </c>
      <c r="H21882" s="704" t="s">
        <v>14848</v>
      </c>
    </row>
    <row r="21883" spans="1:8" ht="15" x14ac:dyDescent="0.2">
      <c r="A21883" s="733">
        <v>45607</v>
      </c>
      <c r="B21883" s="62" t="s">
        <v>13240</v>
      </c>
      <c r="C21883" s="62" t="s">
        <v>14096</v>
      </c>
      <c r="D21883" s="182" t="s">
        <v>14931</v>
      </c>
      <c r="E21883" s="125">
        <v>140000</v>
      </c>
      <c r="F21883" s="125"/>
      <c r="G21883" s="125">
        <f t="shared" si="475"/>
        <v>-140000</v>
      </c>
      <c r="H21883" s="704" t="s">
        <v>14848</v>
      </c>
    </row>
    <row r="21884" spans="1:8" ht="24" x14ac:dyDescent="0.2">
      <c r="A21884" s="733">
        <v>45607</v>
      </c>
      <c r="B21884" s="62" t="s">
        <v>14009</v>
      </c>
      <c r="C21884" s="62" t="s">
        <v>13400</v>
      </c>
      <c r="D21884" s="182" t="s">
        <v>14932</v>
      </c>
      <c r="E21884" s="125">
        <v>160000</v>
      </c>
      <c r="F21884" s="125"/>
      <c r="G21884" s="125">
        <f t="shared" si="475"/>
        <v>-160000</v>
      </c>
      <c r="H21884" s="704" t="s">
        <v>14848</v>
      </c>
    </row>
    <row r="21885" spans="1:8" ht="24" x14ac:dyDescent="0.2">
      <c r="A21885" s="733">
        <v>45607</v>
      </c>
      <c r="B21885" s="62" t="s">
        <v>14569</v>
      </c>
      <c r="C21885" s="62" t="s">
        <v>13400</v>
      </c>
      <c r="D21885" s="182" t="s">
        <v>14933</v>
      </c>
      <c r="E21885" s="125">
        <v>84000</v>
      </c>
      <c r="F21885" s="125"/>
      <c r="G21885" s="125">
        <f t="shared" si="475"/>
        <v>-84000</v>
      </c>
      <c r="H21885" s="704" t="s">
        <v>14848</v>
      </c>
    </row>
    <row r="21886" spans="1:8" ht="15" x14ac:dyDescent="0.2">
      <c r="A21886" s="733">
        <v>45607</v>
      </c>
      <c r="B21886" s="62" t="s">
        <v>37</v>
      </c>
      <c r="C21886" s="62" t="s">
        <v>10972</v>
      </c>
      <c r="D21886" s="182" t="s">
        <v>14934</v>
      </c>
      <c r="E21886" s="125">
        <v>10000</v>
      </c>
      <c r="F21886" s="125"/>
      <c r="G21886" s="125">
        <f t="shared" ref="G21886:G22107" si="476">F21886-E21886</f>
        <v>-10000</v>
      </c>
      <c r="H21886" s="704" t="s">
        <v>14848</v>
      </c>
    </row>
    <row r="21887" spans="1:8" ht="15" x14ac:dyDescent="0.2">
      <c r="A21887" s="733">
        <v>45607</v>
      </c>
      <c r="B21887" s="62" t="s">
        <v>11068</v>
      </c>
      <c r="C21887" s="62" t="s">
        <v>10972</v>
      </c>
      <c r="D21887" s="182" t="s">
        <v>14935</v>
      </c>
      <c r="E21887" s="125">
        <v>7500</v>
      </c>
      <c r="F21887" s="125"/>
      <c r="G21887" s="125">
        <f t="shared" si="476"/>
        <v>-7500</v>
      </c>
      <c r="H21887" s="704" t="s">
        <v>14848</v>
      </c>
    </row>
    <row r="21888" spans="1:8" ht="15" x14ac:dyDescent="0.2">
      <c r="A21888" s="733">
        <v>45607</v>
      </c>
      <c r="B21888" s="62" t="s">
        <v>14232</v>
      </c>
      <c r="C21888" s="62" t="s">
        <v>10972</v>
      </c>
      <c r="D21888" s="182" t="s">
        <v>14936</v>
      </c>
      <c r="E21888" s="125">
        <v>9200</v>
      </c>
      <c r="F21888" s="125"/>
      <c r="G21888" s="125">
        <f t="shared" si="476"/>
        <v>-9200</v>
      </c>
      <c r="H21888" s="704" t="s">
        <v>14848</v>
      </c>
    </row>
    <row r="21889" spans="1:8" ht="15" x14ac:dyDescent="0.2">
      <c r="A21889" s="733">
        <v>45607</v>
      </c>
      <c r="B21889" s="62" t="s">
        <v>12783</v>
      </c>
      <c r="C21889" s="62" t="s">
        <v>10972</v>
      </c>
      <c r="D21889" s="182" t="s">
        <v>14937</v>
      </c>
      <c r="E21889" s="125">
        <v>7500</v>
      </c>
      <c r="F21889" s="125"/>
      <c r="G21889" s="125">
        <f t="shared" si="476"/>
        <v>-7500</v>
      </c>
      <c r="H21889" s="704" t="s">
        <v>14848</v>
      </c>
    </row>
    <row r="21890" spans="1:8" ht="15" x14ac:dyDescent="0.2">
      <c r="A21890" s="733">
        <v>45607</v>
      </c>
      <c r="B21890" s="62" t="s">
        <v>11707</v>
      </c>
      <c r="C21890" s="62" t="s">
        <v>10972</v>
      </c>
      <c r="D21890" s="182" t="s">
        <v>14938</v>
      </c>
      <c r="E21890" s="125">
        <v>5000</v>
      </c>
      <c r="F21890" s="125"/>
      <c r="G21890" s="125">
        <f t="shared" si="476"/>
        <v>-5000</v>
      </c>
      <c r="H21890" s="704" t="s">
        <v>14848</v>
      </c>
    </row>
    <row r="21891" spans="1:8" ht="15" x14ac:dyDescent="0.2">
      <c r="A21891" s="733">
        <v>45607</v>
      </c>
      <c r="B21891" s="62" t="s">
        <v>12594</v>
      </c>
      <c r="C21891" s="62" t="s">
        <v>10972</v>
      </c>
      <c r="D21891" s="182" t="s">
        <v>14939</v>
      </c>
      <c r="E21891" s="125">
        <v>12000</v>
      </c>
      <c r="F21891" s="125"/>
      <c r="G21891" s="125">
        <f t="shared" si="476"/>
        <v>-12000</v>
      </c>
      <c r="H21891" s="704" t="s">
        <v>14848</v>
      </c>
    </row>
    <row r="21892" spans="1:8" ht="15" x14ac:dyDescent="0.2">
      <c r="A21892" s="733">
        <v>45608</v>
      </c>
      <c r="B21892" s="62" t="s">
        <v>3945</v>
      </c>
      <c r="C21892" s="62" t="s">
        <v>285</v>
      </c>
      <c r="D21892" s="182" t="s">
        <v>14963</v>
      </c>
      <c r="E21892" s="125">
        <v>500</v>
      </c>
      <c r="F21892" s="125"/>
      <c r="G21892" s="125">
        <f t="shared" ref="G21892:G21897" si="477">F21892-E21892</f>
        <v>-500</v>
      </c>
      <c r="H21892" s="704" t="s">
        <v>14848</v>
      </c>
    </row>
    <row r="21893" spans="1:8" ht="15" x14ac:dyDescent="0.2">
      <c r="A21893" s="733">
        <v>45608</v>
      </c>
      <c r="B21893" s="62" t="s">
        <v>13213</v>
      </c>
      <c r="C21893" s="62" t="s">
        <v>5740</v>
      </c>
      <c r="D21893" s="182" t="s">
        <v>369</v>
      </c>
      <c r="E21893" s="125">
        <v>1200</v>
      </c>
      <c r="F21893" s="125"/>
      <c r="G21893" s="125">
        <f t="shared" si="477"/>
        <v>-1200</v>
      </c>
      <c r="H21893" s="704" t="s">
        <v>14848</v>
      </c>
    </row>
    <row r="21894" spans="1:8" ht="15" x14ac:dyDescent="0.2">
      <c r="A21894" s="733">
        <v>45608</v>
      </c>
      <c r="B21894" s="62" t="s">
        <v>11068</v>
      </c>
      <c r="C21894" s="62" t="s">
        <v>5740</v>
      </c>
      <c r="D21894" s="182" t="s">
        <v>369</v>
      </c>
      <c r="E21894" s="125">
        <v>1200</v>
      </c>
      <c r="F21894" s="125"/>
      <c r="G21894" s="125">
        <f t="shared" si="477"/>
        <v>-1200</v>
      </c>
      <c r="H21894" s="704" t="s">
        <v>14848</v>
      </c>
    </row>
    <row r="21895" spans="1:8" ht="15" x14ac:dyDescent="0.2">
      <c r="A21895" s="733">
        <v>45608</v>
      </c>
      <c r="B21895" s="62" t="s">
        <v>13240</v>
      </c>
      <c r="C21895" s="62" t="s">
        <v>10972</v>
      </c>
      <c r="D21895" s="182" t="s">
        <v>14964</v>
      </c>
      <c r="E21895" s="125">
        <v>1000</v>
      </c>
      <c r="F21895" s="125"/>
      <c r="G21895" s="125">
        <f t="shared" si="477"/>
        <v>-1000</v>
      </c>
      <c r="H21895" s="704" t="s">
        <v>14848</v>
      </c>
    </row>
    <row r="21896" spans="1:8" ht="15" x14ac:dyDescent="0.2">
      <c r="A21896" s="733">
        <v>45608</v>
      </c>
      <c r="B21896" s="62" t="s">
        <v>13240</v>
      </c>
      <c r="C21896" s="62" t="s">
        <v>5740</v>
      </c>
      <c r="D21896" s="182" t="s">
        <v>369</v>
      </c>
      <c r="E21896" s="125">
        <v>450</v>
      </c>
      <c r="F21896" s="125"/>
      <c r="G21896" s="125">
        <f t="shared" si="477"/>
        <v>-450</v>
      </c>
      <c r="H21896" s="704" t="s">
        <v>14848</v>
      </c>
    </row>
    <row r="21897" spans="1:8" ht="15" x14ac:dyDescent="0.2">
      <c r="A21897" s="733">
        <v>45608</v>
      </c>
      <c r="B21897" s="1047" t="s">
        <v>103</v>
      </c>
      <c r="C21897" s="1047" t="s">
        <v>793</v>
      </c>
      <c r="D21897" s="1050" t="s">
        <v>14965</v>
      </c>
      <c r="E21897" s="1049">
        <v>60000</v>
      </c>
      <c r="F21897" s="125"/>
      <c r="G21897" s="125">
        <f t="shared" si="477"/>
        <v>-60000</v>
      </c>
      <c r="H21897" s="704" t="s">
        <v>14848</v>
      </c>
    </row>
    <row r="21898" spans="1:8" ht="36" x14ac:dyDescent="0.2">
      <c r="A21898" s="733">
        <v>45608</v>
      </c>
      <c r="B21898" s="62" t="s">
        <v>13165</v>
      </c>
      <c r="C21898" s="669" t="s">
        <v>10972</v>
      </c>
      <c r="D21898" s="905" t="s">
        <v>14967</v>
      </c>
      <c r="E21898" s="671">
        <v>50000</v>
      </c>
      <c r="F21898" s="125"/>
      <c r="G21898" s="125">
        <f t="shared" ref="G21898:G21900" si="478">F21898-E21898</f>
        <v>-50000</v>
      </c>
      <c r="H21898" s="704" t="s">
        <v>14848</v>
      </c>
    </row>
    <row r="21899" spans="1:8" ht="36" x14ac:dyDescent="0.2">
      <c r="A21899" s="733">
        <v>45608</v>
      </c>
      <c r="B21899" s="62" t="s">
        <v>14009</v>
      </c>
      <c r="C21899" s="669" t="s">
        <v>10972</v>
      </c>
      <c r="D21899" s="905" t="s">
        <v>14967</v>
      </c>
      <c r="E21899" s="671">
        <v>30000</v>
      </c>
      <c r="F21899" s="125"/>
      <c r="G21899" s="125">
        <f t="shared" si="478"/>
        <v>-30000</v>
      </c>
      <c r="H21899" s="704" t="s">
        <v>14848</v>
      </c>
    </row>
    <row r="21900" spans="1:8" ht="24" x14ac:dyDescent="0.2">
      <c r="A21900" s="733">
        <v>45608</v>
      </c>
      <c r="B21900" s="62" t="s">
        <v>15258</v>
      </c>
      <c r="C21900" s="62" t="s">
        <v>10972</v>
      </c>
      <c r="D21900" s="182" t="s">
        <v>14966</v>
      </c>
      <c r="E21900" s="125">
        <v>50000</v>
      </c>
      <c r="F21900" s="125"/>
      <c r="G21900" s="125">
        <f t="shared" si="478"/>
        <v>-50000</v>
      </c>
      <c r="H21900" s="704" t="s">
        <v>14848</v>
      </c>
    </row>
    <row r="21901" spans="1:8" ht="15" x14ac:dyDescent="0.2">
      <c r="A21901" s="733">
        <v>45608</v>
      </c>
      <c r="B21901" s="62" t="s">
        <v>13213</v>
      </c>
      <c r="C21901" s="62" t="s">
        <v>14923</v>
      </c>
      <c r="D21901" s="182" t="s">
        <v>14922</v>
      </c>
      <c r="E21901" s="125">
        <v>1150000</v>
      </c>
      <c r="F21901" s="125"/>
      <c r="G21901" s="125">
        <f t="shared" ref="G21901:G21903" si="479">F21901-E21901</f>
        <v>-1150000</v>
      </c>
      <c r="H21901" s="704" t="s">
        <v>14848</v>
      </c>
    </row>
    <row r="21902" spans="1:8" ht="15" x14ac:dyDescent="0.2">
      <c r="A21902" s="733">
        <v>45608</v>
      </c>
      <c r="B21902" s="62" t="s">
        <v>14540</v>
      </c>
      <c r="C21902" s="62" t="s">
        <v>14601</v>
      </c>
      <c r="D21902" s="182" t="s">
        <v>14968</v>
      </c>
      <c r="E21902" s="125">
        <v>300000</v>
      </c>
      <c r="F21902" s="125"/>
      <c r="G21902" s="125">
        <f t="shared" si="479"/>
        <v>-300000</v>
      </c>
      <c r="H21902" s="704" t="s">
        <v>14848</v>
      </c>
    </row>
    <row r="21903" spans="1:8" ht="24" x14ac:dyDescent="0.2">
      <c r="A21903" s="733">
        <v>45608</v>
      </c>
      <c r="B21903" s="62" t="s">
        <v>11068</v>
      </c>
      <c r="C21903" s="62" t="s">
        <v>11529</v>
      </c>
      <c r="D21903" s="182" t="s">
        <v>14969</v>
      </c>
      <c r="E21903" s="125">
        <v>196800</v>
      </c>
      <c r="F21903" s="125"/>
      <c r="G21903" s="125">
        <f t="shared" si="479"/>
        <v>-196800</v>
      </c>
      <c r="H21903" s="704" t="s">
        <v>14848</v>
      </c>
    </row>
    <row r="21904" spans="1:8" ht="15" x14ac:dyDescent="0.2">
      <c r="A21904" s="733">
        <v>45609</v>
      </c>
      <c r="B21904" s="62" t="s">
        <v>13213</v>
      </c>
      <c r="C21904" s="62" t="s">
        <v>285</v>
      </c>
      <c r="D21904" s="182" t="s">
        <v>14970</v>
      </c>
      <c r="E21904" s="125">
        <v>500</v>
      </c>
      <c r="F21904" s="125"/>
      <c r="G21904" s="125">
        <f t="shared" ref="G21904:G21911" si="480">F21904-E21904</f>
        <v>-500</v>
      </c>
      <c r="H21904" s="704" t="s">
        <v>14848</v>
      </c>
    </row>
    <row r="21905" spans="1:8" ht="15" x14ac:dyDescent="0.2">
      <c r="A21905" s="733">
        <v>45609</v>
      </c>
      <c r="B21905" s="62" t="s">
        <v>15258</v>
      </c>
      <c r="C21905" s="62" t="s">
        <v>285</v>
      </c>
      <c r="D21905" s="182" t="s">
        <v>13666</v>
      </c>
      <c r="E21905" s="125">
        <v>1500</v>
      </c>
      <c r="F21905" s="125"/>
      <c r="G21905" s="125">
        <f t="shared" si="480"/>
        <v>-1500</v>
      </c>
      <c r="H21905" s="704" t="s">
        <v>14848</v>
      </c>
    </row>
    <row r="21906" spans="1:8" ht="15" x14ac:dyDescent="0.2">
      <c r="A21906" s="733">
        <v>45609</v>
      </c>
      <c r="B21906" s="62" t="s">
        <v>11068</v>
      </c>
      <c r="C21906" s="62" t="s">
        <v>5740</v>
      </c>
      <c r="D21906" s="182" t="s">
        <v>14971</v>
      </c>
      <c r="E21906" s="125">
        <v>1600</v>
      </c>
      <c r="F21906" s="125"/>
      <c r="G21906" s="125">
        <f t="shared" si="480"/>
        <v>-1600</v>
      </c>
      <c r="H21906" s="704" t="s">
        <v>14848</v>
      </c>
    </row>
    <row r="21907" spans="1:8" ht="15" x14ac:dyDescent="0.2">
      <c r="A21907" s="733">
        <v>45609</v>
      </c>
      <c r="B21907" s="62" t="s">
        <v>103</v>
      </c>
      <c r="C21907" s="62" t="s">
        <v>391</v>
      </c>
      <c r="D21907" s="182" t="s">
        <v>10199</v>
      </c>
      <c r="E21907" s="125">
        <v>3000</v>
      </c>
      <c r="F21907" s="125"/>
      <c r="G21907" s="125">
        <f t="shared" si="480"/>
        <v>-3000</v>
      </c>
      <c r="H21907" s="704" t="s">
        <v>14848</v>
      </c>
    </row>
    <row r="21908" spans="1:8" ht="15" x14ac:dyDescent="0.2">
      <c r="A21908" s="733">
        <v>45609</v>
      </c>
      <c r="B21908" s="62" t="s">
        <v>13240</v>
      </c>
      <c r="C21908" s="62" t="s">
        <v>10972</v>
      </c>
      <c r="D21908" s="182" t="s">
        <v>14978</v>
      </c>
      <c r="E21908" s="125">
        <v>1000</v>
      </c>
      <c r="F21908" s="125"/>
      <c r="G21908" s="125">
        <f t="shared" ref="G21908" si="481">F21908-E21908</f>
        <v>-1000</v>
      </c>
      <c r="H21908" s="704" t="s">
        <v>14848</v>
      </c>
    </row>
    <row r="21909" spans="1:8" ht="24" x14ac:dyDescent="0.2">
      <c r="A21909" s="733">
        <v>45609</v>
      </c>
      <c r="B21909" s="62" t="s">
        <v>14009</v>
      </c>
      <c r="C21909" s="62" t="s">
        <v>10972</v>
      </c>
      <c r="D21909" s="182" t="s">
        <v>14973</v>
      </c>
      <c r="E21909" s="125">
        <v>44000</v>
      </c>
      <c r="F21909" s="125"/>
      <c r="G21909" s="125">
        <f t="shared" ref="G21909" si="482">F21909-E21909</f>
        <v>-44000</v>
      </c>
      <c r="H21909" s="704" t="s">
        <v>14848</v>
      </c>
    </row>
    <row r="21910" spans="1:8" ht="15" x14ac:dyDescent="0.2">
      <c r="A21910" s="733">
        <v>45609</v>
      </c>
      <c r="B21910" s="62" t="s">
        <v>12671</v>
      </c>
      <c r="C21910" s="62" t="s">
        <v>8491</v>
      </c>
      <c r="D21910" s="182" t="s">
        <v>14974</v>
      </c>
      <c r="E21910" s="125">
        <v>75000</v>
      </c>
      <c r="F21910" s="125"/>
      <c r="G21910" s="125">
        <f t="shared" ref="G21910" si="483">F21910-E21910</f>
        <v>-75000</v>
      </c>
      <c r="H21910" s="704" t="s">
        <v>14848</v>
      </c>
    </row>
    <row r="21911" spans="1:8" ht="15" x14ac:dyDescent="0.2">
      <c r="A21911" s="733">
        <v>45609</v>
      </c>
      <c r="B21911" s="62" t="s">
        <v>14597</v>
      </c>
      <c r="C21911" s="62" t="s">
        <v>10972</v>
      </c>
      <c r="D21911" s="182" t="s">
        <v>4308</v>
      </c>
      <c r="E21911" s="125">
        <v>13145</v>
      </c>
      <c r="F21911" s="125"/>
      <c r="G21911" s="125">
        <f t="shared" si="480"/>
        <v>-13145</v>
      </c>
      <c r="H21911" s="704" t="s">
        <v>14848</v>
      </c>
    </row>
    <row r="21912" spans="1:8" ht="15" x14ac:dyDescent="0.2">
      <c r="A21912" s="733">
        <v>45610</v>
      </c>
      <c r="B21912" s="62" t="s">
        <v>13213</v>
      </c>
      <c r="C21912" s="62" t="s">
        <v>10972</v>
      </c>
      <c r="D21912" s="182" t="s">
        <v>14979</v>
      </c>
      <c r="E21912" s="125">
        <v>29260</v>
      </c>
      <c r="F21912" s="125"/>
      <c r="G21912" s="125">
        <f t="shared" ref="G21912:G21920" si="484">F21912-E21912</f>
        <v>-29260</v>
      </c>
      <c r="H21912" s="704" t="s">
        <v>14848</v>
      </c>
    </row>
    <row r="21913" spans="1:8" ht="15" x14ac:dyDescent="0.2">
      <c r="A21913" s="733">
        <v>45610</v>
      </c>
      <c r="B21913" s="62" t="s">
        <v>13213</v>
      </c>
      <c r="C21913" s="62" t="s">
        <v>10972</v>
      </c>
      <c r="D21913" s="182" t="s">
        <v>14980</v>
      </c>
      <c r="E21913" s="125">
        <v>37100</v>
      </c>
      <c r="F21913" s="125"/>
      <c r="G21913" s="125">
        <f t="shared" si="484"/>
        <v>-37100</v>
      </c>
      <c r="H21913" s="704" t="s">
        <v>14848</v>
      </c>
    </row>
    <row r="21914" spans="1:8" ht="15" x14ac:dyDescent="0.2">
      <c r="A21914" s="733">
        <v>45610</v>
      </c>
      <c r="B21914" s="62" t="s">
        <v>13213</v>
      </c>
      <c r="C21914" s="669" t="s">
        <v>2189</v>
      </c>
      <c r="D21914" s="905" t="s">
        <v>14994</v>
      </c>
      <c r="E21914" s="671">
        <v>7500</v>
      </c>
      <c r="F21914" s="125"/>
      <c r="G21914" s="125">
        <f t="shared" si="484"/>
        <v>-7500</v>
      </c>
      <c r="H21914" s="704" t="s">
        <v>14848</v>
      </c>
    </row>
    <row r="21915" spans="1:8" ht="15" x14ac:dyDescent="0.2">
      <c r="A21915" s="733">
        <v>45610</v>
      </c>
      <c r="B21915" s="62" t="s">
        <v>14569</v>
      </c>
      <c r="C21915" s="669" t="s">
        <v>2189</v>
      </c>
      <c r="D21915" s="905" t="s">
        <v>14994</v>
      </c>
      <c r="E21915" s="671">
        <v>7500</v>
      </c>
      <c r="F21915" s="125"/>
      <c r="G21915" s="125">
        <f t="shared" si="484"/>
        <v>-7500</v>
      </c>
      <c r="H21915" s="704" t="s">
        <v>14848</v>
      </c>
    </row>
    <row r="21916" spans="1:8" ht="15" x14ac:dyDescent="0.2">
      <c r="A21916" s="733">
        <v>45610</v>
      </c>
      <c r="B21916" s="62" t="s">
        <v>11068</v>
      </c>
      <c r="C21916" s="669" t="s">
        <v>2189</v>
      </c>
      <c r="D21916" s="905" t="s">
        <v>14994</v>
      </c>
      <c r="E21916" s="671">
        <v>7500</v>
      </c>
      <c r="F21916" s="125"/>
      <c r="G21916" s="125">
        <f t="shared" si="484"/>
        <v>-7500</v>
      </c>
      <c r="H21916" s="704" t="s">
        <v>14848</v>
      </c>
    </row>
    <row r="21917" spans="1:8" ht="15" x14ac:dyDescent="0.2">
      <c r="A21917" s="733">
        <v>45610</v>
      </c>
      <c r="B21917" s="62" t="s">
        <v>14232</v>
      </c>
      <c r="C21917" s="669" t="s">
        <v>2189</v>
      </c>
      <c r="D21917" s="905" t="s">
        <v>14994</v>
      </c>
      <c r="E21917" s="671">
        <v>7500</v>
      </c>
      <c r="F21917" s="125"/>
      <c r="G21917" s="125">
        <f t="shared" si="484"/>
        <v>-7500</v>
      </c>
      <c r="H21917" s="704" t="s">
        <v>14848</v>
      </c>
    </row>
    <row r="21918" spans="1:8" ht="15" x14ac:dyDescent="0.2">
      <c r="A21918" s="733">
        <v>45610</v>
      </c>
      <c r="B21918" s="62" t="s">
        <v>13213</v>
      </c>
      <c r="C21918" s="62" t="s">
        <v>5740</v>
      </c>
      <c r="D21918" s="182" t="s">
        <v>369</v>
      </c>
      <c r="E21918" s="125">
        <v>3000</v>
      </c>
      <c r="F21918" s="125"/>
      <c r="G21918" s="125">
        <f t="shared" si="484"/>
        <v>-3000</v>
      </c>
      <c r="H21918" s="704" t="s">
        <v>14848</v>
      </c>
    </row>
    <row r="21919" spans="1:8" ht="15" x14ac:dyDescent="0.2">
      <c r="A21919" s="733">
        <v>45610</v>
      </c>
      <c r="B21919" s="62" t="s">
        <v>14569</v>
      </c>
      <c r="C21919" s="62" t="s">
        <v>5740</v>
      </c>
      <c r="D21919" s="182" t="s">
        <v>369</v>
      </c>
      <c r="E21919" s="125">
        <v>3000</v>
      </c>
      <c r="F21919" s="125"/>
      <c r="G21919" s="125">
        <f t="shared" si="484"/>
        <v>-3000</v>
      </c>
      <c r="H21919" s="704" t="s">
        <v>14848</v>
      </c>
    </row>
    <row r="21920" spans="1:8" ht="15" x14ac:dyDescent="0.2">
      <c r="A21920" s="733">
        <v>45610</v>
      </c>
      <c r="B21920" s="62" t="s">
        <v>14569</v>
      </c>
      <c r="C21920" s="62" t="s">
        <v>5740</v>
      </c>
      <c r="D21920" s="182" t="s">
        <v>10325</v>
      </c>
      <c r="E21920" s="125">
        <v>600</v>
      </c>
      <c r="F21920" s="125"/>
      <c r="G21920" s="125">
        <f t="shared" si="484"/>
        <v>-600</v>
      </c>
      <c r="H21920" s="704" t="s">
        <v>14848</v>
      </c>
    </row>
    <row r="21921" spans="1:8" ht="15" x14ac:dyDescent="0.2">
      <c r="A21921" s="733">
        <v>45610</v>
      </c>
      <c r="B21921" s="62" t="s">
        <v>13240</v>
      </c>
      <c r="C21921" s="62" t="s">
        <v>14802</v>
      </c>
      <c r="D21921" s="182" t="s">
        <v>13121</v>
      </c>
      <c r="E21921" s="125">
        <v>20000</v>
      </c>
      <c r="F21921" s="125"/>
      <c r="G21921" s="125">
        <f t="shared" ref="G21921:G21984" si="485">F21921-E21921</f>
        <v>-20000</v>
      </c>
      <c r="H21921" s="704" t="s">
        <v>14848</v>
      </c>
    </row>
    <row r="21922" spans="1:8" ht="15" x14ac:dyDescent="0.2">
      <c r="A21922" s="733">
        <v>45610</v>
      </c>
      <c r="B21922" s="62" t="s">
        <v>13213</v>
      </c>
      <c r="C21922" s="62" t="s">
        <v>285</v>
      </c>
      <c r="D21922" s="182" t="s">
        <v>13666</v>
      </c>
      <c r="E21922" s="125">
        <v>1500</v>
      </c>
      <c r="F21922" s="125"/>
      <c r="G21922" s="125">
        <f t="shared" si="485"/>
        <v>-1500</v>
      </c>
      <c r="H21922" s="704" t="s">
        <v>14848</v>
      </c>
    </row>
    <row r="21923" spans="1:8" ht="15" x14ac:dyDescent="0.2">
      <c r="A21923" s="733">
        <v>45610</v>
      </c>
      <c r="B21923" s="62" t="s">
        <v>14569</v>
      </c>
      <c r="C21923" s="62" t="s">
        <v>5740</v>
      </c>
      <c r="D21923" s="182" t="s">
        <v>14984</v>
      </c>
      <c r="E21923" s="125">
        <v>1500</v>
      </c>
      <c r="F21923" s="125"/>
      <c r="G21923" s="125">
        <f t="shared" si="485"/>
        <v>-1500</v>
      </c>
      <c r="H21923" s="704" t="s">
        <v>14848</v>
      </c>
    </row>
    <row r="21924" spans="1:8" ht="15" x14ac:dyDescent="0.2">
      <c r="A21924" s="733">
        <v>45610</v>
      </c>
      <c r="B21924" s="62" t="s">
        <v>13213</v>
      </c>
      <c r="C21924" s="62" t="s">
        <v>10972</v>
      </c>
      <c r="D21924" s="182" t="s">
        <v>14985</v>
      </c>
      <c r="E21924" s="125">
        <v>100000</v>
      </c>
      <c r="F21924" s="125"/>
      <c r="G21924" s="125">
        <f t="shared" si="485"/>
        <v>-100000</v>
      </c>
      <c r="H21924" s="704" t="s">
        <v>14848</v>
      </c>
    </row>
    <row r="21925" spans="1:8" ht="15" x14ac:dyDescent="0.2">
      <c r="A21925" s="733">
        <v>45610</v>
      </c>
      <c r="B21925" s="62" t="s">
        <v>14334</v>
      </c>
      <c r="C21925" s="62" t="s">
        <v>14986</v>
      </c>
      <c r="D21925" s="182" t="s">
        <v>14987</v>
      </c>
      <c r="E21925" s="125">
        <v>50000</v>
      </c>
      <c r="F21925" s="125"/>
      <c r="G21925" s="125">
        <f t="shared" si="485"/>
        <v>-50000</v>
      </c>
      <c r="H21925" s="704" t="s">
        <v>14848</v>
      </c>
    </row>
    <row r="21926" spans="1:8" ht="15" x14ac:dyDescent="0.2">
      <c r="A21926" s="733">
        <v>45610</v>
      </c>
      <c r="B21926" s="62" t="s">
        <v>3945</v>
      </c>
      <c r="C21926" s="62" t="s">
        <v>14988</v>
      </c>
      <c r="D21926" s="182" t="s">
        <v>14989</v>
      </c>
      <c r="E21926" s="125">
        <v>50000</v>
      </c>
      <c r="F21926" s="125"/>
      <c r="G21926" s="125">
        <f t="shared" si="485"/>
        <v>-50000</v>
      </c>
      <c r="H21926" s="704" t="s">
        <v>14848</v>
      </c>
    </row>
    <row r="21927" spans="1:8" ht="15" x14ac:dyDescent="0.2">
      <c r="A21927" s="733">
        <v>45610</v>
      </c>
      <c r="B21927" s="62" t="s">
        <v>13213</v>
      </c>
      <c r="C21927" s="62" t="s">
        <v>5740</v>
      </c>
      <c r="D21927" s="182" t="s">
        <v>369</v>
      </c>
      <c r="E21927" s="125">
        <v>3000</v>
      </c>
      <c r="F21927" s="125"/>
      <c r="G21927" s="125">
        <f t="shared" si="485"/>
        <v>-3000</v>
      </c>
      <c r="H21927" s="704" t="s">
        <v>14848</v>
      </c>
    </row>
    <row r="21928" spans="1:8" ht="15" x14ac:dyDescent="0.2">
      <c r="A21928" s="733">
        <v>45610</v>
      </c>
      <c r="B21928" s="62" t="s">
        <v>14569</v>
      </c>
      <c r="C21928" s="62" t="s">
        <v>14983</v>
      </c>
      <c r="D21928" s="182" t="s">
        <v>14982</v>
      </c>
      <c r="E21928" s="125">
        <v>74000</v>
      </c>
      <c r="F21928" s="125"/>
      <c r="G21928" s="125">
        <f t="shared" si="485"/>
        <v>-74000</v>
      </c>
      <c r="H21928" s="704" t="s">
        <v>14848</v>
      </c>
    </row>
    <row r="21929" spans="1:8" ht="15" x14ac:dyDescent="0.2">
      <c r="A21929" s="733">
        <v>45610</v>
      </c>
      <c r="B21929" s="62" t="s">
        <v>13240</v>
      </c>
      <c r="C21929" s="62" t="s">
        <v>12271</v>
      </c>
      <c r="D21929" s="182" t="s">
        <v>14990</v>
      </c>
      <c r="E21929" s="125">
        <v>50000</v>
      </c>
      <c r="F21929" s="125"/>
      <c r="G21929" s="125">
        <f t="shared" si="485"/>
        <v>-50000</v>
      </c>
      <c r="H21929" s="704" t="s">
        <v>14848</v>
      </c>
    </row>
    <row r="21930" spans="1:8" ht="24" x14ac:dyDescent="0.2">
      <c r="A21930" s="733">
        <v>45610</v>
      </c>
      <c r="B21930" s="62" t="s">
        <v>12671</v>
      </c>
      <c r="C21930" s="669" t="s">
        <v>3144</v>
      </c>
      <c r="D21930" s="905" t="s">
        <v>14981</v>
      </c>
      <c r="E21930" s="671">
        <v>25000</v>
      </c>
      <c r="F21930" s="125"/>
      <c r="G21930" s="125">
        <f t="shared" si="485"/>
        <v>-25000</v>
      </c>
      <c r="H21930" s="704" t="s">
        <v>14848</v>
      </c>
    </row>
    <row r="21931" spans="1:8" ht="24" x14ac:dyDescent="0.2">
      <c r="A21931" s="733">
        <v>45610</v>
      </c>
      <c r="B21931" s="62" t="s">
        <v>13213</v>
      </c>
      <c r="C21931" s="669" t="s">
        <v>3144</v>
      </c>
      <c r="D21931" s="905" t="s">
        <v>14981</v>
      </c>
      <c r="E21931" s="671">
        <v>55000</v>
      </c>
      <c r="F21931" s="125"/>
      <c r="G21931" s="125">
        <f t="shared" si="485"/>
        <v>-55000</v>
      </c>
      <c r="H21931" s="704" t="s">
        <v>14848</v>
      </c>
    </row>
    <row r="21932" spans="1:8" ht="24" x14ac:dyDescent="0.2">
      <c r="A21932" s="733">
        <v>45610</v>
      </c>
      <c r="B21932" s="62" t="s">
        <v>11068</v>
      </c>
      <c r="C21932" s="669" t="s">
        <v>3144</v>
      </c>
      <c r="D21932" s="905" t="s">
        <v>14981</v>
      </c>
      <c r="E21932" s="671">
        <v>60000</v>
      </c>
      <c r="F21932" s="125"/>
      <c r="G21932" s="125">
        <f t="shared" si="485"/>
        <v>-60000</v>
      </c>
      <c r="H21932" s="704" t="s">
        <v>14848</v>
      </c>
    </row>
    <row r="21933" spans="1:8" ht="24" x14ac:dyDescent="0.2">
      <c r="A21933" s="733">
        <v>45610</v>
      </c>
      <c r="B21933" s="62" t="s">
        <v>14569</v>
      </c>
      <c r="C21933" s="669" t="s">
        <v>3144</v>
      </c>
      <c r="D21933" s="905" t="s">
        <v>14981</v>
      </c>
      <c r="E21933" s="671">
        <v>29970</v>
      </c>
      <c r="F21933" s="125"/>
      <c r="G21933" s="125">
        <f t="shared" si="485"/>
        <v>-29970</v>
      </c>
      <c r="H21933" s="704" t="s">
        <v>14848</v>
      </c>
    </row>
    <row r="21934" spans="1:8" ht="15" x14ac:dyDescent="0.2">
      <c r="A21934" s="733">
        <v>45611</v>
      </c>
      <c r="B21934" s="62" t="s">
        <v>103</v>
      </c>
      <c r="C21934" s="62" t="s">
        <v>391</v>
      </c>
      <c r="D21934" s="182" t="s">
        <v>10199</v>
      </c>
      <c r="E21934" s="125">
        <v>4000</v>
      </c>
      <c r="F21934" s="125"/>
      <c r="G21934" s="125">
        <f t="shared" si="485"/>
        <v>-4000</v>
      </c>
      <c r="H21934" s="704" t="s">
        <v>14848</v>
      </c>
    </row>
    <row r="21935" spans="1:8" ht="15" x14ac:dyDescent="0.2">
      <c r="A21935" s="733">
        <v>45611</v>
      </c>
      <c r="B21935" s="62" t="s">
        <v>14351</v>
      </c>
      <c r="C21935" s="62" t="s">
        <v>10972</v>
      </c>
      <c r="D21935" s="182" t="s">
        <v>14991</v>
      </c>
      <c r="E21935" s="125">
        <v>9000</v>
      </c>
      <c r="F21935" s="125"/>
      <c r="G21935" s="125">
        <f t="shared" si="485"/>
        <v>-9000</v>
      </c>
      <c r="H21935" s="704" t="s">
        <v>14848</v>
      </c>
    </row>
    <row r="21936" spans="1:8" ht="15" x14ac:dyDescent="0.2">
      <c r="A21936" s="733">
        <v>45611</v>
      </c>
      <c r="B21936" s="62" t="s">
        <v>14351</v>
      </c>
      <c r="C21936" s="62" t="s">
        <v>285</v>
      </c>
      <c r="D21936" s="182" t="s">
        <v>13666</v>
      </c>
      <c r="E21936" s="125">
        <v>1000</v>
      </c>
      <c r="F21936" s="125"/>
      <c r="G21936" s="125">
        <f t="shared" si="485"/>
        <v>-1000</v>
      </c>
      <c r="H21936" s="704" t="s">
        <v>14848</v>
      </c>
    </row>
    <row r="21937" spans="1:8" ht="15" x14ac:dyDescent="0.2">
      <c r="A21937" s="733">
        <v>45611</v>
      </c>
      <c r="B21937" s="62" t="s">
        <v>14597</v>
      </c>
      <c r="C21937" s="62" t="s">
        <v>5740</v>
      </c>
      <c r="D21937" s="182" t="s">
        <v>14971</v>
      </c>
      <c r="E21937" s="125">
        <v>1100</v>
      </c>
      <c r="F21937" s="125"/>
      <c r="G21937" s="125">
        <f t="shared" si="485"/>
        <v>-1100</v>
      </c>
      <c r="H21937" s="704" t="s">
        <v>14848</v>
      </c>
    </row>
    <row r="21938" spans="1:8" ht="15" x14ac:dyDescent="0.2">
      <c r="A21938" s="733">
        <v>45611</v>
      </c>
      <c r="B21938" s="62" t="s">
        <v>15261</v>
      </c>
      <c r="C21938" s="62" t="s">
        <v>5409</v>
      </c>
      <c r="D21938" s="182" t="s">
        <v>13405</v>
      </c>
      <c r="E21938" s="125">
        <v>5000</v>
      </c>
      <c r="F21938" s="125"/>
      <c r="G21938" s="125">
        <f t="shared" si="485"/>
        <v>-5000</v>
      </c>
      <c r="H21938" s="704" t="s">
        <v>14848</v>
      </c>
    </row>
    <row r="21939" spans="1:8" ht="15" x14ac:dyDescent="0.2">
      <c r="A21939" s="733">
        <v>45611</v>
      </c>
      <c r="B21939" s="62" t="s">
        <v>13240</v>
      </c>
      <c r="C21939" s="62" t="s">
        <v>5740</v>
      </c>
      <c r="D21939" s="182" t="s">
        <v>14971</v>
      </c>
      <c r="E21939" s="125">
        <v>1400</v>
      </c>
      <c r="F21939" s="125"/>
      <c r="G21939" s="125">
        <f t="shared" si="485"/>
        <v>-1400</v>
      </c>
      <c r="H21939" s="704" t="s">
        <v>14848</v>
      </c>
    </row>
    <row r="21940" spans="1:8" ht="15" x14ac:dyDescent="0.2">
      <c r="A21940" s="733">
        <v>45611</v>
      </c>
      <c r="B21940" s="62" t="s">
        <v>13213</v>
      </c>
      <c r="C21940" s="62" t="s">
        <v>5740</v>
      </c>
      <c r="D21940" s="182" t="s">
        <v>14971</v>
      </c>
      <c r="E21940" s="125">
        <v>600</v>
      </c>
      <c r="F21940" s="125"/>
      <c r="G21940" s="125">
        <f t="shared" si="485"/>
        <v>-600</v>
      </c>
      <c r="H21940" s="704" t="s">
        <v>14848</v>
      </c>
    </row>
    <row r="21941" spans="1:8" ht="15" x14ac:dyDescent="0.2">
      <c r="A21941" s="733">
        <v>45611</v>
      </c>
      <c r="B21941" s="62" t="s">
        <v>14351</v>
      </c>
      <c r="C21941" s="62" t="s">
        <v>10972</v>
      </c>
      <c r="D21941" s="182" t="s">
        <v>14992</v>
      </c>
      <c r="E21941" s="125">
        <v>2000</v>
      </c>
      <c r="F21941" s="125"/>
      <c r="G21941" s="125">
        <f t="shared" si="485"/>
        <v>-2000</v>
      </c>
      <c r="H21941" s="704" t="s">
        <v>14848</v>
      </c>
    </row>
    <row r="21942" spans="1:8" ht="15" x14ac:dyDescent="0.2">
      <c r="A21942" s="733">
        <v>45611</v>
      </c>
      <c r="B21942" s="62" t="s">
        <v>14597</v>
      </c>
      <c r="C21942" s="62" t="s">
        <v>13257</v>
      </c>
      <c r="D21942" s="182" t="s">
        <v>15007</v>
      </c>
      <c r="E21942" s="125">
        <v>100000</v>
      </c>
      <c r="F21942" s="125"/>
      <c r="G21942" s="125">
        <f t="shared" si="485"/>
        <v>-100000</v>
      </c>
      <c r="H21942" s="704" t="s">
        <v>14848</v>
      </c>
    </row>
    <row r="21943" spans="1:8" ht="15" x14ac:dyDescent="0.2">
      <c r="A21943" s="733">
        <v>45611</v>
      </c>
      <c r="B21943" s="62" t="s">
        <v>11068</v>
      </c>
      <c r="C21943" s="62" t="s">
        <v>10972</v>
      </c>
      <c r="D21943" s="182" t="s">
        <v>14792</v>
      </c>
      <c r="E21943" s="125">
        <v>17000</v>
      </c>
      <c r="F21943" s="125"/>
      <c r="G21943" s="125">
        <f t="shared" si="485"/>
        <v>-17000</v>
      </c>
      <c r="H21943" s="704" t="s">
        <v>14848</v>
      </c>
    </row>
    <row r="21944" spans="1:8" ht="15" x14ac:dyDescent="0.2">
      <c r="A21944" s="733">
        <v>45612</v>
      </c>
      <c r="B21944" s="62" t="s">
        <v>14009</v>
      </c>
      <c r="C21944" s="62" t="s">
        <v>5740</v>
      </c>
      <c r="D21944" s="182" t="s">
        <v>15008</v>
      </c>
      <c r="E21944" s="125">
        <v>680</v>
      </c>
      <c r="F21944" s="125"/>
      <c r="G21944" s="125">
        <f t="shared" si="485"/>
        <v>-680</v>
      </c>
      <c r="H21944" s="704" t="s">
        <v>14848</v>
      </c>
    </row>
    <row r="21945" spans="1:8" ht="15" x14ac:dyDescent="0.2">
      <c r="A21945" s="733">
        <v>45612</v>
      </c>
      <c r="B21945" s="62" t="s">
        <v>13240</v>
      </c>
      <c r="C21945" s="62" t="s">
        <v>10972</v>
      </c>
      <c r="D21945" s="182" t="s">
        <v>15009</v>
      </c>
      <c r="E21945" s="125">
        <v>5880</v>
      </c>
      <c r="F21945" s="125"/>
      <c r="G21945" s="125">
        <f t="shared" si="485"/>
        <v>-5880</v>
      </c>
      <c r="H21945" s="704" t="s">
        <v>14848</v>
      </c>
    </row>
    <row r="21946" spans="1:8" ht="15" x14ac:dyDescent="0.2">
      <c r="A21946" s="733">
        <v>45612</v>
      </c>
      <c r="B21946" s="62" t="s">
        <v>14009</v>
      </c>
      <c r="C21946" s="62" t="s">
        <v>13505</v>
      </c>
      <c r="D21946" s="182" t="s">
        <v>369</v>
      </c>
      <c r="E21946" s="125">
        <v>3000</v>
      </c>
      <c r="F21946" s="125"/>
      <c r="G21946" s="125">
        <f t="shared" si="485"/>
        <v>-3000</v>
      </c>
      <c r="H21946" s="704" t="s">
        <v>14848</v>
      </c>
    </row>
    <row r="21947" spans="1:8" ht="15" x14ac:dyDescent="0.2">
      <c r="A21947" s="733">
        <v>45612</v>
      </c>
      <c r="B21947" s="62" t="s">
        <v>15258</v>
      </c>
      <c r="C21947" s="62" t="s">
        <v>5740</v>
      </c>
      <c r="D21947" s="182" t="s">
        <v>369</v>
      </c>
      <c r="E21947" s="125">
        <v>3000</v>
      </c>
      <c r="F21947" s="125"/>
      <c r="G21947" s="125">
        <f t="shared" si="485"/>
        <v>-3000</v>
      </c>
      <c r="H21947" s="704" t="s">
        <v>14848</v>
      </c>
    </row>
    <row r="21948" spans="1:8" ht="15" x14ac:dyDescent="0.2">
      <c r="A21948" s="733">
        <v>45612</v>
      </c>
      <c r="B21948" s="62" t="s">
        <v>103</v>
      </c>
      <c r="C21948" s="62" t="s">
        <v>391</v>
      </c>
      <c r="D21948" s="182" t="s">
        <v>10199</v>
      </c>
      <c r="E21948" s="125">
        <v>5000</v>
      </c>
      <c r="F21948" s="125"/>
      <c r="G21948" s="125">
        <f t="shared" si="485"/>
        <v>-5000</v>
      </c>
      <c r="H21948" s="704" t="s">
        <v>14848</v>
      </c>
    </row>
    <row r="21949" spans="1:8" ht="15" x14ac:dyDescent="0.2">
      <c r="A21949" s="733">
        <v>45612</v>
      </c>
      <c r="B21949" s="62" t="s">
        <v>13213</v>
      </c>
      <c r="C21949" s="62" t="s">
        <v>10972</v>
      </c>
      <c r="D21949" s="182" t="s">
        <v>14985</v>
      </c>
      <c r="E21949" s="125">
        <v>10000</v>
      </c>
      <c r="F21949" s="125"/>
      <c r="G21949" s="125">
        <f t="shared" si="485"/>
        <v>-10000</v>
      </c>
      <c r="H21949" s="704" t="s">
        <v>14848</v>
      </c>
    </row>
    <row r="21950" spans="1:8" ht="15" x14ac:dyDescent="0.2">
      <c r="A21950" s="733">
        <v>45612</v>
      </c>
      <c r="B21950" s="62" t="s">
        <v>13213</v>
      </c>
      <c r="C21950" s="62" t="s">
        <v>5740</v>
      </c>
      <c r="D21950" s="182" t="s">
        <v>14700</v>
      </c>
      <c r="E21950" s="125">
        <v>1000</v>
      </c>
      <c r="F21950" s="125"/>
      <c r="G21950" s="125">
        <f t="shared" si="485"/>
        <v>-1000</v>
      </c>
      <c r="H21950" s="704" t="s">
        <v>14848</v>
      </c>
    </row>
    <row r="21951" spans="1:8" ht="15" x14ac:dyDescent="0.2">
      <c r="A21951" s="733">
        <v>45612</v>
      </c>
      <c r="B21951" s="62" t="s">
        <v>11068</v>
      </c>
      <c r="C21951" s="62" t="s">
        <v>5740</v>
      </c>
      <c r="D21951" s="182" t="s">
        <v>14700</v>
      </c>
      <c r="E21951" s="125">
        <v>750</v>
      </c>
      <c r="F21951" s="125"/>
      <c r="G21951" s="125">
        <f t="shared" si="485"/>
        <v>-750</v>
      </c>
      <c r="H21951" s="704" t="s">
        <v>14848</v>
      </c>
    </row>
    <row r="21952" spans="1:8" ht="15" x14ac:dyDescent="0.2">
      <c r="A21952" s="733">
        <v>45612</v>
      </c>
      <c r="B21952" s="62" t="s">
        <v>9344</v>
      </c>
      <c r="C21952" s="62" t="s">
        <v>5740</v>
      </c>
      <c r="D21952" s="182" t="s">
        <v>14700</v>
      </c>
      <c r="E21952" s="125">
        <v>750</v>
      </c>
      <c r="F21952" s="125"/>
      <c r="G21952" s="125">
        <f t="shared" si="485"/>
        <v>-750</v>
      </c>
      <c r="H21952" s="704" t="s">
        <v>14848</v>
      </c>
    </row>
    <row r="21953" spans="1:8" ht="15" x14ac:dyDescent="0.2">
      <c r="A21953" s="733">
        <v>45612</v>
      </c>
      <c r="B21953" s="62" t="s">
        <v>13240</v>
      </c>
      <c r="C21953" s="62" t="s">
        <v>14802</v>
      </c>
      <c r="D21953" s="182" t="s">
        <v>13121</v>
      </c>
      <c r="E21953" s="125">
        <v>15000</v>
      </c>
      <c r="F21953" s="125"/>
      <c r="G21953" s="125">
        <f t="shared" si="485"/>
        <v>-15000</v>
      </c>
      <c r="H21953" s="704" t="s">
        <v>14848</v>
      </c>
    </row>
    <row r="21954" spans="1:8" ht="15" x14ac:dyDescent="0.2">
      <c r="A21954" s="733">
        <v>45612</v>
      </c>
      <c r="B21954" s="62" t="s">
        <v>13240</v>
      </c>
      <c r="C21954" s="62" t="s">
        <v>285</v>
      </c>
      <c r="D21954" s="182" t="s">
        <v>13666</v>
      </c>
      <c r="E21954" s="125">
        <v>1500</v>
      </c>
      <c r="F21954" s="125"/>
      <c r="G21954" s="125">
        <f t="shared" si="485"/>
        <v>-1500</v>
      </c>
      <c r="H21954" s="704" t="s">
        <v>14848</v>
      </c>
    </row>
    <row r="21955" spans="1:8" ht="15" x14ac:dyDescent="0.2">
      <c r="A21955" s="733">
        <v>45612</v>
      </c>
      <c r="B21955" s="62" t="s">
        <v>14597</v>
      </c>
      <c r="C21955" s="62" t="s">
        <v>391</v>
      </c>
      <c r="D21955" s="182" t="s">
        <v>10294</v>
      </c>
      <c r="E21955" s="125">
        <v>1200</v>
      </c>
      <c r="F21955" s="125"/>
      <c r="G21955" s="125">
        <f t="shared" si="485"/>
        <v>-1200</v>
      </c>
      <c r="H21955" s="704" t="s">
        <v>14848</v>
      </c>
    </row>
    <row r="21956" spans="1:8" ht="15" x14ac:dyDescent="0.2">
      <c r="A21956" s="733">
        <v>45612</v>
      </c>
      <c r="B21956" s="62" t="s">
        <v>13213</v>
      </c>
      <c r="C21956" s="62" t="s">
        <v>391</v>
      </c>
      <c r="D21956" s="182" t="s">
        <v>15010</v>
      </c>
      <c r="E21956" s="125">
        <v>2000</v>
      </c>
      <c r="F21956" s="125"/>
      <c r="G21956" s="125">
        <f t="shared" si="485"/>
        <v>-2000</v>
      </c>
      <c r="H21956" s="704" t="s">
        <v>14848</v>
      </c>
    </row>
    <row r="21957" spans="1:8" ht="15" x14ac:dyDescent="0.2">
      <c r="A21957" s="733">
        <v>45612</v>
      </c>
      <c r="B21957" s="62" t="s">
        <v>103</v>
      </c>
      <c r="C21957" s="62" t="s">
        <v>391</v>
      </c>
      <c r="D21957" s="182" t="s">
        <v>10199</v>
      </c>
      <c r="E21957" s="125">
        <v>3000</v>
      </c>
      <c r="F21957" s="125"/>
      <c r="G21957" s="125">
        <f t="shared" si="485"/>
        <v>-3000</v>
      </c>
      <c r="H21957" s="704" t="s">
        <v>14848</v>
      </c>
    </row>
    <row r="21958" spans="1:8" ht="15" x14ac:dyDescent="0.2">
      <c r="A21958" s="733">
        <v>45612</v>
      </c>
      <c r="B21958" s="62" t="s">
        <v>14569</v>
      </c>
      <c r="C21958" s="62" t="s">
        <v>10972</v>
      </c>
      <c r="D21958" s="182" t="s">
        <v>15011</v>
      </c>
      <c r="E21958" s="125">
        <v>2000</v>
      </c>
      <c r="F21958" s="125"/>
      <c r="G21958" s="125">
        <f t="shared" si="485"/>
        <v>-2000</v>
      </c>
      <c r="H21958" s="704" t="s">
        <v>14848</v>
      </c>
    </row>
    <row r="21959" spans="1:8" ht="15" x14ac:dyDescent="0.2">
      <c r="A21959" s="733">
        <v>45612</v>
      </c>
      <c r="B21959" s="62" t="s">
        <v>13213</v>
      </c>
      <c r="C21959" s="62" t="s">
        <v>5740</v>
      </c>
      <c r="D21959" s="182" t="s">
        <v>369</v>
      </c>
      <c r="E21959" s="125">
        <v>2000</v>
      </c>
      <c r="F21959" s="125"/>
      <c r="G21959" s="125">
        <f t="shared" si="485"/>
        <v>-2000</v>
      </c>
      <c r="H21959" s="704" t="s">
        <v>14848</v>
      </c>
    </row>
    <row r="21960" spans="1:8" ht="15" x14ac:dyDescent="0.2">
      <c r="A21960" s="733">
        <v>45613</v>
      </c>
      <c r="B21960" s="62" t="s">
        <v>13278</v>
      </c>
      <c r="C21960" s="62" t="s">
        <v>6475</v>
      </c>
      <c r="D21960" s="182" t="s">
        <v>14107</v>
      </c>
      <c r="E21960" s="125">
        <v>300000</v>
      </c>
      <c r="F21960" s="125"/>
      <c r="G21960" s="125">
        <f t="shared" si="485"/>
        <v>-300000</v>
      </c>
      <c r="H21960" s="704" t="s">
        <v>14848</v>
      </c>
    </row>
    <row r="21961" spans="1:8" ht="15" x14ac:dyDescent="0.2">
      <c r="A21961" s="733">
        <v>45613</v>
      </c>
      <c r="B21961" s="62" t="s">
        <v>13240</v>
      </c>
      <c r="C21961" s="62" t="s">
        <v>10972</v>
      </c>
      <c r="D21961" s="182" t="s">
        <v>15012</v>
      </c>
      <c r="E21961" s="125">
        <v>150000</v>
      </c>
      <c r="F21961" s="125"/>
      <c r="G21961" s="125">
        <f t="shared" si="485"/>
        <v>-150000</v>
      </c>
      <c r="H21961" s="704" t="s">
        <v>14848</v>
      </c>
    </row>
    <row r="21962" spans="1:8" ht="15" x14ac:dyDescent="0.2">
      <c r="A21962" s="733">
        <v>45613</v>
      </c>
      <c r="B21962" s="62" t="s">
        <v>14232</v>
      </c>
      <c r="C21962" s="62" t="s">
        <v>14307</v>
      </c>
      <c r="D21962" s="182" t="s">
        <v>15013</v>
      </c>
      <c r="E21962" s="125">
        <v>40000</v>
      </c>
      <c r="F21962" s="125"/>
      <c r="G21962" s="125">
        <f t="shared" si="485"/>
        <v>-40000</v>
      </c>
      <c r="H21962" s="704" t="s">
        <v>14848</v>
      </c>
    </row>
    <row r="21963" spans="1:8" ht="15" x14ac:dyDescent="0.2">
      <c r="A21963" s="733">
        <v>45614</v>
      </c>
      <c r="B21963" s="62" t="s">
        <v>13240</v>
      </c>
      <c r="C21963" s="62" t="s">
        <v>5740</v>
      </c>
      <c r="D21963" s="182" t="s">
        <v>369</v>
      </c>
      <c r="E21963" s="125">
        <v>1000</v>
      </c>
      <c r="F21963" s="125"/>
      <c r="G21963" s="125">
        <f t="shared" si="485"/>
        <v>-1000</v>
      </c>
      <c r="H21963" s="704" t="s">
        <v>14848</v>
      </c>
    </row>
    <row r="21964" spans="1:8" ht="15" x14ac:dyDescent="0.2">
      <c r="A21964" s="733">
        <v>45614</v>
      </c>
      <c r="B21964" s="62" t="s">
        <v>14569</v>
      </c>
      <c r="C21964" s="62" t="s">
        <v>5740</v>
      </c>
      <c r="D21964" s="182" t="s">
        <v>369</v>
      </c>
      <c r="E21964" s="125">
        <v>1000</v>
      </c>
      <c r="F21964" s="125"/>
      <c r="G21964" s="125">
        <f t="shared" si="485"/>
        <v>-1000</v>
      </c>
      <c r="H21964" s="704" t="s">
        <v>14848</v>
      </c>
    </row>
    <row r="21965" spans="1:8" ht="15" x14ac:dyDescent="0.2">
      <c r="A21965" s="733">
        <v>45614</v>
      </c>
      <c r="B21965" s="62" t="s">
        <v>12671</v>
      </c>
      <c r="C21965" s="62" t="s">
        <v>10972</v>
      </c>
      <c r="D21965" s="182" t="s">
        <v>15014</v>
      </c>
      <c r="E21965" s="125">
        <v>750</v>
      </c>
      <c r="F21965" s="125"/>
      <c r="G21965" s="125">
        <f t="shared" si="485"/>
        <v>-750</v>
      </c>
      <c r="H21965" s="704" t="s">
        <v>14848</v>
      </c>
    </row>
    <row r="21966" spans="1:8" ht="15" x14ac:dyDescent="0.2">
      <c r="A21966" s="733">
        <v>45614</v>
      </c>
      <c r="B21966" s="62" t="s">
        <v>11068</v>
      </c>
      <c r="C21966" s="62" t="s">
        <v>391</v>
      </c>
      <c r="D21966" s="182" t="s">
        <v>12430</v>
      </c>
      <c r="E21966" s="125">
        <v>1500</v>
      </c>
      <c r="F21966" s="125"/>
      <c r="G21966" s="125">
        <f t="shared" si="485"/>
        <v>-1500</v>
      </c>
      <c r="H21966" s="704" t="s">
        <v>14848</v>
      </c>
    </row>
    <row r="21967" spans="1:8" ht="15" x14ac:dyDescent="0.2">
      <c r="A21967" s="733">
        <v>45614</v>
      </c>
      <c r="B21967" s="62" t="s">
        <v>13240</v>
      </c>
      <c r="C21967" s="62" t="s">
        <v>10972</v>
      </c>
      <c r="D21967" s="182" t="s">
        <v>15015</v>
      </c>
      <c r="E21967" s="125">
        <v>1200</v>
      </c>
      <c r="F21967" s="125"/>
      <c r="G21967" s="125">
        <f t="shared" si="485"/>
        <v>-1200</v>
      </c>
      <c r="H21967" s="704" t="s">
        <v>14848</v>
      </c>
    </row>
    <row r="21968" spans="1:8" ht="15" x14ac:dyDescent="0.2">
      <c r="A21968" s="733">
        <v>45614</v>
      </c>
      <c r="B21968" s="62" t="s">
        <v>13240</v>
      </c>
      <c r="C21968" s="62" t="s">
        <v>5740</v>
      </c>
      <c r="D21968" s="182" t="s">
        <v>15016</v>
      </c>
      <c r="E21968" s="125">
        <v>1400</v>
      </c>
      <c r="F21968" s="125"/>
      <c r="G21968" s="125">
        <f t="shared" si="485"/>
        <v>-1400</v>
      </c>
      <c r="H21968" s="704" t="s">
        <v>14848</v>
      </c>
    </row>
    <row r="21969" spans="1:8" ht="15" x14ac:dyDescent="0.2">
      <c r="A21969" s="733">
        <v>45614</v>
      </c>
      <c r="B21969" s="62" t="s">
        <v>12262</v>
      </c>
      <c r="C21969" s="62" t="s">
        <v>14401</v>
      </c>
      <c r="D21969" s="182" t="s">
        <v>15017</v>
      </c>
      <c r="E21969" s="125">
        <v>15000</v>
      </c>
      <c r="F21969" s="125"/>
      <c r="G21969" s="125">
        <f t="shared" si="485"/>
        <v>-15000</v>
      </c>
      <c r="H21969" s="704" t="s">
        <v>14848</v>
      </c>
    </row>
    <row r="21970" spans="1:8" ht="15" x14ac:dyDescent="0.2">
      <c r="A21970" s="733">
        <v>45614</v>
      </c>
      <c r="B21970" s="62" t="s">
        <v>103</v>
      </c>
      <c r="C21970" s="62" t="s">
        <v>8141</v>
      </c>
      <c r="D21970" s="182" t="s">
        <v>6342</v>
      </c>
      <c r="E21970" s="125">
        <v>11330</v>
      </c>
      <c r="F21970" s="125"/>
      <c r="G21970" s="125">
        <f t="shared" si="485"/>
        <v>-11330</v>
      </c>
      <c r="H21970" s="704" t="s">
        <v>14848</v>
      </c>
    </row>
    <row r="21971" spans="1:8" ht="15" x14ac:dyDescent="0.2">
      <c r="A21971" s="733">
        <v>45614</v>
      </c>
      <c r="B21971" s="62" t="s">
        <v>25</v>
      </c>
      <c r="C21971" s="62" t="s">
        <v>8141</v>
      </c>
      <c r="D21971" s="182" t="s">
        <v>6342</v>
      </c>
      <c r="E21971" s="125">
        <v>3185</v>
      </c>
      <c r="F21971" s="125"/>
      <c r="G21971" s="125">
        <f t="shared" si="485"/>
        <v>-3185</v>
      </c>
      <c r="H21971" s="704" t="s">
        <v>14848</v>
      </c>
    </row>
    <row r="21972" spans="1:8" ht="15" x14ac:dyDescent="0.2">
      <c r="A21972" s="733">
        <v>45614</v>
      </c>
      <c r="B21972" s="62" t="s">
        <v>13240</v>
      </c>
      <c r="C21972" s="62" t="s">
        <v>15018</v>
      </c>
      <c r="D21972" s="182" t="s">
        <v>14832</v>
      </c>
      <c r="E21972" s="125">
        <v>200000</v>
      </c>
      <c r="F21972" s="125"/>
      <c r="G21972" s="125">
        <f t="shared" si="485"/>
        <v>-200000</v>
      </c>
      <c r="H21972" s="704" t="s">
        <v>14848</v>
      </c>
    </row>
    <row r="21973" spans="1:8" ht="15" x14ac:dyDescent="0.2">
      <c r="A21973" s="733">
        <v>45614</v>
      </c>
      <c r="B21973" s="62" t="s">
        <v>11068</v>
      </c>
      <c r="C21973" s="62" t="s">
        <v>15019</v>
      </c>
      <c r="D21973" s="182" t="s">
        <v>15020</v>
      </c>
      <c r="E21973" s="125">
        <v>100000</v>
      </c>
      <c r="F21973" s="125"/>
      <c r="G21973" s="125">
        <f t="shared" si="485"/>
        <v>-100000</v>
      </c>
      <c r="H21973" s="704" t="s">
        <v>14848</v>
      </c>
    </row>
    <row r="21974" spans="1:8" ht="15" x14ac:dyDescent="0.2">
      <c r="A21974" s="733">
        <v>45615</v>
      </c>
      <c r="B21974" s="62" t="s">
        <v>13213</v>
      </c>
      <c r="C21974" s="62" t="s">
        <v>10972</v>
      </c>
      <c r="D21974" s="182" t="s">
        <v>15021</v>
      </c>
      <c r="E21974" s="125">
        <v>7872</v>
      </c>
      <c r="F21974" s="125"/>
      <c r="G21974" s="125">
        <f t="shared" si="485"/>
        <v>-7872</v>
      </c>
      <c r="H21974" s="704" t="s">
        <v>14848</v>
      </c>
    </row>
    <row r="21975" spans="1:8" ht="15" x14ac:dyDescent="0.2">
      <c r="A21975" s="733">
        <v>45615</v>
      </c>
      <c r="B21975" s="62" t="s">
        <v>13213</v>
      </c>
      <c r="C21975" s="62" t="s">
        <v>15022</v>
      </c>
      <c r="D21975" s="182" t="s">
        <v>15023</v>
      </c>
      <c r="E21975" s="125">
        <v>8000</v>
      </c>
      <c r="F21975" s="125"/>
      <c r="G21975" s="125">
        <f t="shared" si="485"/>
        <v>-8000</v>
      </c>
      <c r="H21975" s="704" t="s">
        <v>14848</v>
      </c>
    </row>
    <row r="21976" spans="1:8" ht="15" x14ac:dyDescent="0.2">
      <c r="A21976" s="733">
        <v>45615</v>
      </c>
      <c r="B21976" s="62" t="s">
        <v>103</v>
      </c>
      <c r="C21976" s="62" t="s">
        <v>391</v>
      </c>
      <c r="D21976" s="182" t="s">
        <v>10199</v>
      </c>
      <c r="E21976" s="125">
        <v>4000</v>
      </c>
      <c r="F21976" s="125"/>
      <c r="G21976" s="125">
        <f t="shared" si="485"/>
        <v>-4000</v>
      </c>
      <c r="H21976" s="704" t="s">
        <v>14848</v>
      </c>
    </row>
    <row r="21977" spans="1:8" ht="15" x14ac:dyDescent="0.2">
      <c r="A21977" s="733">
        <v>45615</v>
      </c>
      <c r="B21977" s="62" t="s">
        <v>13213</v>
      </c>
      <c r="C21977" s="62" t="s">
        <v>285</v>
      </c>
      <c r="D21977" s="182" t="s">
        <v>13666</v>
      </c>
      <c r="E21977" s="125">
        <v>1500</v>
      </c>
      <c r="F21977" s="125"/>
      <c r="G21977" s="125">
        <f t="shared" si="485"/>
        <v>-1500</v>
      </c>
      <c r="H21977" s="704" t="s">
        <v>14848</v>
      </c>
    </row>
    <row r="21978" spans="1:8" ht="15" x14ac:dyDescent="0.2">
      <c r="A21978" s="733">
        <v>45615</v>
      </c>
      <c r="B21978" s="62" t="s">
        <v>13240</v>
      </c>
      <c r="C21978" s="62" t="s">
        <v>10972</v>
      </c>
      <c r="D21978" s="182" t="s">
        <v>15024</v>
      </c>
      <c r="E21978" s="125">
        <v>48600</v>
      </c>
      <c r="F21978" s="125"/>
      <c r="G21978" s="125">
        <f t="shared" si="485"/>
        <v>-48600</v>
      </c>
      <c r="H21978" s="704" t="s">
        <v>14848</v>
      </c>
    </row>
    <row r="21979" spans="1:8" ht="15" x14ac:dyDescent="0.2">
      <c r="A21979" s="733">
        <v>45615</v>
      </c>
      <c r="B21979" s="62" t="s">
        <v>14597</v>
      </c>
      <c r="C21979" s="62" t="s">
        <v>10972</v>
      </c>
      <c r="D21979" s="182" t="s">
        <v>15025</v>
      </c>
      <c r="E21979" s="125">
        <v>1500</v>
      </c>
      <c r="F21979" s="125"/>
      <c r="G21979" s="125">
        <f t="shared" si="485"/>
        <v>-1500</v>
      </c>
      <c r="H21979" s="704" t="s">
        <v>14848</v>
      </c>
    </row>
    <row r="21980" spans="1:8" ht="15" x14ac:dyDescent="0.2">
      <c r="A21980" s="733">
        <v>45615</v>
      </c>
      <c r="B21980" s="62" t="s">
        <v>14569</v>
      </c>
      <c r="C21980" s="62" t="s">
        <v>5740</v>
      </c>
      <c r="D21980" s="182" t="s">
        <v>14138</v>
      </c>
      <c r="E21980" s="125">
        <v>3200</v>
      </c>
      <c r="F21980" s="125"/>
      <c r="G21980" s="125">
        <f t="shared" si="485"/>
        <v>-3200</v>
      </c>
      <c r="H21980" s="704" t="s">
        <v>14848</v>
      </c>
    </row>
    <row r="21981" spans="1:8" ht="15" x14ac:dyDescent="0.2">
      <c r="A21981" s="733">
        <v>45615</v>
      </c>
      <c r="B21981" s="62" t="s">
        <v>15258</v>
      </c>
      <c r="C21981" s="62" t="s">
        <v>10972</v>
      </c>
      <c r="D21981" s="182" t="s">
        <v>15026</v>
      </c>
      <c r="E21981" s="125">
        <v>1790</v>
      </c>
      <c r="F21981" s="125"/>
      <c r="G21981" s="125">
        <f t="shared" si="485"/>
        <v>-1790</v>
      </c>
      <c r="H21981" s="704" t="s">
        <v>14848</v>
      </c>
    </row>
    <row r="21982" spans="1:8" ht="15" x14ac:dyDescent="0.2">
      <c r="A21982" s="733">
        <v>45615</v>
      </c>
      <c r="B21982" s="62" t="s">
        <v>25</v>
      </c>
      <c r="C21982" s="62" t="s">
        <v>2427</v>
      </c>
      <c r="D21982" s="182" t="s">
        <v>15032</v>
      </c>
      <c r="E21982" s="125">
        <v>56850</v>
      </c>
      <c r="F21982" s="125"/>
      <c r="G21982" s="125">
        <f t="shared" si="485"/>
        <v>-56850</v>
      </c>
      <c r="H21982" s="704" t="s">
        <v>14848</v>
      </c>
    </row>
    <row r="21983" spans="1:8" ht="15" x14ac:dyDescent="0.2">
      <c r="A21983" s="733">
        <v>45615</v>
      </c>
      <c r="B21983" s="62" t="s">
        <v>14540</v>
      </c>
      <c r="C21983" s="62" t="s">
        <v>13540</v>
      </c>
      <c r="D21983" s="182" t="s">
        <v>15027</v>
      </c>
      <c r="E21983" s="125">
        <v>50000</v>
      </c>
      <c r="F21983" s="125"/>
      <c r="G21983" s="125">
        <f t="shared" si="485"/>
        <v>-50000</v>
      </c>
      <c r="H21983" s="704" t="s">
        <v>14848</v>
      </c>
    </row>
    <row r="21984" spans="1:8" ht="15" x14ac:dyDescent="0.2">
      <c r="A21984" s="733">
        <v>45615</v>
      </c>
      <c r="B21984" s="62" t="s">
        <v>13165</v>
      </c>
      <c r="C21984" s="565" t="s">
        <v>3427</v>
      </c>
      <c r="D21984" s="873" t="s">
        <v>15029</v>
      </c>
      <c r="E21984" s="566">
        <v>350000</v>
      </c>
      <c r="F21984" s="125"/>
      <c r="G21984" s="125">
        <f t="shared" si="485"/>
        <v>-350000</v>
      </c>
      <c r="H21984" s="704" t="s">
        <v>14848</v>
      </c>
    </row>
    <row r="21985" spans="1:8" ht="15" x14ac:dyDescent="0.2">
      <c r="A21985" s="733">
        <v>45615</v>
      </c>
      <c r="B21985" s="62" t="s">
        <v>11068</v>
      </c>
      <c r="C21985" s="565" t="s">
        <v>3427</v>
      </c>
      <c r="D21985" s="873" t="s">
        <v>15029</v>
      </c>
      <c r="E21985" s="566">
        <v>100000</v>
      </c>
      <c r="F21985" s="125"/>
      <c r="G21985" s="125">
        <f t="shared" ref="G21985:G22025" si="486">F21985-E21985</f>
        <v>-100000</v>
      </c>
      <c r="H21985" s="704" t="s">
        <v>14848</v>
      </c>
    </row>
    <row r="21986" spans="1:8" ht="15" x14ac:dyDescent="0.2">
      <c r="A21986" s="733">
        <v>45615</v>
      </c>
      <c r="B21986" s="62" t="s">
        <v>13165</v>
      </c>
      <c r="C21986" s="62" t="s">
        <v>13400</v>
      </c>
      <c r="D21986" s="182" t="s">
        <v>15028</v>
      </c>
      <c r="E21986" s="125">
        <v>250000</v>
      </c>
      <c r="F21986" s="125"/>
      <c r="G21986" s="125">
        <f t="shared" si="486"/>
        <v>-250000</v>
      </c>
      <c r="H21986" s="704" t="s">
        <v>14848</v>
      </c>
    </row>
    <row r="21987" spans="1:8" ht="15" x14ac:dyDescent="0.2">
      <c r="A21987" s="733">
        <v>45616</v>
      </c>
      <c r="B21987" s="62" t="s">
        <v>13213</v>
      </c>
      <c r="C21987" s="62" t="s">
        <v>5740</v>
      </c>
      <c r="D21987" s="182" t="s">
        <v>14700</v>
      </c>
      <c r="E21987" s="125">
        <v>1500</v>
      </c>
      <c r="F21987" s="125"/>
      <c r="G21987" s="125">
        <f t="shared" si="486"/>
        <v>-1500</v>
      </c>
      <c r="H21987" s="704" t="s">
        <v>14848</v>
      </c>
    </row>
    <row r="21988" spans="1:8" ht="15" x14ac:dyDescent="0.2">
      <c r="A21988" s="733">
        <v>45616</v>
      </c>
      <c r="B21988" s="62" t="s">
        <v>14009</v>
      </c>
      <c r="C21988" s="62" t="s">
        <v>5740</v>
      </c>
      <c r="D21988" s="182" t="s">
        <v>15040</v>
      </c>
      <c r="E21988" s="125">
        <v>3500</v>
      </c>
      <c r="F21988" s="125"/>
      <c r="G21988" s="125">
        <f t="shared" si="486"/>
        <v>-3500</v>
      </c>
      <c r="H21988" s="704" t="s">
        <v>14848</v>
      </c>
    </row>
    <row r="21989" spans="1:8" ht="15" x14ac:dyDescent="0.2">
      <c r="A21989" s="733">
        <v>45616</v>
      </c>
      <c r="B21989" s="62" t="s">
        <v>13240</v>
      </c>
      <c r="C21989" s="62" t="s">
        <v>10972</v>
      </c>
      <c r="D21989" s="182" t="s">
        <v>15041</v>
      </c>
      <c r="E21989" s="125">
        <v>65200</v>
      </c>
      <c r="F21989" s="125"/>
      <c r="G21989" s="125">
        <f t="shared" si="486"/>
        <v>-65200</v>
      </c>
      <c r="H21989" s="704" t="s">
        <v>14848</v>
      </c>
    </row>
    <row r="21990" spans="1:8" ht="15" x14ac:dyDescent="0.2">
      <c r="A21990" s="733">
        <v>45616</v>
      </c>
      <c r="B21990" s="62" t="s">
        <v>14351</v>
      </c>
      <c r="C21990" s="62" t="s">
        <v>10972</v>
      </c>
      <c r="D21990" s="182" t="s">
        <v>15042</v>
      </c>
      <c r="E21990" s="125">
        <v>1980</v>
      </c>
      <c r="F21990" s="125"/>
      <c r="G21990" s="125">
        <f t="shared" si="486"/>
        <v>-1980</v>
      </c>
      <c r="H21990" s="704" t="s">
        <v>14848</v>
      </c>
    </row>
    <row r="21991" spans="1:8" ht="15" x14ac:dyDescent="0.2">
      <c r="A21991" s="733">
        <v>45616</v>
      </c>
      <c r="B21991" s="62" t="s">
        <v>13213</v>
      </c>
      <c r="C21991" s="62" t="s">
        <v>10972</v>
      </c>
      <c r="D21991" s="182" t="s">
        <v>15043</v>
      </c>
      <c r="E21991" s="125">
        <v>5000</v>
      </c>
      <c r="F21991" s="125"/>
      <c r="G21991" s="125">
        <f t="shared" si="486"/>
        <v>-5000</v>
      </c>
      <c r="H21991" s="704" t="s">
        <v>14848</v>
      </c>
    </row>
    <row r="21992" spans="1:8" ht="15" x14ac:dyDescent="0.2">
      <c r="A21992" s="733">
        <v>45616</v>
      </c>
      <c r="B21992" s="62" t="s">
        <v>12334</v>
      </c>
      <c r="C21992" s="62" t="s">
        <v>10972</v>
      </c>
      <c r="D21992" s="182" t="s">
        <v>14861</v>
      </c>
      <c r="E21992" s="125">
        <v>30000</v>
      </c>
      <c r="F21992" s="125"/>
      <c r="G21992" s="125">
        <f t="shared" si="486"/>
        <v>-30000</v>
      </c>
      <c r="H21992" s="704" t="s">
        <v>14848</v>
      </c>
    </row>
    <row r="21993" spans="1:8" ht="15" x14ac:dyDescent="0.2">
      <c r="A21993" s="733">
        <v>45616</v>
      </c>
      <c r="B21993" s="62" t="s">
        <v>15258</v>
      </c>
      <c r="C21993" s="62" t="s">
        <v>5740</v>
      </c>
      <c r="D21993" s="182" t="s">
        <v>15044</v>
      </c>
      <c r="E21993" s="125">
        <v>3300</v>
      </c>
      <c r="F21993" s="125"/>
      <c r="G21993" s="125">
        <f t="shared" si="486"/>
        <v>-3300</v>
      </c>
      <c r="H21993" s="704" t="s">
        <v>14848</v>
      </c>
    </row>
    <row r="21994" spans="1:8" ht="15" x14ac:dyDescent="0.2">
      <c r="A21994" s="733">
        <v>45616</v>
      </c>
      <c r="B21994" s="62" t="s">
        <v>103</v>
      </c>
      <c r="C21994" s="62" t="s">
        <v>391</v>
      </c>
      <c r="D21994" s="182" t="s">
        <v>10199</v>
      </c>
      <c r="E21994" s="125">
        <v>4000</v>
      </c>
      <c r="F21994" s="125"/>
      <c r="G21994" s="125">
        <f t="shared" si="486"/>
        <v>-4000</v>
      </c>
      <c r="H21994" s="704" t="s">
        <v>14848</v>
      </c>
    </row>
    <row r="21995" spans="1:8" ht="15" x14ac:dyDescent="0.2">
      <c r="A21995" s="733">
        <v>45616</v>
      </c>
      <c r="B21995" s="62" t="s">
        <v>11068</v>
      </c>
      <c r="C21995" s="62" t="s">
        <v>5740</v>
      </c>
      <c r="D21995" s="182" t="s">
        <v>14700</v>
      </c>
      <c r="E21995" s="125">
        <v>2300</v>
      </c>
      <c r="F21995" s="125"/>
      <c r="G21995" s="125">
        <f t="shared" si="486"/>
        <v>-2300</v>
      </c>
      <c r="H21995" s="704" t="s">
        <v>14848</v>
      </c>
    </row>
    <row r="21996" spans="1:8" ht="15" x14ac:dyDescent="0.2">
      <c r="A21996" s="733">
        <v>45616</v>
      </c>
      <c r="B21996" s="62" t="s">
        <v>13213</v>
      </c>
      <c r="C21996" s="62" t="s">
        <v>5740</v>
      </c>
      <c r="D21996" s="182" t="s">
        <v>14700</v>
      </c>
      <c r="E21996" s="125">
        <v>1000</v>
      </c>
      <c r="F21996" s="125"/>
      <c r="G21996" s="125">
        <f t="shared" si="486"/>
        <v>-1000</v>
      </c>
      <c r="H21996" s="704" t="s">
        <v>14848</v>
      </c>
    </row>
    <row r="21997" spans="1:8" ht="15" x14ac:dyDescent="0.2">
      <c r="A21997" s="733">
        <v>45616</v>
      </c>
      <c r="B21997" s="62" t="s">
        <v>9344</v>
      </c>
      <c r="C21997" s="62" t="s">
        <v>5740</v>
      </c>
      <c r="D21997" s="182" t="s">
        <v>14700</v>
      </c>
      <c r="E21997" s="125">
        <v>500</v>
      </c>
      <c r="F21997" s="125"/>
      <c r="G21997" s="125">
        <f t="shared" si="486"/>
        <v>-500</v>
      </c>
      <c r="H21997" s="704" t="s">
        <v>14848</v>
      </c>
    </row>
    <row r="21998" spans="1:8" ht="15" x14ac:dyDescent="0.2">
      <c r="A21998" s="733">
        <v>45616</v>
      </c>
      <c r="B21998" s="62" t="s">
        <v>13098</v>
      </c>
      <c r="C21998" s="62" t="s">
        <v>5740</v>
      </c>
      <c r="D21998" s="182" t="s">
        <v>14700</v>
      </c>
      <c r="E21998" s="125">
        <v>1400</v>
      </c>
      <c r="F21998" s="125"/>
      <c r="G21998" s="125">
        <f t="shared" si="486"/>
        <v>-1400</v>
      </c>
      <c r="H21998" s="704" t="s">
        <v>14848</v>
      </c>
    </row>
    <row r="21999" spans="1:8" ht="15" x14ac:dyDescent="0.2">
      <c r="A21999" s="733">
        <v>45616</v>
      </c>
      <c r="B21999" s="62" t="s">
        <v>14597</v>
      </c>
      <c r="C21999" s="62" t="s">
        <v>5740</v>
      </c>
      <c r="D21999" s="182" t="s">
        <v>14700</v>
      </c>
      <c r="E21999" s="125">
        <v>2500</v>
      </c>
      <c r="F21999" s="125"/>
      <c r="G21999" s="125">
        <f t="shared" si="486"/>
        <v>-2500</v>
      </c>
      <c r="H21999" s="704" t="s">
        <v>14848</v>
      </c>
    </row>
    <row r="22000" spans="1:8" ht="15" x14ac:dyDescent="0.2">
      <c r="A22000" s="733">
        <v>45616</v>
      </c>
      <c r="B22000" s="62" t="s">
        <v>13519</v>
      </c>
      <c r="C22000" s="62" t="s">
        <v>10972</v>
      </c>
      <c r="D22000" s="182" t="s">
        <v>15045</v>
      </c>
      <c r="E22000" s="125">
        <v>29000</v>
      </c>
      <c r="F22000" s="125"/>
      <c r="G22000" s="125">
        <f t="shared" si="486"/>
        <v>-29000</v>
      </c>
      <c r="H22000" s="704" t="s">
        <v>14848</v>
      </c>
    </row>
    <row r="22001" spans="1:8" ht="15" x14ac:dyDescent="0.2">
      <c r="A22001" s="733">
        <v>45616</v>
      </c>
      <c r="B22001" s="62" t="s">
        <v>13240</v>
      </c>
      <c r="C22001" s="62" t="s">
        <v>15018</v>
      </c>
      <c r="D22001" s="182" t="s">
        <v>14832</v>
      </c>
      <c r="E22001" s="125">
        <v>200000</v>
      </c>
      <c r="F22001" s="125"/>
      <c r="G22001" s="125">
        <f t="shared" si="486"/>
        <v>-200000</v>
      </c>
      <c r="H22001" s="704" t="s">
        <v>14848</v>
      </c>
    </row>
    <row r="22002" spans="1:8" ht="15" x14ac:dyDescent="0.2">
      <c r="A22002" s="733">
        <v>45616</v>
      </c>
      <c r="B22002" s="735" t="s">
        <v>14334</v>
      </c>
      <c r="C22002" s="62" t="s">
        <v>11089</v>
      </c>
      <c r="D22002" s="182" t="s">
        <v>15046</v>
      </c>
      <c r="E22002" s="125">
        <v>500000</v>
      </c>
      <c r="F22002" s="125"/>
      <c r="G22002" s="125">
        <f t="shared" si="486"/>
        <v>-500000</v>
      </c>
      <c r="H22002" s="704" t="s">
        <v>14848</v>
      </c>
    </row>
    <row r="22003" spans="1:8" ht="15" x14ac:dyDescent="0.2">
      <c r="A22003" s="733">
        <v>45616</v>
      </c>
      <c r="B22003" s="62" t="s">
        <v>6503</v>
      </c>
      <c r="C22003" s="669" t="s">
        <v>15047</v>
      </c>
      <c r="D22003" s="905" t="s">
        <v>15299</v>
      </c>
      <c r="E22003" s="671">
        <v>200000</v>
      </c>
      <c r="F22003" s="125"/>
      <c r="G22003" s="125">
        <f t="shared" si="486"/>
        <v>-200000</v>
      </c>
      <c r="H22003" s="704" t="s">
        <v>14848</v>
      </c>
    </row>
    <row r="22004" spans="1:8" ht="15" x14ac:dyDescent="0.2">
      <c r="A22004" s="733">
        <v>45616</v>
      </c>
      <c r="B22004" s="62" t="s">
        <v>14232</v>
      </c>
      <c r="C22004" s="669" t="s">
        <v>15047</v>
      </c>
      <c r="D22004" s="905" t="s">
        <v>15299</v>
      </c>
      <c r="E22004" s="671">
        <v>100000</v>
      </c>
      <c r="F22004" s="125"/>
      <c r="G22004" s="125">
        <f t="shared" si="486"/>
        <v>-100000</v>
      </c>
      <c r="H22004" s="704" t="s">
        <v>14848</v>
      </c>
    </row>
    <row r="22005" spans="1:8" ht="15" x14ac:dyDescent="0.2">
      <c r="A22005" s="733">
        <v>45616</v>
      </c>
      <c r="B22005" s="62" t="s">
        <v>14351</v>
      </c>
      <c r="C22005" s="669" t="s">
        <v>15047</v>
      </c>
      <c r="D22005" s="905" t="s">
        <v>15299</v>
      </c>
      <c r="E22005" s="671">
        <v>50000</v>
      </c>
      <c r="F22005" s="125"/>
      <c r="G22005" s="125">
        <f t="shared" si="486"/>
        <v>-50000</v>
      </c>
      <c r="H22005" s="704" t="s">
        <v>14848</v>
      </c>
    </row>
    <row r="22006" spans="1:8" ht="15" x14ac:dyDescent="0.2">
      <c r="A22006" s="733">
        <v>45616</v>
      </c>
      <c r="B22006" s="62" t="s">
        <v>15258</v>
      </c>
      <c r="C22006" s="669" t="s">
        <v>15047</v>
      </c>
      <c r="D22006" s="905" t="s">
        <v>15299</v>
      </c>
      <c r="E22006" s="671">
        <v>50000</v>
      </c>
      <c r="F22006" s="125"/>
      <c r="G22006" s="125">
        <f t="shared" si="486"/>
        <v>-50000</v>
      </c>
      <c r="H22006" s="704" t="s">
        <v>14848</v>
      </c>
    </row>
    <row r="22007" spans="1:8" ht="24" x14ac:dyDescent="0.2">
      <c r="A22007" s="733">
        <v>45616</v>
      </c>
      <c r="B22007" s="62" t="s">
        <v>15258</v>
      </c>
      <c r="C22007" s="62" t="s">
        <v>4869</v>
      </c>
      <c r="D22007" s="182" t="s">
        <v>15048</v>
      </c>
      <c r="E22007" s="125">
        <v>175000</v>
      </c>
      <c r="F22007" s="125"/>
      <c r="G22007" s="125">
        <f t="shared" si="486"/>
        <v>-175000</v>
      </c>
      <c r="H22007" s="704" t="s">
        <v>14848</v>
      </c>
    </row>
    <row r="22008" spans="1:8" ht="15" x14ac:dyDescent="0.2">
      <c r="A22008" s="733">
        <v>45616</v>
      </c>
      <c r="B22008" s="735" t="s">
        <v>14334</v>
      </c>
      <c r="C22008" s="62" t="s">
        <v>11089</v>
      </c>
      <c r="D22008" s="182" t="s">
        <v>15046</v>
      </c>
      <c r="E22008" s="125">
        <v>500000</v>
      </c>
      <c r="F22008" s="125"/>
      <c r="G22008" s="125">
        <f t="shared" si="486"/>
        <v>-500000</v>
      </c>
      <c r="H22008" s="704" t="s">
        <v>14848</v>
      </c>
    </row>
    <row r="22009" spans="1:8" ht="15" x14ac:dyDescent="0.2">
      <c r="A22009" s="733">
        <v>45617</v>
      </c>
      <c r="B22009" s="62" t="s">
        <v>13213</v>
      </c>
      <c r="C22009" s="62" t="s">
        <v>285</v>
      </c>
      <c r="D22009" s="182" t="s">
        <v>13666</v>
      </c>
      <c r="E22009" s="125">
        <v>1000</v>
      </c>
      <c r="F22009" s="125"/>
      <c r="G22009" s="125">
        <f t="shared" si="486"/>
        <v>-1000</v>
      </c>
      <c r="H22009" s="704" t="s">
        <v>14848</v>
      </c>
    </row>
    <row r="22010" spans="1:8" ht="15" x14ac:dyDescent="0.2">
      <c r="A22010" s="733">
        <v>45617</v>
      </c>
      <c r="B22010" s="62" t="s">
        <v>13240</v>
      </c>
      <c r="C22010" s="62" t="s">
        <v>15049</v>
      </c>
      <c r="D22010" s="182" t="s">
        <v>15050</v>
      </c>
      <c r="E22010" s="125">
        <v>10000</v>
      </c>
      <c r="F22010" s="125"/>
      <c r="G22010" s="125">
        <f t="shared" si="486"/>
        <v>-10000</v>
      </c>
      <c r="H22010" s="704" t="s">
        <v>14848</v>
      </c>
    </row>
    <row r="22011" spans="1:8" ht="15" x14ac:dyDescent="0.2">
      <c r="A22011" s="733">
        <v>45617</v>
      </c>
      <c r="B22011" s="62" t="s">
        <v>15261</v>
      </c>
      <c r="C22011" s="62" t="s">
        <v>12336</v>
      </c>
      <c r="D22011" s="182" t="s">
        <v>1156</v>
      </c>
      <c r="E22011" s="125">
        <v>10000</v>
      </c>
      <c r="F22011" s="125"/>
      <c r="G22011" s="125">
        <f t="shared" si="486"/>
        <v>-10000</v>
      </c>
      <c r="H22011" s="704" t="s">
        <v>14848</v>
      </c>
    </row>
    <row r="22012" spans="1:8" ht="15" x14ac:dyDescent="0.2">
      <c r="A22012" s="733">
        <v>45617</v>
      </c>
      <c r="B22012" s="62" t="s">
        <v>13240</v>
      </c>
      <c r="C22012" s="62" t="s">
        <v>5740</v>
      </c>
      <c r="D22012" s="182" t="s">
        <v>15051</v>
      </c>
      <c r="E22012" s="125">
        <v>2100</v>
      </c>
      <c r="F22012" s="125"/>
      <c r="G22012" s="125">
        <f t="shared" si="486"/>
        <v>-2100</v>
      </c>
      <c r="H22012" s="704" t="s">
        <v>14848</v>
      </c>
    </row>
    <row r="22013" spans="1:8" ht="15" x14ac:dyDescent="0.2">
      <c r="A22013" s="733">
        <v>45617</v>
      </c>
      <c r="B22013" s="62" t="s">
        <v>103</v>
      </c>
      <c r="C22013" s="62" t="s">
        <v>391</v>
      </c>
      <c r="D22013" s="182" t="s">
        <v>10199</v>
      </c>
      <c r="E22013" s="125">
        <v>3000</v>
      </c>
      <c r="F22013" s="125"/>
      <c r="G22013" s="125">
        <f t="shared" ref="G22013" si="487">F22013-E22013</f>
        <v>-3000</v>
      </c>
      <c r="H22013" s="704" t="s">
        <v>14848</v>
      </c>
    </row>
    <row r="22014" spans="1:8" ht="15" x14ac:dyDescent="0.2">
      <c r="A22014" s="733">
        <v>45617</v>
      </c>
      <c r="B22014" s="62" t="s">
        <v>11068</v>
      </c>
      <c r="C22014" s="62" t="s">
        <v>12433</v>
      </c>
      <c r="D22014" s="182" t="s">
        <v>15052</v>
      </c>
      <c r="E22014" s="125">
        <v>100000</v>
      </c>
      <c r="F22014" s="125"/>
      <c r="G22014" s="125">
        <f t="shared" si="486"/>
        <v>-100000</v>
      </c>
      <c r="H22014" s="704" t="s">
        <v>14848</v>
      </c>
    </row>
    <row r="22015" spans="1:8" ht="24" x14ac:dyDescent="0.2">
      <c r="A22015" s="733">
        <v>45617</v>
      </c>
      <c r="B22015" s="62" t="s">
        <v>13213</v>
      </c>
      <c r="C22015" s="62" t="s">
        <v>11529</v>
      </c>
      <c r="D22015" s="182" t="s">
        <v>15053</v>
      </c>
      <c r="E22015" s="125">
        <v>200000</v>
      </c>
      <c r="F22015" s="125"/>
      <c r="G22015" s="125">
        <f t="shared" si="486"/>
        <v>-200000</v>
      </c>
      <c r="H22015" s="704" t="s">
        <v>14848</v>
      </c>
    </row>
    <row r="22016" spans="1:8" ht="15" x14ac:dyDescent="0.2">
      <c r="A22016" s="733">
        <v>45617</v>
      </c>
      <c r="B22016" s="62" t="s">
        <v>14569</v>
      </c>
      <c r="C22016" s="62" t="s">
        <v>11717</v>
      </c>
      <c r="D22016" s="182" t="s">
        <v>15054</v>
      </c>
      <c r="E22016" s="125">
        <v>1350000</v>
      </c>
      <c r="F22016" s="125"/>
      <c r="G22016" s="125">
        <f t="shared" si="486"/>
        <v>-1350000</v>
      </c>
      <c r="H22016" s="704" t="s">
        <v>14848</v>
      </c>
    </row>
    <row r="22017" spans="1:8" ht="15" x14ac:dyDescent="0.2">
      <c r="A22017" s="733">
        <v>45617</v>
      </c>
      <c r="B22017" s="62" t="s">
        <v>12388</v>
      </c>
      <c r="C22017" s="62" t="s">
        <v>15070</v>
      </c>
      <c r="D22017" s="182" t="s">
        <v>14374</v>
      </c>
      <c r="E22017" s="125">
        <v>40000</v>
      </c>
      <c r="F22017" s="125"/>
      <c r="G22017" s="125">
        <f t="shared" ref="G22017" si="488">F22017-E22017</f>
        <v>-40000</v>
      </c>
      <c r="H22017" s="704" t="s">
        <v>14848</v>
      </c>
    </row>
    <row r="22018" spans="1:8" ht="15" x14ac:dyDescent="0.2">
      <c r="A22018" s="733">
        <v>45617</v>
      </c>
      <c r="B22018" s="62" t="s">
        <v>13240</v>
      </c>
      <c r="C22018" s="62" t="s">
        <v>5409</v>
      </c>
      <c r="D22018" s="182" t="s">
        <v>15055</v>
      </c>
      <c r="E22018" s="125">
        <v>10000</v>
      </c>
      <c r="F22018" s="125"/>
      <c r="G22018" s="125">
        <f t="shared" si="486"/>
        <v>-10000</v>
      </c>
      <c r="H22018" s="704" t="s">
        <v>14848</v>
      </c>
    </row>
    <row r="22019" spans="1:8" ht="15" x14ac:dyDescent="0.2">
      <c r="A22019" s="733">
        <v>45617</v>
      </c>
      <c r="B22019" s="62" t="s">
        <v>14569</v>
      </c>
      <c r="C22019" s="62" t="s">
        <v>9345</v>
      </c>
      <c r="D22019" s="182" t="s">
        <v>15056</v>
      </c>
      <c r="E22019" s="125">
        <v>22942</v>
      </c>
      <c r="F22019" s="125"/>
      <c r="G22019" s="125">
        <f t="shared" si="486"/>
        <v>-22942</v>
      </c>
      <c r="H22019" s="704" t="s">
        <v>14848</v>
      </c>
    </row>
    <row r="22020" spans="1:8" ht="15" x14ac:dyDescent="0.2">
      <c r="A22020" s="733">
        <v>45617</v>
      </c>
      <c r="B22020" s="62" t="s">
        <v>37</v>
      </c>
      <c r="C22020" s="62" t="s">
        <v>15057</v>
      </c>
      <c r="D22020" s="182" t="s">
        <v>15058</v>
      </c>
      <c r="E22020" s="125">
        <v>10000</v>
      </c>
      <c r="F22020" s="125"/>
      <c r="G22020" s="125">
        <f t="shared" si="486"/>
        <v>-10000</v>
      </c>
      <c r="H22020" s="704" t="s">
        <v>14848</v>
      </c>
    </row>
    <row r="22021" spans="1:8" ht="15" x14ac:dyDescent="0.2">
      <c r="A22021" s="733">
        <v>45617</v>
      </c>
      <c r="B22021" s="62" t="s">
        <v>11707</v>
      </c>
      <c r="C22021" s="62" t="s">
        <v>10972</v>
      </c>
      <c r="D22021" s="182" t="s">
        <v>15059</v>
      </c>
      <c r="E22021" s="125">
        <v>1400</v>
      </c>
      <c r="F22021" s="125"/>
      <c r="G22021" s="125">
        <f t="shared" si="486"/>
        <v>-1400</v>
      </c>
      <c r="H22021" s="704" t="s">
        <v>14848</v>
      </c>
    </row>
    <row r="22022" spans="1:8" ht="15" x14ac:dyDescent="0.2">
      <c r="A22022" s="733">
        <v>45617</v>
      </c>
      <c r="B22022" s="62" t="s">
        <v>11068</v>
      </c>
      <c r="C22022" s="62" t="s">
        <v>10972</v>
      </c>
      <c r="D22022" s="182" t="s">
        <v>15060</v>
      </c>
      <c r="E22022" s="125">
        <v>7000</v>
      </c>
      <c r="F22022" s="125"/>
      <c r="G22022" s="125">
        <f t="shared" si="486"/>
        <v>-7000</v>
      </c>
      <c r="H22022" s="704" t="s">
        <v>14848</v>
      </c>
    </row>
    <row r="22023" spans="1:8" ht="15" x14ac:dyDescent="0.2">
      <c r="A22023" s="733">
        <v>45617</v>
      </c>
      <c r="B22023" s="62" t="s">
        <v>14597</v>
      </c>
      <c r="C22023" s="62" t="s">
        <v>10972</v>
      </c>
      <c r="D22023" s="182" t="s">
        <v>15061</v>
      </c>
      <c r="E22023" s="125">
        <v>5100</v>
      </c>
      <c r="F22023" s="125"/>
      <c r="G22023" s="125">
        <f t="shared" si="486"/>
        <v>-5100</v>
      </c>
      <c r="H22023" s="704" t="s">
        <v>14848</v>
      </c>
    </row>
    <row r="22024" spans="1:8" ht="15" x14ac:dyDescent="0.2">
      <c r="A22024" s="733">
        <v>45617</v>
      </c>
      <c r="B22024" s="62" t="s">
        <v>13417</v>
      </c>
      <c r="C22024" s="62" t="s">
        <v>10972</v>
      </c>
      <c r="D22024" s="182" t="s">
        <v>6056</v>
      </c>
      <c r="E22024" s="125">
        <v>2260</v>
      </c>
      <c r="F22024" s="125"/>
      <c r="G22024" s="125">
        <f t="shared" si="486"/>
        <v>-2260</v>
      </c>
      <c r="H22024" s="704" t="s">
        <v>14848</v>
      </c>
    </row>
    <row r="22025" spans="1:8" ht="15" x14ac:dyDescent="0.2">
      <c r="A22025" s="733">
        <v>45617</v>
      </c>
      <c r="B22025" s="62" t="s">
        <v>37</v>
      </c>
      <c r="C22025" s="62" t="s">
        <v>10972</v>
      </c>
      <c r="D22025" s="182" t="s">
        <v>6056</v>
      </c>
      <c r="E22025" s="125">
        <v>4400</v>
      </c>
      <c r="F22025" s="125"/>
      <c r="G22025" s="125">
        <f t="shared" si="486"/>
        <v>-4400</v>
      </c>
      <c r="H22025" s="704" t="s">
        <v>14848</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14848</v>
      </c>
    </row>
    <row r="22027" spans="1:8" ht="15" x14ac:dyDescent="0.2">
      <c r="A22027" s="733">
        <v>45617</v>
      </c>
      <c r="B22027" s="62" t="s">
        <v>12783</v>
      </c>
      <c r="C22027" s="62" t="s">
        <v>10972</v>
      </c>
      <c r="D22027" s="182" t="s">
        <v>6056</v>
      </c>
      <c r="E22027" s="125">
        <v>9770</v>
      </c>
      <c r="F22027" s="125"/>
      <c r="G22027" s="125">
        <f t="shared" si="489"/>
        <v>-9770</v>
      </c>
      <c r="H22027" s="704" t="s">
        <v>14848</v>
      </c>
    </row>
    <row r="22028" spans="1:8" ht="15" x14ac:dyDescent="0.2">
      <c r="A22028" s="733">
        <v>45617</v>
      </c>
      <c r="B22028" s="62" t="s">
        <v>12594</v>
      </c>
      <c r="C22028" s="62" t="s">
        <v>10972</v>
      </c>
      <c r="D22028" s="182" t="s">
        <v>6056</v>
      </c>
      <c r="E22028" s="125">
        <v>18668</v>
      </c>
      <c r="F22028" s="125"/>
      <c r="G22028" s="125">
        <f t="shared" ref="G22028:G22030" si="490">F22028-E22028</f>
        <v>-18668</v>
      </c>
      <c r="H22028" s="704" t="s">
        <v>14848</v>
      </c>
    </row>
    <row r="22029" spans="1:8" ht="15" x14ac:dyDescent="0.2">
      <c r="A22029" s="733">
        <v>45617</v>
      </c>
      <c r="B22029" s="62" t="s">
        <v>6503</v>
      </c>
      <c r="C22029" s="62" t="s">
        <v>10972</v>
      </c>
      <c r="D22029" s="182" t="s">
        <v>6056</v>
      </c>
      <c r="E22029" s="125">
        <v>51500</v>
      </c>
      <c r="F22029" s="125"/>
      <c r="G22029" s="125">
        <f t="shared" si="490"/>
        <v>-51500</v>
      </c>
      <c r="H22029" s="704" t="s">
        <v>14848</v>
      </c>
    </row>
    <row r="22030" spans="1:8" ht="15" x14ac:dyDescent="0.2">
      <c r="A22030" s="733">
        <v>45617</v>
      </c>
      <c r="B22030" s="62" t="s">
        <v>12594</v>
      </c>
      <c r="C22030" s="62" t="s">
        <v>10972</v>
      </c>
      <c r="D22030" s="182" t="s">
        <v>6056</v>
      </c>
      <c r="E22030" s="125">
        <v>62940</v>
      </c>
      <c r="F22030" s="125"/>
      <c r="G22030" s="125">
        <f t="shared" si="490"/>
        <v>-62940</v>
      </c>
      <c r="H22030" s="704" t="s">
        <v>14848</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14848</v>
      </c>
    </row>
    <row r="22032" spans="1:8" ht="15" x14ac:dyDescent="0.2">
      <c r="A22032" s="733">
        <v>45618</v>
      </c>
      <c r="B22032" s="62" t="s">
        <v>15258</v>
      </c>
      <c r="C22032" s="62" t="s">
        <v>391</v>
      </c>
      <c r="D22032" s="182" t="s">
        <v>14885</v>
      </c>
      <c r="E22032" s="125">
        <v>1000</v>
      </c>
      <c r="F22032" s="125"/>
      <c r="G22032" s="125">
        <f t="shared" si="491"/>
        <v>-1000</v>
      </c>
      <c r="H22032" s="704" t="s">
        <v>14848</v>
      </c>
    </row>
    <row r="22033" spans="1:8" ht="15" x14ac:dyDescent="0.2">
      <c r="A22033" s="733">
        <v>45619</v>
      </c>
      <c r="B22033" s="62" t="s">
        <v>12594</v>
      </c>
      <c r="C22033" s="62" t="s">
        <v>391</v>
      </c>
      <c r="D22033" s="182" t="s">
        <v>12133</v>
      </c>
      <c r="E22033" s="125">
        <v>1000</v>
      </c>
      <c r="F22033" s="125"/>
      <c r="G22033" s="125">
        <f t="shared" ref="G22033:G22036" si="492">F22033-E22033</f>
        <v>-1000</v>
      </c>
      <c r="H22033" s="704" t="s">
        <v>14848</v>
      </c>
    </row>
    <row r="22034" spans="1:8" ht="15" x14ac:dyDescent="0.2">
      <c r="A22034" s="733">
        <v>45619</v>
      </c>
      <c r="B22034" s="62" t="s">
        <v>13213</v>
      </c>
      <c r="C22034" s="62" t="s">
        <v>10972</v>
      </c>
      <c r="D22034" s="182" t="s">
        <v>9824</v>
      </c>
      <c r="E22034" s="125">
        <v>200</v>
      </c>
      <c r="F22034" s="125"/>
      <c r="G22034" s="125">
        <f t="shared" si="492"/>
        <v>-200</v>
      </c>
      <c r="H22034" s="704" t="s">
        <v>14848</v>
      </c>
    </row>
    <row r="22035" spans="1:8" ht="15" x14ac:dyDescent="0.2">
      <c r="A22035" s="733">
        <v>45619</v>
      </c>
      <c r="B22035" s="62" t="s">
        <v>103</v>
      </c>
      <c r="C22035" s="62" t="s">
        <v>391</v>
      </c>
      <c r="D22035" s="182" t="s">
        <v>10199</v>
      </c>
      <c r="E22035" s="125">
        <v>3000</v>
      </c>
      <c r="F22035" s="125"/>
      <c r="G22035" s="125">
        <f t="shared" si="492"/>
        <v>-3000</v>
      </c>
      <c r="H22035" s="704" t="s">
        <v>14848</v>
      </c>
    </row>
    <row r="22036" spans="1:8" ht="15" x14ac:dyDescent="0.2">
      <c r="A22036" s="733">
        <v>45619</v>
      </c>
      <c r="B22036" s="62" t="s">
        <v>15258</v>
      </c>
      <c r="C22036" s="62" t="s">
        <v>10972</v>
      </c>
      <c r="D22036" s="182" t="s">
        <v>15066</v>
      </c>
      <c r="E22036" s="125">
        <v>300</v>
      </c>
      <c r="F22036" s="125"/>
      <c r="G22036" s="125">
        <f t="shared" si="492"/>
        <v>-300</v>
      </c>
      <c r="H22036" s="704" t="s">
        <v>14848</v>
      </c>
    </row>
    <row r="22037" spans="1:8" ht="15" x14ac:dyDescent="0.2">
      <c r="A22037" s="733">
        <v>45619</v>
      </c>
      <c r="B22037" s="62" t="s">
        <v>14334</v>
      </c>
      <c r="C22037" s="62" t="s">
        <v>14346</v>
      </c>
      <c r="D22037" s="182" t="s">
        <v>15067</v>
      </c>
      <c r="E22037" s="125">
        <v>25000</v>
      </c>
      <c r="F22037" s="125"/>
      <c r="G22037" s="125">
        <f t="shared" ref="G22037:G22038" si="493">F22037-E22037</f>
        <v>-25000</v>
      </c>
      <c r="H22037" s="704" t="s">
        <v>14848</v>
      </c>
    </row>
    <row r="22038" spans="1:8" ht="15" x14ac:dyDescent="0.2">
      <c r="A22038" s="733">
        <v>45619</v>
      </c>
      <c r="B22038" s="62" t="s">
        <v>37</v>
      </c>
      <c r="C22038" s="62" t="s">
        <v>15057</v>
      </c>
      <c r="D22038" s="182" t="s">
        <v>15058</v>
      </c>
      <c r="E22038" s="125">
        <v>10000</v>
      </c>
      <c r="F22038" s="125"/>
      <c r="G22038" s="125">
        <f t="shared" si="493"/>
        <v>-10000</v>
      </c>
      <c r="H22038" s="704" t="s">
        <v>14848</v>
      </c>
    </row>
    <row r="22039" spans="1:8" ht="15" x14ac:dyDescent="0.2">
      <c r="A22039" s="733">
        <v>45621</v>
      </c>
      <c r="B22039" s="62" t="s">
        <v>103</v>
      </c>
      <c r="C22039" s="62" t="s">
        <v>391</v>
      </c>
      <c r="D22039" s="182" t="s">
        <v>10199</v>
      </c>
      <c r="E22039" s="125">
        <v>3000</v>
      </c>
      <c r="F22039" s="125"/>
      <c r="G22039" s="125">
        <f t="shared" ref="G22039" si="494">F22039-E22039</f>
        <v>-3000</v>
      </c>
      <c r="H22039" s="704" t="s">
        <v>14848</v>
      </c>
    </row>
    <row r="22040" spans="1:8" ht="15" x14ac:dyDescent="0.2">
      <c r="A22040" s="733">
        <v>45621</v>
      </c>
      <c r="B22040" s="62" t="s">
        <v>13519</v>
      </c>
      <c r="C22040" s="62" t="s">
        <v>13400</v>
      </c>
      <c r="D22040" s="182" t="s">
        <v>15028</v>
      </c>
      <c r="E22040" s="125">
        <v>139000</v>
      </c>
      <c r="F22040" s="125"/>
      <c r="G22040" s="125">
        <f t="shared" ref="G22040:G22044" si="495">F22040-E22040</f>
        <v>-139000</v>
      </c>
      <c r="H22040" s="704" t="s">
        <v>14848</v>
      </c>
    </row>
    <row r="22041" spans="1:8" ht="24" x14ac:dyDescent="0.2">
      <c r="A22041" s="733">
        <v>45621</v>
      </c>
      <c r="B22041" s="62" t="s">
        <v>15068</v>
      </c>
      <c r="C22041" s="62" t="s">
        <v>3144</v>
      </c>
      <c r="D22041" s="182" t="s">
        <v>15069</v>
      </c>
      <c r="E22041" s="125">
        <v>33300</v>
      </c>
      <c r="F22041" s="125"/>
      <c r="G22041" s="125">
        <f t="shared" si="495"/>
        <v>-33300</v>
      </c>
      <c r="H22041" s="704" t="s">
        <v>14848</v>
      </c>
    </row>
    <row r="22042" spans="1:8" ht="24" x14ac:dyDescent="0.2">
      <c r="A22042" s="733">
        <v>45621</v>
      </c>
      <c r="B22042" s="62" t="s">
        <v>14597</v>
      </c>
      <c r="C22042" s="62" t="s">
        <v>3144</v>
      </c>
      <c r="D22042" s="182" t="s">
        <v>15297</v>
      </c>
      <c r="E22042" s="125">
        <v>100000</v>
      </c>
      <c r="F22042" s="125"/>
      <c r="G22042" s="125">
        <f t="shared" ref="G22042" si="496">F22042-E22042</f>
        <v>-100000</v>
      </c>
      <c r="H22042" s="704" t="s">
        <v>14848</v>
      </c>
    </row>
    <row r="22043" spans="1:8" ht="24" x14ac:dyDescent="0.2">
      <c r="A22043" s="733">
        <v>45621</v>
      </c>
      <c r="B22043" s="62" t="s">
        <v>14009</v>
      </c>
      <c r="C22043" s="669" t="s">
        <v>3144</v>
      </c>
      <c r="D22043" s="905" t="s">
        <v>15109</v>
      </c>
      <c r="E22043" s="671">
        <v>55000</v>
      </c>
      <c r="F22043" s="125"/>
      <c r="G22043" s="125">
        <f t="shared" si="495"/>
        <v>-55000</v>
      </c>
      <c r="H22043" s="704" t="s">
        <v>14848</v>
      </c>
    </row>
    <row r="22044" spans="1:8" ht="24" x14ac:dyDescent="0.2">
      <c r="A22044" s="733">
        <v>45621</v>
      </c>
      <c r="B22044" s="62" t="s">
        <v>13165</v>
      </c>
      <c r="C22044" s="669" t="s">
        <v>3144</v>
      </c>
      <c r="D22044" s="905" t="s">
        <v>15109</v>
      </c>
      <c r="E22044" s="671">
        <v>55000</v>
      </c>
      <c r="F22044" s="125"/>
      <c r="G22044" s="125">
        <f t="shared" si="495"/>
        <v>-55000</v>
      </c>
      <c r="H22044" s="704" t="s">
        <v>14848</v>
      </c>
    </row>
    <row r="22045" spans="1:8" ht="15" x14ac:dyDescent="0.2">
      <c r="A22045" s="733">
        <v>45622</v>
      </c>
      <c r="B22045" s="62" t="s">
        <v>13213</v>
      </c>
      <c r="C22045" s="62" t="s">
        <v>5740</v>
      </c>
      <c r="D22045" s="182" t="s">
        <v>15098</v>
      </c>
      <c r="E22045" s="125">
        <v>2200</v>
      </c>
      <c r="F22045" s="125"/>
      <c r="G22045" s="125">
        <f t="shared" ref="G22045:G22056" si="497">F22045-E22045</f>
        <v>-2200</v>
      </c>
      <c r="H22045" s="704" t="s">
        <v>14848</v>
      </c>
    </row>
    <row r="22046" spans="1:8" ht="15" x14ac:dyDescent="0.2">
      <c r="A22046" s="733">
        <v>45622</v>
      </c>
      <c r="B22046" s="62" t="s">
        <v>14569</v>
      </c>
      <c r="C22046" s="62" t="s">
        <v>5740</v>
      </c>
      <c r="D22046" s="182" t="s">
        <v>369</v>
      </c>
      <c r="E22046" s="125">
        <v>2300</v>
      </c>
      <c r="F22046" s="125"/>
      <c r="G22046" s="125">
        <f t="shared" si="497"/>
        <v>-2300</v>
      </c>
      <c r="H22046" s="704" t="s">
        <v>14848</v>
      </c>
    </row>
    <row r="22047" spans="1:8" ht="15" x14ac:dyDescent="0.2">
      <c r="A22047" s="733">
        <v>45622</v>
      </c>
      <c r="B22047" s="62" t="s">
        <v>11707</v>
      </c>
      <c r="C22047" s="62" t="s">
        <v>5740</v>
      </c>
      <c r="D22047" s="182" t="s">
        <v>369</v>
      </c>
      <c r="E22047" s="125">
        <v>1500</v>
      </c>
      <c r="F22047" s="125"/>
      <c r="G22047" s="125">
        <f t="shared" si="497"/>
        <v>-1500</v>
      </c>
      <c r="H22047" s="704" t="s">
        <v>14848</v>
      </c>
    </row>
    <row r="22048" spans="1:8" ht="15" x14ac:dyDescent="0.2">
      <c r="A22048" s="733">
        <v>45622</v>
      </c>
      <c r="B22048" s="62" t="s">
        <v>11707</v>
      </c>
      <c r="C22048" s="62" t="s">
        <v>391</v>
      </c>
      <c r="D22048" s="182" t="s">
        <v>15099</v>
      </c>
      <c r="E22048" s="125">
        <v>1000</v>
      </c>
      <c r="F22048" s="125"/>
      <c r="G22048" s="125">
        <f t="shared" si="497"/>
        <v>-1000</v>
      </c>
      <c r="H22048" s="704" t="s">
        <v>14848</v>
      </c>
    </row>
    <row r="22049" spans="1:8" ht="15" x14ac:dyDescent="0.2">
      <c r="A22049" s="733">
        <v>45622</v>
      </c>
      <c r="B22049" s="62" t="s">
        <v>13213</v>
      </c>
      <c r="C22049" s="62" t="s">
        <v>285</v>
      </c>
      <c r="D22049" s="182" t="s">
        <v>14767</v>
      </c>
      <c r="E22049" s="125">
        <v>2000</v>
      </c>
      <c r="F22049" s="125"/>
      <c r="G22049" s="125">
        <f t="shared" si="497"/>
        <v>-2000</v>
      </c>
      <c r="H22049" s="704" t="s">
        <v>14848</v>
      </c>
    </row>
    <row r="22050" spans="1:8" ht="15" x14ac:dyDescent="0.2">
      <c r="A22050" s="733">
        <v>45622</v>
      </c>
      <c r="B22050" s="62" t="s">
        <v>25</v>
      </c>
      <c r="C22050" s="62" t="s">
        <v>8141</v>
      </c>
      <c r="D22050" s="182" t="s">
        <v>14774</v>
      </c>
      <c r="E22050" s="125">
        <v>92712</v>
      </c>
      <c r="F22050" s="125"/>
      <c r="G22050" s="125">
        <f t="shared" si="497"/>
        <v>-92712</v>
      </c>
      <c r="H22050" s="704" t="s">
        <v>14848</v>
      </c>
    </row>
    <row r="22051" spans="1:8" ht="15" x14ac:dyDescent="0.2">
      <c r="A22051" s="733">
        <v>45622</v>
      </c>
      <c r="B22051" s="62" t="s">
        <v>103</v>
      </c>
      <c r="C22051" s="62" t="s">
        <v>8141</v>
      </c>
      <c r="D22051" s="182" t="s">
        <v>14774</v>
      </c>
      <c r="E22051" s="125">
        <v>57292</v>
      </c>
      <c r="F22051" s="125"/>
      <c r="G22051" s="125">
        <f t="shared" si="497"/>
        <v>-57292</v>
      </c>
      <c r="H22051" s="704" t="s">
        <v>14848</v>
      </c>
    </row>
    <row r="22052" spans="1:8" ht="15" x14ac:dyDescent="0.2">
      <c r="A22052" s="733">
        <v>45622</v>
      </c>
      <c r="B22052" s="62" t="s">
        <v>103</v>
      </c>
      <c r="C22052" s="62" t="s">
        <v>391</v>
      </c>
      <c r="D22052" s="182" t="s">
        <v>10199</v>
      </c>
      <c r="E22052" s="125">
        <v>5000</v>
      </c>
      <c r="F22052" s="125"/>
      <c r="G22052" s="125">
        <f t="shared" si="497"/>
        <v>-5000</v>
      </c>
      <c r="H22052" s="704" t="s">
        <v>14848</v>
      </c>
    </row>
    <row r="22053" spans="1:8" ht="15" x14ac:dyDescent="0.2">
      <c r="A22053" s="733">
        <v>45622</v>
      </c>
      <c r="B22053" s="62" t="s">
        <v>14351</v>
      </c>
      <c r="C22053" s="62" t="s">
        <v>5740</v>
      </c>
      <c r="D22053" s="182" t="s">
        <v>369</v>
      </c>
      <c r="E22053" s="125">
        <v>2000</v>
      </c>
      <c r="F22053" s="125"/>
      <c r="G22053" s="125">
        <f t="shared" si="497"/>
        <v>-2000</v>
      </c>
      <c r="H22053" s="704" t="s">
        <v>14848</v>
      </c>
    </row>
    <row r="22054" spans="1:8" ht="15" x14ac:dyDescent="0.2">
      <c r="A22054" s="733">
        <v>45622</v>
      </c>
      <c r="B22054" s="62" t="s">
        <v>11068</v>
      </c>
      <c r="C22054" s="62" t="s">
        <v>5740</v>
      </c>
      <c r="D22054" s="182" t="s">
        <v>369</v>
      </c>
      <c r="E22054" s="125">
        <v>2000</v>
      </c>
      <c r="F22054" s="125"/>
      <c r="G22054" s="125">
        <f t="shared" si="497"/>
        <v>-2000</v>
      </c>
      <c r="H22054" s="704" t="s">
        <v>14848</v>
      </c>
    </row>
    <row r="22055" spans="1:8" ht="15" x14ac:dyDescent="0.2">
      <c r="A22055" s="733">
        <v>45622</v>
      </c>
      <c r="B22055" s="62" t="s">
        <v>14569</v>
      </c>
      <c r="C22055" s="62" t="s">
        <v>10972</v>
      </c>
      <c r="D22055" s="182" t="s">
        <v>15100</v>
      </c>
      <c r="E22055" s="125">
        <v>4500</v>
      </c>
      <c r="F22055" s="125"/>
      <c r="G22055" s="125">
        <f t="shared" si="497"/>
        <v>-4500</v>
      </c>
      <c r="H22055" s="704" t="s">
        <v>14848</v>
      </c>
    </row>
    <row r="22056" spans="1:8" ht="15" x14ac:dyDescent="0.2">
      <c r="A22056" s="733">
        <v>45622</v>
      </c>
      <c r="B22056" s="62" t="s">
        <v>15101</v>
      </c>
      <c r="C22056" s="62" t="s">
        <v>5409</v>
      </c>
      <c r="D22056" s="182" t="s">
        <v>13405</v>
      </c>
      <c r="E22056" s="125">
        <v>10000</v>
      </c>
      <c r="F22056" s="125"/>
      <c r="G22056" s="125">
        <f t="shared" si="497"/>
        <v>-10000</v>
      </c>
      <c r="H22056" s="704" t="s">
        <v>14848</v>
      </c>
    </row>
    <row r="22057" spans="1:8" ht="24" x14ac:dyDescent="0.2">
      <c r="A22057" s="733">
        <v>45622</v>
      </c>
      <c r="B22057" s="62" t="s">
        <v>12671</v>
      </c>
      <c r="C22057" s="62" t="s">
        <v>10078</v>
      </c>
      <c r="D22057" s="182" t="s">
        <v>15102</v>
      </c>
      <c r="E22057" s="125">
        <v>280000</v>
      </c>
      <c r="F22057" s="125"/>
      <c r="G22057" s="125">
        <f t="shared" ref="G22057" si="498">F22057-E22057</f>
        <v>-280000</v>
      </c>
      <c r="H22057" s="704" t="s">
        <v>14848</v>
      </c>
    </row>
    <row r="22058" spans="1:8" ht="15" x14ac:dyDescent="0.2">
      <c r="A22058" s="733">
        <v>45623</v>
      </c>
      <c r="B22058" s="62" t="s">
        <v>15258</v>
      </c>
      <c r="C22058" s="62" t="s">
        <v>5740</v>
      </c>
      <c r="D22058" s="182" t="s">
        <v>15103</v>
      </c>
      <c r="E22058" s="125">
        <v>2800</v>
      </c>
      <c r="F22058" s="125"/>
      <c r="G22058" s="125">
        <f t="shared" ref="G22058:G22062" si="499">F22058-E22058</f>
        <v>-2800</v>
      </c>
      <c r="H22058" s="704" t="s">
        <v>14848</v>
      </c>
    </row>
    <row r="22059" spans="1:8" ht="15" x14ac:dyDescent="0.2">
      <c r="A22059" s="733">
        <v>45623</v>
      </c>
      <c r="B22059" s="62" t="s">
        <v>103</v>
      </c>
      <c r="C22059" s="62" t="s">
        <v>391</v>
      </c>
      <c r="D22059" s="182" t="s">
        <v>10199</v>
      </c>
      <c r="E22059" s="125">
        <v>3000</v>
      </c>
      <c r="F22059" s="125"/>
      <c r="G22059" s="125">
        <f t="shared" si="499"/>
        <v>-3000</v>
      </c>
      <c r="H22059" s="704" t="s">
        <v>14848</v>
      </c>
    </row>
    <row r="22060" spans="1:8" ht="15" x14ac:dyDescent="0.2">
      <c r="A22060" s="733">
        <v>45623</v>
      </c>
      <c r="B22060" s="62" t="s">
        <v>15261</v>
      </c>
      <c r="C22060" s="62" t="s">
        <v>3103</v>
      </c>
      <c r="D22060" s="182" t="s">
        <v>1156</v>
      </c>
      <c r="E22060" s="125">
        <v>5000</v>
      </c>
      <c r="F22060" s="125"/>
      <c r="G22060" s="125">
        <f t="shared" si="499"/>
        <v>-5000</v>
      </c>
      <c r="H22060" s="704" t="s">
        <v>14848</v>
      </c>
    </row>
    <row r="22061" spans="1:8" ht="15" x14ac:dyDescent="0.2">
      <c r="A22061" s="733">
        <v>45623</v>
      </c>
      <c r="B22061" s="62" t="s">
        <v>14569</v>
      </c>
      <c r="C22061" s="62" t="s">
        <v>10972</v>
      </c>
      <c r="D22061" s="182" t="s">
        <v>15104</v>
      </c>
      <c r="E22061" s="125">
        <v>1600</v>
      </c>
      <c r="F22061" s="125"/>
      <c r="G22061" s="125">
        <f t="shared" si="499"/>
        <v>-1600</v>
      </c>
      <c r="H22061" s="704" t="s">
        <v>14848</v>
      </c>
    </row>
    <row r="22062" spans="1:8" ht="15" x14ac:dyDescent="0.2">
      <c r="A22062" s="733">
        <v>45623</v>
      </c>
      <c r="B22062" s="62" t="s">
        <v>13417</v>
      </c>
      <c r="C22062" s="62" t="s">
        <v>10972</v>
      </c>
      <c r="D22062" s="182" t="s">
        <v>15105</v>
      </c>
      <c r="E22062" s="125">
        <v>5800</v>
      </c>
      <c r="F22062" s="125"/>
      <c r="G22062" s="125">
        <f t="shared" si="499"/>
        <v>-5800</v>
      </c>
      <c r="H22062" s="704" t="s">
        <v>14848</v>
      </c>
    </row>
    <row r="22063" spans="1:8" ht="15" x14ac:dyDescent="0.2">
      <c r="A22063" s="733">
        <v>45623</v>
      </c>
      <c r="B22063" s="62" t="s">
        <v>13165</v>
      </c>
      <c r="C22063" s="62" t="s">
        <v>3144</v>
      </c>
      <c r="D22063" s="182" t="s">
        <v>15106</v>
      </c>
      <c r="E22063" s="125">
        <v>92000</v>
      </c>
      <c r="F22063" s="125"/>
      <c r="G22063" s="125">
        <f t="shared" ref="G22063:G22066" si="500">F22063-E22063</f>
        <v>-92000</v>
      </c>
      <c r="H22063" s="704" t="s">
        <v>14848</v>
      </c>
    </row>
    <row r="22064" spans="1:8" ht="15" x14ac:dyDescent="0.2">
      <c r="A22064" s="733">
        <v>45623</v>
      </c>
      <c r="B22064" s="62" t="s">
        <v>11068</v>
      </c>
      <c r="C22064" s="669" t="s">
        <v>5680</v>
      </c>
      <c r="D22064" s="905" t="s">
        <v>15107</v>
      </c>
      <c r="E22064" s="671">
        <v>26664</v>
      </c>
      <c r="F22064" s="125"/>
      <c r="G22064" s="125">
        <f t="shared" si="500"/>
        <v>-26664</v>
      </c>
      <c r="H22064" s="704" t="s">
        <v>14848</v>
      </c>
    </row>
    <row r="22065" spans="1:8" ht="15" x14ac:dyDescent="0.2">
      <c r="A22065" s="733">
        <v>45623</v>
      </c>
      <c r="B22065" s="62" t="s">
        <v>12783</v>
      </c>
      <c r="C22065" s="669" t="s">
        <v>5680</v>
      </c>
      <c r="D22065" s="905" t="s">
        <v>15107</v>
      </c>
      <c r="E22065" s="671">
        <v>67300</v>
      </c>
      <c r="F22065" s="125"/>
      <c r="G22065" s="125">
        <f t="shared" si="500"/>
        <v>-67300</v>
      </c>
      <c r="H22065" s="704" t="s">
        <v>14848</v>
      </c>
    </row>
    <row r="22066" spans="1:8" ht="15" x14ac:dyDescent="0.2">
      <c r="A22066" s="733">
        <v>45623</v>
      </c>
      <c r="B22066" s="62" t="s">
        <v>11707</v>
      </c>
      <c r="C22066" s="669" t="s">
        <v>5680</v>
      </c>
      <c r="D22066" s="905" t="s">
        <v>15107</v>
      </c>
      <c r="E22066" s="671">
        <v>6036</v>
      </c>
      <c r="F22066" s="125"/>
      <c r="G22066" s="125">
        <f t="shared" si="500"/>
        <v>-6036</v>
      </c>
      <c r="H22066" s="704" t="s">
        <v>14848</v>
      </c>
    </row>
    <row r="22067" spans="1:8" ht="15" x14ac:dyDescent="0.2">
      <c r="A22067" s="733">
        <v>45623</v>
      </c>
      <c r="B22067" s="62" t="s">
        <v>14597</v>
      </c>
      <c r="C22067" s="62" t="s">
        <v>10972</v>
      </c>
      <c r="D22067" s="182" t="s">
        <v>9212</v>
      </c>
      <c r="E22067" s="125">
        <v>13531</v>
      </c>
      <c r="F22067" s="125"/>
      <c r="G22067" s="125">
        <f t="shared" ref="G22067:G22068" si="501">F22067-E22067</f>
        <v>-13531</v>
      </c>
      <c r="H22067" s="704" t="s">
        <v>14848</v>
      </c>
    </row>
    <row r="22068" spans="1:8" ht="15" x14ac:dyDescent="0.2">
      <c r="A22068" s="733">
        <v>45623</v>
      </c>
      <c r="B22068" s="62" t="s">
        <v>14597</v>
      </c>
      <c r="C22068" s="62" t="s">
        <v>10972</v>
      </c>
      <c r="D22068" s="182" t="s">
        <v>15108</v>
      </c>
      <c r="E22068" s="125">
        <v>8480</v>
      </c>
      <c r="F22068" s="125"/>
      <c r="G22068" s="125">
        <f t="shared" si="501"/>
        <v>-8480</v>
      </c>
      <c r="H22068" s="704" t="s">
        <v>14848</v>
      </c>
    </row>
    <row r="22069" spans="1:8" ht="15" x14ac:dyDescent="0.2">
      <c r="A22069" s="733">
        <v>45624</v>
      </c>
      <c r="B22069" s="62" t="s">
        <v>15262</v>
      </c>
      <c r="C22069" s="62" t="s">
        <v>15123</v>
      </c>
      <c r="D22069" s="182" t="s">
        <v>15124</v>
      </c>
      <c r="E22069" s="125">
        <v>20000</v>
      </c>
      <c r="F22069" s="125"/>
      <c r="G22069" s="125">
        <f t="shared" ref="G22069:G22071" si="502">F22069-E22069</f>
        <v>-20000</v>
      </c>
      <c r="H22069" s="704" t="s">
        <v>14848</v>
      </c>
    </row>
    <row r="22070" spans="1:8" ht="15" x14ac:dyDescent="0.2">
      <c r="A22070" s="733">
        <v>45624</v>
      </c>
      <c r="B22070" s="62" t="s">
        <v>15258</v>
      </c>
      <c r="C22070" s="62" t="s">
        <v>10972</v>
      </c>
      <c r="D22070" s="182" t="s">
        <v>15125</v>
      </c>
      <c r="E22070" s="125">
        <v>5150</v>
      </c>
      <c r="F22070" s="125"/>
      <c r="G22070" s="125">
        <f t="shared" si="502"/>
        <v>-5150</v>
      </c>
      <c r="H22070" s="704" t="s">
        <v>14848</v>
      </c>
    </row>
    <row r="22071" spans="1:8" ht="15" x14ac:dyDescent="0.2">
      <c r="A22071" s="733">
        <v>45624</v>
      </c>
      <c r="B22071" s="62" t="s">
        <v>15258</v>
      </c>
      <c r="C22071" s="62" t="s">
        <v>5740</v>
      </c>
      <c r="D22071" s="182" t="s">
        <v>369</v>
      </c>
      <c r="E22071" s="125">
        <v>500</v>
      </c>
      <c r="F22071" s="125"/>
      <c r="G22071" s="125">
        <f t="shared" si="502"/>
        <v>-500</v>
      </c>
      <c r="H22071" s="704" t="s">
        <v>14848</v>
      </c>
    </row>
    <row r="22072" spans="1:8" ht="15" x14ac:dyDescent="0.2">
      <c r="A22072" s="733">
        <v>45624</v>
      </c>
      <c r="B22072" s="62" t="s">
        <v>15262</v>
      </c>
      <c r="C22072" s="62" t="s">
        <v>13258</v>
      </c>
      <c r="D22072" s="182" t="s">
        <v>15127</v>
      </c>
      <c r="E22072" s="125">
        <v>800000</v>
      </c>
      <c r="F22072" s="125"/>
      <c r="G22072" s="125">
        <f t="shared" ref="G22072:G22085" si="503">F22072-E22072</f>
        <v>-800000</v>
      </c>
      <c r="H22072" s="704" t="s">
        <v>14848</v>
      </c>
    </row>
    <row r="22073" spans="1:8" ht="15" x14ac:dyDescent="0.2">
      <c r="A22073" s="733">
        <v>45624</v>
      </c>
      <c r="B22073" s="62" t="s">
        <v>13098</v>
      </c>
      <c r="C22073" s="669" t="s">
        <v>8223</v>
      </c>
      <c r="D22073" s="905" t="s">
        <v>15354</v>
      </c>
      <c r="E22073" s="671">
        <v>96325</v>
      </c>
      <c r="F22073" s="125"/>
      <c r="G22073" s="125">
        <f t="shared" si="503"/>
        <v>-96325</v>
      </c>
      <c r="H22073" s="704" t="s">
        <v>14848</v>
      </c>
    </row>
    <row r="22074" spans="1:8" ht="15" x14ac:dyDescent="0.2">
      <c r="A22074" s="733">
        <v>45624</v>
      </c>
      <c r="B22074" s="62" t="s">
        <v>14569</v>
      </c>
      <c r="C22074" s="669" t="s">
        <v>8223</v>
      </c>
      <c r="D22074" s="905" t="s">
        <v>15354</v>
      </c>
      <c r="E22074" s="671">
        <v>96325</v>
      </c>
      <c r="F22074" s="125"/>
      <c r="G22074" s="125">
        <f t="shared" si="503"/>
        <v>-96325</v>
      </c>
      <c r="H22074" s="704" t="s">
        <v>14848</v>
      </c>
    </row>
    <row r="22075" spans="1:8" ht="15" x14ac:dyDescent="0.2">
      <c r="A22075" s="733">
        <v>45624</v>
      </c>
      <c r="B22075" s="62" t="s">
        <v>12783</v>
      </c>
      <c r="C22075" s="62" t="s">
        <v>14583</v>
      </c>
      <c r="D22075" s="182" t="s">
        <v>15126</v>
      </c>
      <c r="E22075" s="125">
        <v>30000</v>
      </c>
      <c r="F22075" s="125"/>
      <c r="G22075" s="125">
        <f t="shared" si="503"/>
        <v>-30000</v>
      </c>
      <c r="H22075" s="704" t="s">
        <v>14848</v>
      </c>
    </row>
    <row r="22076" spans="1:8" ht="15" x14ac:dyDescent="0.2">
      <c r="A22076" s="733">
        <v>45624</v>
      </c>
      <c r="B22076" s="62" t="s">
        <v>37</v>
      </c>
      <c r="C22076" s="62" t="s">
        <v>15057</v>
      </c>
      <c r="D22076" s="182" t="s">
        <v>15128</v>
      </c>
      <c r="E22076" s="125">
        <v>30000</v>
      </c>
      <c r="F22076" s="125"/>
      <c r="G22076" s="125">
        <f t="shared" si="503"/>
        <v>-30000</v>
      </c>
      <c r="H22076" s="704" t="s">
        <v>14848</v>
      </c>
    </row>
    <row r="22077" spans="1:8" ht="15" x14ac:dyDescent="0.2">
      <c r="A22077" s="733">
        <v>45625</v>
      </c>
      <c r="B22077" s="62" t="s">
        <v>14334</v>
      </c>
      <c r="C22077" s="62" t="s">
        <v>13505</v>
      </c>
      <c r="D22077" s="182" t="s">
        <v>15129</v>
      </c>
      <c r="E22077" s="125">
        <v>40800</v>
      </c>
      <c r="F22077" s="125"/>
      <c r="G22077" s="125">
        <f t="shared" si="503"/>
        <v>-40800</v>
      </c>
      <c r="H22077" s="704" t="s">
        <v>14848</v>
      </c>
    </row>
    <row r="22078" spans="1:8" ht="15" x14ac:dyDescent="0.2">
      <c r="A22078" s="733">
        <v>45625</v>
      </c>
      <c r="B22078" s="62" t="s">
        <v>14569</v>
      </c>
      <c r="C22078" s="62" t="s">
        <v>285</v>
      </c>
      <c r="D22078" s="182" t="s">
        <v>14767</v>
      </c>
      <c r="E22078" s="125">
        <v>2000</v>
      </c>
      <c r="F22078" s="125"/>
      <c r="G22078" s="125">
        <f t="shared" si="503"/>
        <v>-2000</v>
      </c>
      <c r="H22078" s="704" t="s">
        <v>14848</v>
      </c>
    </row>
    <row r="22079" spans="1:8" ht="15" x14ac:dyDescent="0.2">
      <c r="A22079" s="733">
        <v>45625</v>
      </c>
      <c r="B22079" s="62" t="s">
        <v>103</v>
      </c>
      <c r="C22079" s="62" t="s">
        <v>391</v>
      </c>
      <c r="D22079" s="182" t="s">
        <v>10199</v>
      </c>
      <c r="E22079" s="125">
        <v>3000</v>
      </c>
      <c r="F22079" s="125"/>
      <c r="G22079" s="125">
        <f t="shared" si="503"/>
        <v>-3000</v>
      </c>
      <c r="H22079" s="704" t="s">
        <v>14848</v>
      </c>
    </row>
    <row r="22080" spans="1:8" ht="15" x14ac:dyDescent="0.2">
      <c r="A22080" s="733">
        <v>45625</v>
      </c>
      <c r="B22080" s="62" t="s">
        <v>13213</v>
      </c>
      <c r="C22080" s="62" t="s">
        <v>10972</v>
      </c>
      <c r="D22080" s="182" t="s">
        <v>15130</v>
      </c>
      <c r="E22080" s="125">
        <v>2200</v>
      </c>
      <c r="F22080" s="125"/>
      <c r="G22080" s="125">
        <f t="shared" si="503"/>
        <v>-2200</v>
      </c>
      <c r="H22080" s="704" t="s">
        <v>14848</v>
      </c>
    </row>
    <row r="22081" spans="1:8" ht="15" x14ac:dyDescent="0.2">
      <c r="A22081" s="733">
        <v>45625</v>
      </c>
      <c r="B22081" s="62" t="s">
        <v>11068</v>
      </c>
      <c r="C22081" s="62" t="s">
        <v>5740</v>
      </c>
      <c r="D22081" s="182" t="s">
        <v>369</v>
      </c>
      <c r="E22081" s="125">
        <v>1800</v>
      </c>
      <c r="F22081" s="125"/>
      <c r="G22081" s="125">
        <f t="shared" si="503"/>
        <v>-1800</v>
      </c>
      <c r="H22081" s="704" t="s">
        <v>14848</v>
      </c>
    </row>
    <row r="22082" spans="1:8" ht="15" x14ac:dyDescent="0.2">
      <c r="A22082" s="733">
        <v>45625</v>
      </c>
      <c r="B22082" s="62" t="s">
        <v>14569</v>
      </c>
      <c r="C22082" s="62" t="s">
        <v>5740</v>
      </c>
      <c r="D22082" s="182" t="s">
        <v>369</v>
      </c>
      <c r="E22082" s="125">
        <v>1800</v>
      </c>
      <c r="F22082" s="125"/>
      <c r="G22082" s="125">
        <f t="shared" si="503"/>
        <v>-1800</v>
      </c>
      <c r="H22082" s="704" t="s">
        <v>14848</v>
      </c>
    </row>
    <row r="22083" spans="1:8" ht="15" x14ac:dyDescent="0.2">
      <c r="A22083" s="733">
        <v>45625</v>
      </c>
      <c r="B22083" s="62" t="s">
        <v>14569</v>
      </c>
      <c r="C22083" s="62" t="s">
        <v>10972</v>
      </c>
      <c r="D22083" s="182" t="s">
        <v>15131</v>
      </c>
      <c r="E22083" s="125">
        <v>6200</v>
      </c>
      <c r="F22083" s="125"/>
      <c r="G22083" s="125">
        <f t="shared" si="503"/>
        <v>-6200</v>
      </c>
      <c r="H22083" s="704" t="s">
        <v>14848</v>
      </c>
    </row>
    <row r="22084" spans="1:8" ht="15" x14ac:dyDescent="0.2">
      <c r="A22084" s="733">
        <v>45625</v>
      </c>
      <c r="B22084" s="62" t="s">
        <v>11707</v>
      </c>
      <c r="C22084" s="62" t="s">
        <v>5740</v>
      </c>
      <c r="D22084" s="182" t="s">
        <v>369</v>
      </c>
      <c r="E22084" s="125">
        <v>2000</v>
      </c>
      <c r="F22084" s="125"/>
      <c r="G22084" s="125">
        <f t="shared" si="503"/>
        <v>-2000</v>
      </c>
      <c r="H22084" s="704" t="s">
        <v>14848</v>
      </c>
    </row>
    <row r="22085" spans="1:8" ht="24" x14ac:dyDescent="0.2">
      <c r="A22085" s="733">
        <v>45625</v>
      </c>
      <c r="B22085" s="62" t="s">
        <v>13213</v>
      </c>
      <c r="C22085" s="62" t="s">
        <v>15132</v>
      </c>
      <c r="D22085" s="182" t="s">
        <v>15133</v>
      </c>
      <c r="E22085" s="125">
        <v>42000</v>
      </c>
      <c r="F22085" s="125"/>
      <c r="G22085" s="125">
        <f t="shared" si="503"/>
        <v>-42000</v>
      </c>
      <c r="H22085" s="704" t="s">
        <v>14848</v>
      </c>
    </row>
    <row r="22086" spans="1:8" ht="24" x14ac:dyDescent="0.2">
      <c r="A22086" s="733">
        <v>45625</v>
      </c>
      <c r="B22086" s="62" t="s">
        <v>15258</v>
      </c>
      <c r="C22086" s="669" t="s">
        <v>3144</v>
      </c>
      <c r="D22086" s="905" t="s">
        <v>15301</v>
      </c>
      <c r="E22086" s="671">
        <v>65000</v>
      </c>
      <c r="F22086" s="125"/>
      <c r="G22086" s="125">
        <f t="shared" ref="G22086:G22100" si="504">F22086-E22086</f>
        <v>-65000</v>
      </c>
      <c r="H22086" s="704" t="s">
        <v>14848</v>
      </c>
    </row>
    <row r="22087" spans="1:8" ht="24" x14ac:dyDescent="0.2">
      <c r="A22087" s="733">
        <v>45625</v>
      </c>
      <c r="B22087" s="62" t="s">
        <v>11068</v>
      </c>
      <c r="C22087" s="669" t="s">
        <v>3144</v>
      </c>
      <c r="D22087" s="905" t="s">
        <v>15301</v>
      </c>
      <c r="E22087" s="671">
        <v>15000</v>
      </c>
      <c r="F22087" s="125"/>
      <c r="G22087" s="125">
        <f t="shared" ref="G22087:G22089" si="505">F22087-E22087</f>
        <v>-15000</v>
      </c>
      <c r="H22087" s="704" t="s">
        <v>14848</v>
      </c>
    </row>
    <row r="22088" spans="1:8" ht="24" x14ac:dyDescent="0.2">
      <c r="A22088" s="733">
        <v>45625</v>
      </c>
      <c r="B22088" s="62" t="s">
        <v>12671</v>
      </c>
      <c r="C22088" s="669" t="s">
        <v>3144</v>
      </c>
      <c r="D22088" s="905" t="s">
        <v>15301</v>
      </c>
      <c r="E22088" s="671">
        <v>15750</v>
      </c>
      <c r="F22088" s="125"/>
      <c r="G22088" s="125">
        <f t="shared" si="505"/>
        <v>-15750</v>
      </c>
      <c r="H22088" s="704" t="s">
        <v>14848</v>
      </c>
    </row>
    <row r="22089" spans="1:8" ht="24" x14ac:dyDescent="0.2">
      <c r="A22089" s="733">
        <v>45625</v>
      </c>
      <c r="B22089" s="62" t="s">
        <v>13213</v>
      </c>
      <c r="C22089" s="669" t="s">
        <v>3144</v>
      </c>
      <c r="D22089" s="905" t="s">
        <v>15301</v>
      </c>
      <c r="E22089" s="671">
        <v>18000</v>
      </c>
      <c r="F22089" s="125"/>
      <c r="G22089" s="125">
        <f t="shared" si="505"/>
        <v>-18000</v>
      </c>
      <c r="H22089" s="704" t="s">
        <v>14848</v>
      </c>
    </row>
    <row r="22090" spans="1:8" ht="15" x14ac:dyDescent="0.2">
      <c r="A22090" s="733">
        <v>45625</v>
      </c>
      <c r="B22090" s="62" t="s">
        <v>14334</v>
      </c>
      <c r="C22090" s="62" t="s">
        <v>3144</v>
      </c>
      <c r="D22090" s="182" t="s">
        <v>15135</v>
      </c>
      <c r="E22090" s="125">
        <v>50000</v>
      </c>
      <c r="F22090" s="125"/>
      <c r="G22090" s="125">
        <f t="shared" si="504"/>
        <v>-50000</v>
      </c>
      <c r="H22090" s="704" t="s">
        <v>14848</v>
      </c>
    </row>
    <row r="22091" spans="1:8" ht="15" x14ac:dyDescent="0.2">
      <c r="A22091" s="733">
        <v>45625</v>
      </c>
      <c r="B22091" s="62" t="s">
        <v>11707</v>
      </c>
      <c r="C22091" s="62" t="s">
        <v>391</v>
      </c>
      <c r="D22091" s="182" t="s">
        <v>15136</v>
      </c>
      <c r="E22091" s="125">
        <v>400000</v>
      </c>
      <c r="F22091" s="125"/>
      <c r="G22091" s="125">
        <f t="shared" si="504"/>
        <v>-400000</v>
      </c>
      <c r="H22091" s="704" t="s">
        <v>14848</v>
      </c>
    </row>
    <row r="22092" spans="1:8" ht="15" x14ac:dyDescent="0.2">
      <c r="A22092" s="733">
        <v>45626</v>
      </c>
      <c r="B22092" s="62" t="s">
        <v>103</v>
      </c>
      <c r="C22092" s="62" t="s">
        <v>391</v>
      </c>
      <c r="D22092" s="182" t="s">
        <v>15137</v>
      </c>
      <c r="E22092" s="125">
        <v>13000</v>
      </c>
      <c r="F22092" s="125"/>
      <c r="G22092" s="125">
        <f t="shared" si="504"/>
        <v>-13000</v>
      </c>
      <c r="H22092" s="704" t="s">
        <v>14848</v>
      </c>
    </row>
    <row r="22093" spans="1:8" ht="15" x14ac:dyDescent="0.2">
      <c r="A22093" s="733">
        <v>45626</v>
      </c>
      <c r="B22093" s="62" t="s">
        <v>13213</v>
      </c>
      <c r="C22093" s="62" t="s">
        <v>10972</v>
      </c>
      <c r="D22093" s="182" t="s">
        <v>15138</v>
      </c>
      <c r="E22093" s="125">
        <v>800</v>
      </c>
      <c r="F22093" s="125"/>
      <c r="G22093" s="125">
        <f t="shared" si="504"/>
        <v>-800</v>
      </c>
      <c r="H22093" s="704" t="s">
        <v>14848</v>
      </c>
    </row>
    <row r="22094" spans="1:8" ht="15" x14ac:dyDescent="0.2">
      <c r="A22094" s="733">
        <v>45626</v>
      </c>
      <c r="B22094" s="62" t="s">
        <v>14569</v>
      </c>
      <c r="C22094" s="62" t="s">
        <v>5740</v>
      </c>
      <c r="D22094" s="182" t="s">
        <v>369</v>
      </c>
      <c r="E22094" s="125">
        <v>1300</v>
      </c>
      <c r="F22094" s="125"/>
      <c r="G22094" s="125">
        <f t="shared" si="504"/>
        <v>-1300</v>
      </c>
      <c r="H22094" s="704" t="s">
        <v>14848</v>
      </c>
    </row>
    <row r="22095" spans="1:8" ht="15" x14ac:dyDescent="0.2">
      <c r="A22095" s="733">
        <v>45626</v>
      </c>
      <c r="B22095" s="62" t="s">
        <v>15262</v>
      </c>
      <c r="C22095" s="62" t="s">
        <v>15123</v>
      </c>
      <c r="D22095" s="182" t="s">
        <v>15139</v>
      </c>
      <c r="E22095" s="125">
        <v>80000</v>
      </c>
      <c r="F22095" s="125"/>
      <c r="G22095" s="125">
        <f t="shared" si="504"/>
        <v>-80000</v>
      </c>
      <c r="H22095" s="704" t="s">
        <v>14848</v>
      </c>
    </row>
    <row r="22096" spans="1:8" ht="15" x14ac:dyDescent="0.2">
      <c r="A22096" s="733">
        <v>45626</v>
      </c>
      <c r="B22096" s="62" t="s">
        <v>15262</v>
      </c>
      <c r="C22096" s="62" t="s">
        <v>10972</v>
      </c>
      <c r="D22096" s="182" t="s">
        <v>15140</v>
      </c>
      <c r="E22096" s="125">
        <v>3500</v>
      </c>
      <c r="F22096" s="125"/>
      <c r="G22096" s="125">
        <f t="shared" si="504"/>
        <v>-3500</v>
      </c>
      <c r="H22096" s="704" t="s">
        <v>14848</v>
      </c>
    </row>
    <row r="22097" spans="1:8" ht="15" x14ac:dyDescent="0.2">
      <c r="A22097" s="733">
        <v>45626</v>
      </c>
      <c r="B22097" s="62" t="s">
        <v>14009</v>
      </c>
      <c r="C22097" s="62" t="s">
        <v>13505</v>
      </c>
      <c r="D22097" s="182" t="s">
        <v>1156</v>
      </c>
      <c r="E22097" s="125">
        <v>410</v>
      </c>
      <c r="F22097" s="125"/>
      <c r="G22097" s="125">
        <f t="shared" si="504"/>
        <v>-410</v>
      </c>
      <c r="H22097" s="704" t="s">
        <v>14848</v>
      </c>
    </row>
    <row r="22098" spans="1:8" ht="15" x14ac:dyDescent="0.2">
      <c r="A22098" s="733">
        <v>45626</v>
      </c>
      <c r="B22098" s="62" t="s">
        <v>15258</v>
      </c>
      <c r="C22098" s="62" t="s">
        <v>5740</v>
      </c>
      <c r="D22098" s="182" t="s">
        <v>369</v>
      </c>
      <c r="E22098" s="125">
        <v>400</v>
      </c>
      <c r="F22098" s="125"/>
      <c r="G22098" s="125">
        <f t="shared" si="504"/>
        <v>-400</v>
      </c>
      <c r="H22098" s="704" t="s">
        <v>14848</v>
      </c>
    </row>
    <row r="22099" spans="1:8" ht="24" x14ac:dyDescent="0.2">
      <c r="A22099" s="733">
        <v>45626</v>
      </c>
      <c r="B22099" s="62" t="s">
        <v>11604</v>
      </c>
      <c r="C22099" s="669" t="s">
        <v>3144</v>
      </c>
      <c r="D22099" s="905" t="s">
        <v>15300</v>
      </c>
      <c r="E22099" s="671">
        <v>29600</v>
      </c>
      <c r="F22099" s="125"/>
      <c r="G22099" s="125">
        <f t="shared" si="504"/>
        <v>-29600</v>
      </c>
      <c r="H22099" s="704" t="s">
        <v>14848</v>
      </c>
    </row>
    <row r="22100" spans="1:8" ht="24" x14ac:dyDescent="0.2">
      <c r="A22100" s="733">
        <v>45626</v>
      </c>
      <c r="B22100" s="62" t="s">
        <v>11864</v>
      </c>
      <c r="C22100" s="669" t="s">
        <v>3144</v>
      </c>
      <c r="D22100" s="905" t="s">
        <v>15300</v>
      </c>
      <c r="E22100" s="671">
        <v>29600</v>
      </c>
      <c r="F22100" s="125"/>
      <c r="G22100" s="125">
        <f t="shared" si="504"/>
        <v>-29600</v>
      </c>
      <c r="H22100" s="704" t="s">
        <v>14848</v>
      </c>
    </row>
    <row r="22101" spans="1:8" ht="15" x14ac:dyDescent="0.2">
      <c r="A22101" s="733">
        <v>45626</v>
      </c>
      <c r="B22101" s="62" t="s">
        <v>12671</v>
      </c>
      <c r="C22101" s="62" t="s">
        <v>15141</v>
      </c>
      <c r="D22101" s="182" t="s">
        <v>15302</v>
      </c>
      <c r="E22101" s="125">
        <v>130750</v>
      </c>
      <c r="F22101" s="125"/>
      <c r="G22101" s="125">
        <f t="shared" ref="G22101" si="506">F22101-E22101</f>
        <v>-130750</v>
      </c>
      <c r="H22101" s="704" t="s">
        <v>14848</v>
      </c>
    </row>
    <row r="22102" spans="1:8" ht="15" x14ac:dyDescent="0.2">
      <c r="A22102" s="733">
        <v>45626</v>
      </c>
      <c r="B22102" s="62" t="s">
        <v>15258</v>
      </c>
      <c r="C22102" s="62" t="s">
        <v>7593</v>
      </c>
      <c r="D22102" s="182" t="s">
        <v>15142</v>
      </c>
      <c r="E22102" s="125">
        <v>85000</v>
      </c>
      <c r="F22102" s="125"/>
      <c r="G22102" s="125">
        <f t="shared" ref="G22102:G22104" si="507">F22102-E22102</f>
        <v>-85000</v>
      </c>
      <c r="H22102" s="704" t="s">
        <v>14848</v>
      </c>
    </row>
    <row r="22103" spans="1:8" ht="15" x14ac:dyDescent="0.2">
      <c r="A22103" s="733">
        <v>45626</v>
      </c>
      <c r="B22103" s="62" t="s">
        <v>13213</v>
      </c>
      <c r="C22103" s="62" t="s">
        <v>285</v>
      </c>
      <c r="D22103" s="182" t="s">
        <v>15143</v>
      </c>
      <c r="E22103" s="125">
        <v>20000</v>
      </c>
      <c r="F22103" s="125"/>
      <c r="G22103" s="125">
        <f t="shared" si="507"/>
        <v>-20000</v>
      </c>
      <c r="H22103" s="704" t="s">
        <v>14848</v>
      </c>
    </row>
    <row r="22104" spans="1:8" ht="15" x14ac:dyDescent="0.2">
      <c r="A22104" s="733">
        <v>45626</v>
      </c>
      <c r="B22104" s="62" t="s">
        <v>14232</v>
      </c>
      <c r="C22104" s="62" t="s">
        <v>10972</v>
      </c>
      <c r="D22104" s="182" t="s">
        <v>10193</v>
      </c>
      <c r="E22104" s="125">
        <v>30800</v>
      </c>
      <c r="F22104" s="125"/>
      <c r="G22104" s="125">
        <f t="shared" si="507"/>
        <v>-30800</v>
      </c>
      <c r="H22104" s="704" t="s">
        <v>14848</v>
      </c>
    </row>
    <row r="22105" spans="1:8" ht="15" x14ac:dyDescent="0.2">
      <c r="A22105" s="732">
        <v>45603</v>
      </c>
      <c r="B22105" s="173" t="s">
        <v>14351</v>
      </c>
      <c r="C22105" s="1093" t="s">
        <v>14431</v>
      </c>
      <c r="D22105" s="923" t="s">
        <v>14940</v>
      </c>
      <c r="E22105" s="1095">
        <v>100000</v>
      </c>
      <c r="F22105" s="235"/>
      <c r="G22105" s="235">
        <f t="shared" si="476"/>
        <v>-100000</v>
      </c>
      <c r="H22105" s="708" t="s">
        <v>14848</v>
      </c>
    </row>
    <row r="22106" spans="1:8" ht="15" x14ac:dyDescent="0.2">
      <c r="A22106" s="732">
        <v>45603</v>
      </c>
      <c r="B22106" s="173" t="s">
        <v>13417</v>
      </c>
      <c r="C22106" s="1093" t="s">
        <v>14431</v>
      </c>
      <c r="D22106" s="923" t="s">
        <v>14940</v>
      </c>
      <c r="E22106" s="1095">
        <v>80000</v>
      </c>
      <c r="F22106" s="235"/>
      <c r="G22106" s="235">
        <f t="shared" si="476"/>
        <v>-80000</v>
      </c>
      <c r="H22106" s="708" t="s">
        <v>14848</v>
      </c>
    </row>
    <row r="22107" spans="1:8" ht="15" x14ac:dyDescent="0.2">
      <c r="A22107" s="732">
        <v>45603</v>
      </c>
      <c r="B22107" s="173" t="s">
        <v>14569</v>
      </c>
      <c r="C22107" s="173" t="s">
        <v>13540</v>
      </c>
      <c r="D22107" s="227" t="s">
        <v>14941</v>
      </c>
      <c r="E22107" s="235">
        <v>50000</v>
      </c>
      <c r="F22107" s="235"/>
      <c r="G22107" s="235">
        <f t="shared" si="476"/>
        <v>-50000</v>
      </c>
      <c r="H22107" s="708" t="s">
        <v>14848</v>
      </c>
    </row>
    <row r="22108" spans="1:8" ht="15" x14ac:dyDescent="0.2">
      <c r="A22108" s="732">
        <v>45614</v>
      </c>
      <c r="B22108" s="173" t="s">
        <v>3945</v>
      </c>
      <c r="C22108" s="173" t="s">
        <v>3876</v>
      </c>
      <c r="D22108" s="227" t="s">
        <v>15002</v>
      </c>
      <c r="E22108" s="235">
        <v>40000</v>
      </c>
      <c r="F22108" s="235"/>
      <c r="G22108" s="235">
        <f t="shared" ref="G22108:G22125" si="508">F22108-E22108</f>
        <v>-40000</v>
      </c>
      <c r="H22108" s="708" t="s">
        <v>14848</v>
      </c>
    </row>
    <row r="22109" spans="1:8" ht="24" x14ac:dyDescent="0.2">
      <c r="A22109" s="732">
        <v>45614</v>
      </c>
      <c r="B22109" s="173" t="s">
        <v>6503</v>
      </c>
      <c r="C22109" s="565" t="s">
        <v>1197</v>
      </c>
      <c r="D22109" s="873" t="s">
        <v>15003</v>
      </c>
      <c r="E22109" s="566">
        <v>14400</v>
      </c>
      <c r="F22109" s="235"/>
      <c r="G22109" s="235">
        <f t="shared" si="508"/>
        <v>-14400</v>
      </c>
      <c r="H22109" s="708" t="s">
        <v>14848</v>
      </c>
    </row>
    <row r="22110" spans="1:8" ht="24" x14ac:dyDescent="0.2">
      <c r="A22110" s="732">
        <v>45614</v>
      </c>
      <c r="B22110" s="173" t="s">
        <v>9344</v>
      </c>
      <c r="C22110" s="565" t="s">
        <v>1197</v>
      </c>
      <c r="D22110" s="873" t="s">
        <v>15003</v>
      </c>
      <c r="E22110" s="566">
        <v>14000</v>
      </c>
      <c r="F22110" s="235"/>
      <c r="G22110" s="235">
        <f t="shared" ref="G22110:G22117" si="509">F22110-E22110</f>
        <v>-14000</v>
      </c>
      <c r="H22110" s="708" t="s">
        <v>14848</v>
      </c>
    </row>
    <row r="22111" spans="1:8" ht="24" x14ac:dyDescent="0.2">
      <c r="A22111" s="732">
        <v>45614</v>
      </c>
      <c r="B22111" s="173" t="s">
        <v>15258</v>
      </c>
      <c r="C22111" s="565" t="s">
        <v>1197</v>
      </c>
      <c r="D22111" s="873" t="s">
        <v>15003</v>
      </c>
      <c r="E22111" s="566">
        <v>88000</v>
      </c>
      <c r="F22111" s="235"/>
      <c r="G22111" s="235">
        <f t="shared" si="509"/>
        <v>-88000</v>
      </c>
      <c r="H22111" s="708" t="s">
        <v>14848</v>
      </c>
    </row>
    <row r="22112" spans="1:8" ht="24" x14ac:dyDescent="0.2">
      <c r="A22112" s="732">
        <v>45614</v>
      </c>
      <c r="B22112" s="173" t="s">
        <v>13213</v>
      </c>
      <c r="C22112" s="565" t="s">
        <v>1197</v>
      </c>
      <c r="D22112" s="873" t="s">
        <v>15003</v>
      </c>
      <c r="E22112" s="566">
        <v>155162</v>
      </c>
      <c r="F22112" s="235"/>
      <c r="G22112" s="235">
        <f t="shared" si="509"/>
        <v>-155162</v>
      </c>
      <c r="H22112" s="708" t="s">
        <v>14848</v>
      </c>
    </row>
    <row r="22113" spans="1:8" ht="24" x14ac:dyDescent="0.2">
      <c r="A22113" s="732">
        <v>45614</v>
      </c>
      <c r="B22113" s="173" t="s">
        <v>13240</v>
      </c>
      <c r="C22113" s="565" t="s">
        <v>1197</v>
      </c>
      <c r="D22113" s="873" t="s">
        <v>15003</v>
      </c>
      <c r="E22113" s="566">
        <v>514260</v>
      </c>
      <c r="F22113" s="235"/>
      <c r="G22113" s="235">
        <f t="shared" si="509"/>
        <v>-514260</v>
      </c>
      <c r="H22113" s="708" t="s">
        <v>14848</v>
      </c>
    </row>
    <row r="22114" spans="1:8" ht="24" x14ac:dyDescent="0.2">
      <c r="A22114" s="732">
        <v>45614</v>
      </c>
      <c r="B22114" s="173" t="s">
        <v>13213</v>
      </c>
      <c r="C22114" s="565" t="s">
        <v>1197</v>
      </c>
      <c r="D22114" s="873" t="s">
        <v>15003</v>
      </c>
      <c r="E22114" s="566">
        <v>721256</v>
      </c>
      <c r="F22114" s="235"/>
      <c r="G22114" s="235">
        <f t="shared" si="509"/>
        <v>-721256</v>
      </c>
      <c r="H22114" s="708" t="s">
        <v>14848</v>
      </c>
    </row>
    <row r="22115" spans="1:8" ht="24" x14ac:dyDescent="0.2">
      <c r="A22115" s="732">
        <v>45614</v>
      </c>
      <c r="B22115" s="173" t="s">
        <v>13417</v>
      </c>
      <c r="C22115" s="565" t="s">
        <v>1197</v>
      </c>
      <c r="D22115" s="873" t="s">
        <v>15003</v>
      </c>
      <c r="E22115" s="566">
        <v>738020</v>
      </c>
      <c r="F22115" s="235"/>
      <c r="G22115" s="235">
        <f t="shared" si="509"/>
        <v>-738020</v>
      </c>
      <c r="H22115" s="708" t="s">
        <v>14848</v>
      </c>
    </row>
    <row r="22116" spans="1:8" ht="24" x14ac:dyDescent="0.2">
      <c r="A22116" s="732">
        <v>45614</v>
      </c>
      <c r="B22116" s="173" t="s">
        <v>13475</v>
      </c>
      <c r="C22116" s="565" t="s">
        <v>1197</v>
      </c>
      <c r="D22116" s="873" t="s">
        <v>15003</v>
      </c>
      <c r="E22116" s="566">
        <v>13300</v>
      </c>
      <c r="F22116" s="235"/>
      <c r="G22116" s="235">
        <f t="shared" si="509"/>
        <v>-13300</v>
      </c>
      <c r="H22116" s="708" t="s">
        <v>14848</v>
      </c>
    </row>
    <row r="22117" spans="1:8" ht="24" x14ac:dyDescent="0.2">
      <c r="A22117" s="732">
        <v>45614</v>
      </c>
      <c r="B22117" s="173" t="s">
        <v>13278</v>
      </c>
      <c r="C22117" s="565" t="s">
        <v>1197</v>
      </c>
      <c r="D22117" s="873" t="s">
        <v>15003</v>
      </c>
      <c r="E22117" s="566">
        <v>15425</v>
      </c>
      <c r="F22117" s="235"/>
      <c r="G22117" s="235">
        <f t="shared" si="509"/>
        <v>-15425</v>
      </c>
      <c r="H22117" s="708" t="s">
        <v>14848</v>
      </c>
    </row>
    <row r="22118" spans="1:8" ht="24" x14ac:dyDescent="0.2">
      <c r="A22118" s="732">
        <v>45614</v>
      </c>
      <c r="B22118" s="173" t="s">
        <v>11068</v>
      </c>
      <c r="C22118" s="565" t="s">
        <v>1197</v>
      </c>
      <c r="D22118" s="873" t="s">
        <v>15003</v>
      </c>
      <c r="E22118" s="566">
        <v>233220</v>
      </c>
      <c r="F22118" s="235"/>
      <c r="G22118" s="235">
        <f t="shared" ref="G22118:G22119" si="510">F22118-E22118</f>
        <v>-233220</v>
      </c>
      <c r="H22118" s="708" t="s">
        <v>14848</v>
      </c>
    </row>
    <row r="22119" spans="1:8" ht="24" x14ac:dyDescent="0.2">
      <c r="A22119" s="732">
        <v>45614</v>
      </c>
      <c r="B22119" s="173" t="s">
        <v>12671</v>
      </c>
      <c r="C22119" s="565" t="s">
        <v>1197</v>
      </c>
      <c r="D22119" s="873" t="s">
        <v>15003</v>
      </c>
      <c r="E22119" s="566">
        <v>465927</v>
      </c>
      <c r="F22119" s="235"/>
      <c r="G22119" s="235">
        <f t="shared" si="510"/>
        <v>-465927</v>
      </c>
      <c r="H22119" s="708" t="s">
        <v>14848</v>
      </c>
    </row>
    <row r="22120" spans="1:8" ht="36" x14ac:dyDescent="0.2">
      <c r="A22120" s="732">
        <v>45614</v>
      </c>
      <c r="B22120" s="173" t="s">
        <v>13165</v>
      </c>
      <c r="C22120" s="649" t="s">
        <v>14180</v>
      </c>
      <c r="D22120" s="904" t="s">
        <v>15004</v>
      </c>
      <c r="E22120" s="650">
        <v>856679</v>
      </c>
      <c r="F22120" s="235"/>
      <c r="G22120" s="235">
        <f t="shared" si="508"/>
        <v>-856679</v>
      </c>
      <c r="H22120" s="708" t="s">
        <v>14848</v>
      </c>
    </row>
    <row r="22121" spans="1:8" ht="36" x14ac:dyDescent="0.2">
      <c r="A22121" s="732">
        <v>45614</v>
      </c>
      <c r="B22121" s="173" t="s">
        <v>13297</v>
      </c>
      <c r="C22121" s="649" t="s">
        <v>14180</v>
      </c>
      <c r="D22121" s="904" t="s">
        <v>15004</v>
      </c>
      <c r="E22121" s="650">
        <v>187222</v>
      </c>
      <c r="F22121" s="235"/>
      <c r="G22121" s="235">
        <f t="shared" ref="G22121:G22124" si="511">F22121-E22121</f>
        <v>-187222</v>
      </c>
      <c r="H22121" s="708" t="s">
        <v>14848</v>
      </c>
    </row>
    <row r="22122" spans="1:8" ht="36" x14ac:dyDescent="0.2">
      <c r="A22122" s="732">
        <v>45614</v>
      </c>
      <c r="B22122" s="173" t="s">
        <v>13904</v>
      </c>
      <c r="C22122" s="649" t="s">
        <v>14180</v>
      </c>
      <c r="D22122" s="904" t="s">
        <v>15004</v>
      </c>
      <c r="E22122" s="650">
        <v>12500</v>
      </c>
      <c r="F22122" s="235"/>
      <c r="G22122" s="235">
        <f t="shared" si="511"/>
        <v>-12500</v>
      </c>
      <c r="H22122" s="708" t="s">
        <v>14848</v>
      </c>
    </row>
    <row r="22123" spans="1:8" ht="36" x14ac:dyDescent="0.2">
      <c r="A22123" s="732">
        <v>45614</v>
      </c>
      <c r="B22123" s="173" t="s">
        <v>13279</v>
      </c>
      <c r="C22123" s="649" t="s">
        <v>14180</v>
      </c>
      <c r="D22123" s="904" t="s">
        <v>15004</v>
      </c>
      <c r="E22123" s="650">
        <v>88000</v>
      </c>
      <c r="F22123" s="235"/>
      <c r="G22123" s="235">
        <f t="shared" si="511"/>
        <v>-88000</v>
      </c>
      <c r="H22123" s="708" t="s">
        <v>14848</v>
      </c>
    </row>
    <row r="22124" spans="1:8" ht="36" x14ac:dyDescent="0.2">
      <c r="A22124" s="732">
        <v>45614</v>
      </c>
      <c r="B22124" s="173" t="s">
        <v>14009</v>
      </c>
      <c r="C22124" s="649" t="s">
        <v>14180</v>
      </c>
      <c r="D22124" s="904" t="s">
        <v>15004</v>
      </c>
      <c r="E22124" s="650">
        <v>355599</v>
      </c>
      <c r="F22124" s="235"/>
      <c r="G22124" s="235">
        <f t="shared" si="511"/>
        <v>-355599</v>
      </c>
      <c r="H22124" s="708" t="s">
        <v>14848</v>
      </c>
    </row>
    <row r="22125" spans="1:8" ht="36" x14ac:dyDescent="0.2">
      <c r="A22125" s="732">
        <v>45614</v>
      </c>
      <c r="B22125" s="173" t="s">
        <v>11068</v>
      </c>
      <c r="C22125" s="565" t="s">
        <v>14794</v>
      </c>
      <c r="D22125" s="873" t="s">
        <v>15006</v>
      </c>
      <c r="E22125" s="566">
        <v>387688</v>
      </c>
      <c r="F22125" s="235"/>
      <c r="G22125" s="235">
        <f t="shared" si="508"/>
        <v>-387688</v>
      </c>
      <c r="H22125" s="708" t="s">
        <v>14848</v>
      </c>
    </row>
    <row r="22126" spans="1:8" ht="36" x14ac:dyDescent="0.2">
      <c r="A22126" s="732">
        <v>45614</v>
      </c>
      <c r="B22126" s="173" t="s">
        <v>13098</v>
      </c>
      <c r="C22126" s="565" t="s">
        <v>14794</v>
      </c>
      <c r="D22126" s="873" t="s">
        <v>15006</v>
      </c>
      <c r="E22126" s="566">
        <v>50947</v>
      </c>
      <c r="F22126" s="235"/>
      <c r="G22126" s="235">
        <f t="shared" ref="G22126:G22142" si="512">F22126-E22126</f>
        <v>-50947</v>
      </c>
      <c r="H22126" s="708" t="s">
        <v>14848</v>
      </c>
    </row>
    <row r="22127" spans="1:8" ht="36" x14ac:dyDescent="0.2">
      <c r="A22127" s="732">
        <v>45614</v>
      </c>
      <c r="B22127" s="173" t="s">
        <v>13098</v>
      </c>
      <c r="C22127" s="565" t="s">
        <v>14794</v>
      </c>
      <c r="D22127" s="873" t="s">
        <v>15006</v>
      </c>
      <c r="E22127" s="566">
        <v>27000</v>
      </c>
      <c r="F22127" s="235"/>
      <c r="G22127" s="235">
        <f t="shared" si="512"/>
        <v>-27000</v>
      </c>
      <c r="H22127" s="708" t="s">
        <v>14848</v>
      </c>
    </row>
    <row r="22128" spans="1:8" ht="36" x14ac:dyDescent="0.2">
      <c r="A22128" s="732">
        <v>45614</v>
      </c>
      <c r="B22128" s="173" t="s">
        <v>13098</v>
      </c>
      <c r="C22128" s="565" t="s">
        <v>14794</v>
      </c>
      <c r="D22128" s="873" t="s">
        <v>15006</v>
      </c>
      <c r="E22128" s="566">
        <v>16750</v>
      </c>
      <c r="F22128" s="235"/>
      <c r="G22128" s="235">
        <f t="shared" si="512"/>
        <v>-16750</v>
      </c>
      <c r="H22128" s="708" t="s">
        <v>14848</v>
      </c>
    </row>
    <row r="22129" spans="1:8" ht="36" x14ac:dyDescent="0.2">
      <c r="A22129" s="732">
        <v>45614</v>
      </c>
      <c r="B22129" s="173" t="s">
        <v>14540</v>
      </c>
      <c r="C22129" s="565" t="s">
        <v>14794</v>
      </c>
      <c r="D22129" s="873" t="s">
        <v>15006</v>
      </c>
      <c r="E22129" s="566">
        <v>278615</v>
      </c>
      <c r="F22129" s="235"/>
      <c r="G22129" s="235">
        <f t="shared" si="512"/>
        <v>-278615</v>
      </c>
      <c r="H22129" s="708" t="s">
        <v>14848</v>
      </c>
    </row>
    <row r="22130" spans="1:8" ht="36" x14ac:dyDescent="0.2">
      <c r="A22130" s="732">
        <v>45614</v>
      </c>
      <c r="B22130" s="173" t="s">
        <v>15005</v>
      </c>
      <c r="C22130" s="565" t="s">
        <v>14794</v>
      </c>
      <c r="D22130" s="873" t="s">
        <v>15006</v>
      </c>
      <c r="E22130" s="566">
        <v>39000</v>
      </c>
      <c r="F22130" s="235"/>
      <c r="G22130" s="235">
        <f t="shared" si="512"/>
        <v>-39000</v>
      </c>
      <c r="H22130" s="708" t="s">
        <v>14848</v>
      </c>
    </row>
    <row r="22131" spans="1:8" ht="15" x14ac:dyDescent="0.2">
      <c r="A22131" s="732">
        <v>45616</v>
      </c>
      <c r="B22131" s="173" t="s">
        <v>3945</v>
      </c>
      <c r="C22131" s="669" t="s">
        <v>3002</v>
      </c>
      <c r="D22131" s="905" t="s">
        <v>15062</v>
      </c>
      <c r="E22131" s="671">
        <v>16000</v>
      </c>
      <c r="F22131" s="235"/>
      <c r="G22131" s="235">
        <f t="shared" ref="G22131:G22141" si="513">F22131-E22131</f>
        <v>-16000</v>
      </c>
      <c r="H22131" s="708" t="s">
        <v>14848</v>
      </c>
    </row>
    <row r="22132" spans="1:8" ht="15" x14ac:dyDescent="0.2">
      <c r="A22132" s="732">
        <v>45616</v>
      </c>
      <c r="B22132" s="173" t="s">
        <v>3944</v>
      </c>
      <c r="C22132" s="669" t="s">
        <v>3002</v>
      </c>
      <c r="D22132" s="905" t="s">
        <v>15062</v>
      </c>
      <c r="E22132" s="671">
        <v>16000</v>
      </c>
      <c r="F22132" s="235"/>
      <c r="G22132" s="235">
        <f t="shared" si="513"/>
        <v>-16000</v>
      </c>
      <c r="H22132" s="708" t="s">
        <v>14848</v>
      </c>
    </row>
    <row r="22133" spans="1:8" ht="15" x14ac:dyDescent="0.2">
      <c r="A22133" s="732">
        <v>45616</v>
      </c>
      <c r="B22133" s="173" t="s">
        <v>37</v>
      </c>
      <c r="C22133" s="669" t="s">
        <v>3002</v>
      </c>
      <c r="D22133" s="905" t="s">
        <v>15062</v>
      </c>
      <c r="E22133" s="671">
        <v>12000</v>
      </c>
      <c r="F22133" s="235"/>
      <c r="G22133" s="235">
        <f t="shared" si="513"/>
        <v>-12000</v>
      </c>
      <c r="H22133" s="708" t="s">
        <v>14848</v>
      </c>
    </row>
    <row r="22134" spans="1:8" ht="15" x14ac:dyDescent="0.2">
      <c r="A22134" s="732">
        <v>45616</v>
      </c>
      <c r="B22134" s="173" t="s">
        <v>14463</v>
      </c>
      <c r="C22134" s="669" t="s">
        <v>3002</v>
      </c>
      <c r="D22134" s="905" t="s">
        <v>15062</v>
      </c>
      <c r="E22134" s="671">
        <v>25000</v>
      </c>
      <c r="F22134" s="235"/>
      <c r="G22134" s="235">
        <f t="shared" si="513"/>
        <v>-25000</v>
      </c>
      <c r="H22134" s="708"/>
    </row>
    <row r="22135" spans="1:8" ht="15" x14ac:dyDescent="0.2">
      <c r="A22135" s="732">
        <v>45616</v>
      </c>
      <c r="B22135" s="173" t="s">
        <v>11707</v>
      </c>
      <c r="C22135" s="669" t="s">
        <v>3002</v>
      </c>
      <c r="D22135" s="905" t="s">
        <v>15062</v>
      </c>
      <c r="E22135" s="671">
        <v>34425</v>
      </c>
      <c r="F22135" s="235"/>
      <c r="G22135" s="235">
        <f t="shared" si="513"/>
        <v>-34425</v>
      </c>
      <c r="H22135" s="708" t="s">
        <v>14848</v>
      </c>
    </row>
    <row r="22136" spans="1:8" ht="15" x14ac:dyDescent="0.2">
      <c r="A22136" s="732">
        <v>45622</v>
      </c>
      <c r="B22136" s="173" t="s">
        <v>13098</v>
      </c>
      <c r="C22136" s="565" t="s">
        <v>13477</v>
      </c>
      <c r="D22136" s="873" t="s">
        <v>15088</v>
      </c>
      <c r="E22136" s="566">
        <v>78000</v>
      </c>
      <c r="F22136" s="235"/>
      <c r="G22136" s="235">
        <f t="shared" si="513"/>
        <v>-78000</v>
      </c>
      <c r="H22136" s="708" t="s">
        <v>14848</v>
      </c>
    </row>
    <row r="22137" spans="1:8" ht="15" x14ac:dyDescent="0.2">
      <c r="A22137" s="732">
        <v>45622</v>
      </c>
      <c r="B22137" s="173" t="s">
        <v>13213</v>
      </c>
      <c r="C22137" s="565" t="s">
        <v>13477</v>
      </c>
      <c r="D22137" s="873" t="s">
        <v>15088</v>
      </c>
      <c r="E22137" s="566">
        <v>114000</v>
      </c>
      <c r="F22137" s="235"/>
      <c r="G22137" s="235">
        <f t="shared" si="513"/>
        <v>-114000</v>
      </c>
      <c r="H22137" s="708" t="s">
        <v>14848</v>
      </c>
    </row>
    <row r="22138" spans="1:8" ht="15" x14ac:dyDescent="0.2">
      <c r="A22138" s="732">
        <v>45622</v>
      </c>
      <c r="B22138" s="173" t="s">
        <v>14569</v>
      </c>
      <c r="C22138" s="173" t="s">
        <v>3883</v>
      </c>
      <c r="D22138" s="227" t="s">
        <v>15089</v>
      </c>
      <c r="E22138" s="235">
        <v>200000</v>
      </c>
      <c r="F22138" s="235"/>
      <c r="G22138" s="235">
        <f t="shared" si="513"/>
        <v>-200000</v>
      </c>
      <c r="H22138" s="708" t="s">
        <v>14848</v>
      </c>
    </row>
    <row r="22139" spans="1:8" ht="15" x14ac:dyDescent="0.2">
      <c r="A22139" s="732">
        <v>45622</v>
      </c>
      <c r="B22139" s="173" t="s">
        <v>14597</v>
      </c>
      <c r="C22139" s="173" t="s">
        <v>12271</v>
      </c>
      <c r="D22139" s="227" t="s">
        <v>15095</v>
      </c>
      <c r="E22139" s="235">
        <v>100000</v>
      </c>
      <c r="F22139" s="235"/>
      <c r="G22139" s="235">
        <f t="shared" si="513"/>
        <v>-100000</v>
      </c>
      <c r="H22139" s="708" t="s">
        <v>14848</v>
      </c>
    </row>
    <row r="22140" spans="1:8" ht="24" x14ac:dyDescent="0.2">
      <c r="A22140" s="732">
        <v>45626</v>
      </c>
      <c r="B22140" s="173" t="s">
        <v>14232</v>
      </c>
      <c r="C22140" s="565" t="s">
        <v>15110</v>
      </c>
      <c r="D22140" s="873" t="s">
        <v>15111</v>
      </c>
      <c r="E22140" s="566">
        <v>500000</v>
      </c>
      <c r="F22140" s="235"/>
      <c r="G22140" s="235">
        <f t="shared" si="513"/>
        <v>-500000</v>
      </c>
      <c r="H22140" s="708" t="s">
        <v>14848</v>
      </c>
    </row>
    <row r="22141" spans="1:8" ht="24" x14ac:dyDescent="0.2">
      <c r="A22141" s="732">
        <v>45626</v>
      </c>
      <c r="B22141" s="173" t="s">
        <v>14351</v>
      </c>
      <c r="C22141" s="565" t="s">
        <v>15110</v>
      </c>
      <c r="D22141" s="873" t="s">
        <v>15111</v>
      </c>
      <c r="E22141" s="566">
        <v>500000</v>
      </c>
      <c r="F22141" s="235"/>
      <c r="G22141" s="235">
        <f t="shared" si="513"/>
        <v>-500000</v>
      </c>
      <c r="H22141" s="708" t="s">
        <v>14848</v>
      </c>
    </row>
    <row r="22142" spans="1:8" ht="36" x14ac:dyDescent="0.2">
      <c r="A22142" s="729">
        <v>45597</v>
      </c>
      <c r="B22142" s="93" t="s">
        <v>11707</v>
      </c>
      <c r="C22142" s="93" t="s">
        <v>558</v>
      </c>
      <c r="D22142" s="896" t="s">
        <v>15031</v>
      </c>
      <c r="E22142" s="642">
        <v>24430.54</v>
      </c>
      <c r="F22142" s="175"/>
      <c r="G22142" s="175">
        <f t="shared" si="512"/>
        <v>-24430.54</v>
      </c>
      <c r="H22142" s="701" t="s">
        <v>14848</v>
      </c>
    </row>
    <row r="22143" spans="1:8" ht="15" x14ac:dyDescent="0.2">
      <c r="A22143" s="729">
        <v>45601</v>
      </c>
      <c r="B22143" s="93" t="s">
        <v>9344</v>
      </c>
      <c r="C22143" s="93" t="s">
        <v>558</v>
      </c>
      <c r="D22143" s="800" t="s">
        <v>14849</v>
      </c>
      <c r="E22143" s="175"/>
      <c r="F22143" s="175">
        <v>254534</v>
      </c>
      <c r="G22143" s="175">
        <f t="shared" si="450"/>
        <v>254534</v>
      </c>
      <c r="H22143" s="701" t="s">
        <v>14848</v>
      </c>
    </row>
    <row r="22144" spans="1:8" ht="24" x14ac:dyDescent="0.2">
      <c r="A22144" s="729">
        <v>45602</v>
      </c>
      <c r="B22144" s="93" t="s">
        <v>14851</v>
      </c>
      <c r="C22144" s="93" t="s">
        <v>558</v>
      </c>
      <c r="D22144" s="800" t="s">
        <v>14852</v>
      </c>
      <c r="E22144" s="175"/>
      <c r="F22144" s="175">
        <v>3202203</v>
      </c>
      <c r="G22144" s="175">
        <f t="shared" ref="G22144:G22150" si="514">F22144-E22144</f>
        <v>3202203</v>
      </c>
      <c r="H22144" s="701" t="s">
        <v>14848</v>
      </c>
    </row>
    <row r="22145" spans="1:8" ht="15" x14ac:dyDescent="0.2">
      <c r="A22145" s="729">
        <v>45602</v>
      </c>
      <c r="B22145" s="93" t="s">
        <v>14851</v>
      </c>
      <c r="C22145" s="93"/>
      <c r="D22145" s="800" t="s">
        <v>14853</v>
      </c>
      <c r="E22145" s="175">
        <v>3200000</v>
      </c>
      <c r="F22145" s="175"/>
      <c r="G22145" s="175">
        <f t="shared" ref="G22145" si="515">F22145-E22145</f>
        <v>-3200000</v>
      </c>
      <c r="H22145" s="701" t="s">
        <v>14848</v>
      </c>
    </row>
    <row r="22146" spans="1:8" ht="24" x14ac:dyDescent="0.2">
      <c r="A22146" s="729">
        <v>45602</v>
      </c>
      <c r="B22146" s="93" t="s">
        <v>14351</v>
      </c>
      <c r="C22146" s="93" t="s">
        <v>558</v>
      </c>
      <c r="D22146" s="800" t="s">
        <v>14854</v>
      </c>
      <c r="E22146" s="175"/>
      <c r="F22146" s="175">
        <v>4500001</v>
      </c>
      <c r="G22146" s="175">
        <f t="shared" si="514"/>
        <v>4500001</v>
      </c>
      <c r="H22146" s="701" t="s">
        <v>14848</v>
      </c>
    </row>
    <row r="22147" spans="1:8" ht="15" x14ac:dyDescent="0.2">
      <c r="A22147" s="729">
        <v>45602</v>
      </c>
      <c r="B22147" s="93" t="s">
        <v>14351</v>
      </c>
      <c r="C22147" s="93" t="s">
        <v>558</v>
      </c>
      <c r="D22147" s="896" t="s">
        <v>12006</v>
      </c>
      <c r="E22147" s="642">
        <v>45000</v>
      </c>
      <c r="F22147" s="175"/>
      <c r="G22147" s="175">
        <f t="shared" si="514"/>
        <v>-45000</v>
      </c>
      <c r="H22147" s="701" t="s">
        <v>14848</v>
      </c>
    </row>
    <row r="22148" spans="1:8" ht="24" x14ac:dyDescent="0.2">
      <c r="A22148" s="729">
        <v>45602</v>
      </c>
      <c r="B22148" s="93" t="s">
        <v>13519</v>
      </c>
      <c r="C22148" s="93" t="s">
        <v>558</v>
      </c>
      <c r="D22148" s="800" t="s">
        <v>14855</v>
      </c>
      <c r="E22148" s="175"/>
      <c r="F22148" s="175">
        <v>2004811</v>
      </c>
      <c r="G22148" s="175">
        <f t="shared" si="514"/>
        <v>2004811</v>
      </c>
      <c r="H22148" s="701" t="s">
        <v>14848</v>
      </c>
    </row>
    <row r="22149" spans="1:8" ht="24" x14ac:dyDescent="0.2">
      <c r="A22149" s="729">
        <v>45602</v>
      </c>
      <c r="B22149" s="93" t="s">
        <v>10459</v>
      </c>
      <c r="C22149" s="93" t="s">
        <v>558</v>
      </c>
      <c r="D22149" s="800" t="s">
        <v>14856</v>
      </c>
      <c r="E22149" s="175"/>
      <c r="F22149" s="175">
        <v>1001189</v>
      </c>
      <c r="G22149" s="175">
        <f t="shared" si="514"/>
        <v>1001189</v>
      </c>
      <c r="H22149" s="701" t="s">
        <v>14848</v>
      </c>
    </row>
    <row r="22150" spans="1:8" ht="15" x14ac:dyDescent="0.2">
      <c r="A22150" s="729">
        <v>45602</v>
      </c>
      <c r="B22150" s="93" t="s">
        <v>14851</v>
      </c>
      <c r="C22150" s="93" t="s">
        <v>558</v>
      </c>
      <c r="D22150" s="896" t="s">
        <v>15030</v>
      </c>
      <c r="E22150" s="642">
        <v>62082</v>
      </c>
      <c r="F22150" s="175"/>
      <c r="G22150" s="175">
        <f t="shared" si="514"/>
        <v>-62082</v>
      </c>
      <c r="H22150" s="701" t="s">
        <v>14848</v>
      </c>
    </row>
    <row r="22151" spans="1:8" ht="15" x14ac:dyDescent="0.2">
      <c r="A22151" s="729">
        <v>45602</v>
      </c>
      <c r="B22151" s="93" t="s">
        <v>3945</v>
      </c>
      <c r="C22151" s="93" t="s">
        <v>558</v>
      </c>
      <c r="D22151" s="800" t="s">
        <v>14850</v>
      </c>
      <c r="E22151" s="175"/>
      <c r="F22151" s="175">
        <v>766836</v>
      </c>
      <c r="G22151" s="175">
        <f t="shared" ref="G22151:G22155" si="516">F22151-E22151</f>
        <v>766836</v>
      </c>
      <c r="H22151" s="701" t="s">
        <v>14848</v>
      </c>
    </row>
    <row r="22152" spans="1:8" ht="15" x14ac:dyDescent="0.2">
      <c r="A22152" s="729">
        <v>45604</v>
      </c>
      <c r="B22152" s="93" t="s">
        <v>3944</v>
      </c>
      <c r="C22152" s="93" t="s">
        <v>558</v>
      </c>
      <c r="D22152" s="890" t="s">
        <v>15355</v>
      </c>
      <c r="E22152" s="175"/>
      <c r="F22152" s="175">
        <v>338310</v>
      </c>
      <c r="G22152" s="175">
        <f t="shared" si="516"/>
        <v>338310</v>
      </c>
      <c r="H22152" s="701" t="s">
        <v>14848</v>
      </c>
    </row>
    <row r="22153" spans="1:8" ht="15" x14ac:dyDescent="0.2">
      <c r="A22153" s="729">
        <v>45604</v>
      </c>
      <c r="B22153" s="93" t="s">
        <v>3944</v>
      </c>
      <c r="C22153" s="93" t="s">
        <v>558</v>
      </c>
      <c r="D22153" s="890" t="s">
        <v>15356</v>
      </c>
      <c r="E22153" s="175"/>
      <c r="F22153" s="175">
        <v>338310</v>
      </c>
      <c r="G22153" s="175">
        <f t="shared" si="516"/>
        <v>338310</v>
      </c>
      <c r="H22153" s="701" t="s">
        <v>14848</v>
      </c>
    </row>
    <row r="22154" spans="1:8" ht="24" x14ac:dyDescent="0.2">
      <c r="A22154" s="729">
        <v>45611</v>
      </c>
      <c r="B22154" s="93" t="s">
        <v>13213</v>
      </c>
      <c r="C22154" s="93" t="s">
        <v>558</v>
      </c>
      <c r="D22154" s="800" t="s">
        <v>14995</v>
      </c>
      <c r="E22154" s="175"/>
      <c r="F22154" s="175">
        <v>2300008</v>
      </c>
      <c r="G22154" s="175">
        <f t="shared" si="516"/>
        <v>2300008</v>
      </c>
      <c r="H22154" s="701" t="s">
        <v>14848</v>
      </c>
    </row>
    <row r="22155" spans="1:8" ht="15" x14ac:dyDescent="0.2">
      <c r="A22155" s="729">
        <v>45611</v>
      </c>
      <c r="B22155" s="93" t="s">
        <v>13213</v>
      </c>
      <c r="C22155" s="93" t="s">
        <v>558</v>
      </c>
      <c r="D22155" s="896" t="s">
        <v>13006</v>
      </c>
      <c r="E22155" s="642">
        <v>23000</v>
      </c>
      <c r="F22155" s="175"/>
      <c r="G22155" s="175">
        <f t="shared" si="516"/>
        <v>-23000</v>
      </c>
      <c r="H22155" s="701" t="s">
        <v>14848</v>
      </c>
    </row>
    <row r="22156" spans="1:8" ht="24" x14ac:dyDescent="0.2">
      <c r="A22156" s="729">
        <v>45611</v>
      </c>
      <c r="B22156" s="93" t="s">
        <v>13213</v>
      </c>
      <c r="C22156" s="93" t="s">
        <v>558</v>
      </c>
      <c r="D22156" s="800" t="s">
        <v>14996</v>
      </c>
      <c r="E22156" s="175"/>
      <c r="F22156" s="175">
        <v>2972970</v>
      </c>
      <c r="G22156" s="175">
        <f t="shared" ref="G22156:G22158" si="517">F22156-E22156</f>
        <v>2972970</v>
      </c>
      <c r="H22156" s="701" t="s">
        <v>14848</v>
      </c>
    </row>
    <row r="22157" spans="1:8" ht="34.5" customHeight="1" x14ac:dyDescent="0.2">
      <c r="A22157" s="729">
        <v>45611</v>
      </c>
      <c r="B22157" s="93" t="s">
        <v>13213</v>
      </c>
      <c r="C22157" s="93" t="s">
        <v>558</v>
      </c>
      <c r="D22157" s="800" t="s">
        <v>14997</v>
      </c>
      <c r="E22157" s="175"/>
      <c r="F22157" s="175">
        <v>1500000</v>
      </c>
      <c r="G22157" s="175">
        <f t="shared" si="517"/>
        <v>1500000</v>
      </c>
      <c r="H22157" s="701" t="s">
        <v>14848</v>
      </c>
    </row>
    <row r="22158" spans="1:8" ht="36" x14ac:dyDescent="0.2">
      <c r="A22158" s="729">
        <v>45611</v>
      </c>
      <c r="B22158" s="93" t="s">
        <v>13213</v>
      </c>
      <c r="C22158" s="93" t="s">
        <v>558</v>
      </c>
      <c r="D22158" s="800" t="s">
        <v>14998</v>
      </c>
      <c r="E22158" s="175"/>
      <c r="F22158" s="175">
        <v>800000</v>
      </c>
      <c r="G22158" s="175">
        <f t="shared" si="517"/>
        <v>800000</v>
      </c>
      <c r="H22158" s="701" t="s">
        <v>14848</v>
      </c>
    </row>
    <row r="22159" spans="1:8" ht="24" x14ac:dyDescent="0.2">
      <c r="A22159" s="729">
        <v>45611</v>
      </c>
      <c r="B22159" s="93" t="s">
        <v>13297</v>
      </c>
      <c r="C22159" s="93" t="s">
        <v>558</v>
      </c>
      <c r="D22159" s="800" t="s">
        <v>15000</v>
      </c>
      <c r="E22159" s="175"/>
      <c r="F22159" s="175">
        <v>1601649</v>
      </c>
      <c r="G22159" s="175">
        <f t="shared" ref="G22159:G22161" si="518">F22159-E22159</f>
        <v>1601649</v>
      </c>
      <c r="H22159" s="701" t="s">
        <v>14848</v>
      </c>
    </row>
    <row r="22160" spans="1:8" ht="24" x14ac:dyDescent="0.2">
      <c r="A22160" s="729">
        <v>45611</v>
      </c>
      <c r="B22160" s="93" t="s">
        <v>14009</v>
      </c>
      <c r="C22160" s="93" t="s">
        <v>558</v>
      </c>
      <c r="D22160" s="800" t="s">
        <v>15001</v>
      </c>
      <c r="E22160" s="175"/>
      <c r="F22160" s="175">
        <v>1902588</v>
      </c>
      <c r="G22160" s="175">
        <f t="shared" si="518"/>
        <v>1902588</v>
      </c>
      <c r="H22160" s="701" t="s">
        <v>14848</v>
      </c>
    </row>
    <row r="22161" spans="1:8" ht="15" x14ac:dyDescent="0.2">
      <c r="A22161" s="729">
        <v>45611</v>
      </c>
      <c r="B22161" s="93" t="s">
        <v>14009</v>
      </c>
      <c r="C22161" s="93" t="s">
        <v>558</v>
      </c>
      <c r="D22161" s="896" t="s">
        <v>15065</v>
      </c>
      <c r="E22161" s="642">
        <v>35000</v>
      </c>
      <c r="F22161" s="175"/>
      <c r="G22161" s="175">
        <f t="shared" si="518"/>
        <v>-35000</v>
      </c>
      <c r="H22161" s="701" t="s">
        <v>14848</v>
      </c>
    </row>
    <row r="22162" spans="1:8" ht="15" x14ac:dyDescent="0.2">
      <c r="A22162" s="729">
        <v>45611</v>
      </c>
      <c r="B22162" s="93" t="s">
        <v>15261</v>
      </c>
      <c r="C22162" s="93" t="s">
        <v>558</v>
      </c>
      <c r="D22162" s="800" t="s">
        <v>15035</v>
      </c>
      <c r="E22162" s="175"/>
      <c r="F22162" s="175">
        <v>369216</v>
      </c>
      <c r="G22162" s="175">
        <f t="shared" ref="G22162:G22168" si="519">F22162-E22162</f>
        <v>369216</v>
      </c>
      <c r="H22162" s="701" t="s">
        <v>14848</v>
      </c>
    </row>
    <row r="22163" spans="1:8" ht="15" x14ac:dyDescent="0.2">
      <c r="A22163" s="729">
        <v>45611</v>
      </c>
      <c r="B22163" s="93" t="s">
        <v>15033</v>
      </c>
      <c r="C22163" s="93" t="s">
        <v>558</v>
      </c>
      <c r="D22163" s="800" t="s">
        <v>15035</v>
      </c>
      <c r="E22163" s="175"/>
      <c r="F22163" s="175">
        <v>498813.93800000002</v>
      </c>
      <c r="G22163" s="175">
        <f t="shared" si="519"/>
        <v>498813.93800000002</v>
      </c>
      <c r="H22163" s="701" t="s">
        <v>14848</v>
      </c>
    </row>
    <row r="22164" spans="1:8" ht="15" x14ac:dyDescent="0.2">
      <c r="A22164" s="729">
        <v>45611</v>
      </c>
      <c r="B22164" s="93" t="s">
        <v>15034</v>
      </c>
      <c r="C22164" s="93" t="s">
        <v>558</v>
      </c>
      <c r="D22164" s="800" t="s">
        <v>15035</v>
      </c>
      <c r="E22164" s="175"/>
      <c r="F22164" s="175">
        <v>1249314</v>
      </c>
      <c r="G22164" s="175">
        <f t="shared" si="519"/>
        <v>1249314</v>
      </c>
      <c r="H22164" s="701" t="s">
        <v>14848</v>
      </c>
    </row>
    <row r="22165" spans="1:8" ht="15" x14ac:dyDescent="0.2">
      <c r="A22165" s="729">
        <v>45611</v>
      </c>
      <c r="B22165" s="93" t="s">
        <v>11707</v>
      </c>
      <c r="C22165" s="93" t="s">
        <v>558</v>
      </c>
      <c r="D22165" s="890" t="s">
        <v>15115</v>
      </c>
      <c r="E22165" s="175"/>
      <c r="F22165" s="175">
        <v>1947260</v>
      </c>
      <c r="G22165" s="175">
        <f t="shared" ref="G22165" si="520">F22165-E22165</f>
        <v>1947260</v>
      </c>
      <c r="H22165" s="701" t="s">
        <v>14848</v>
      </c>
    </row>
    <row r="22166" spans="1:8" ht="15" x14ac:dyDescent="0.2">
      <c r="A22166" s="729">
        <v>45616</v>
      </c>
      <c r="B22166" s="93" t="s">
        <v>12594</v>
      </c>
      <c r="C22166" s="93" t="s">
        <v>558</v>
      </c>
      <c r="D22166" s="800" t="s">
        <v>15096</v>
      </c>
      <c r="E22166" s="175"/>
      <c r="F22166" s="175">
        <v>1494840</v>
      </c>
      <c r="G22166" s="175">
        <f t="shared" si="519"/>
        <v>1494840</v>
      </c>
      <c r="H22166" s="701" t="s">
        <v>14848</v>
      </c>
    </row>
    <row r="22167" spans="1:8" ht="24" x14ac:dyDescent="0.2">
      <c r="A22167" s="729">
        <v>45616</v>
      </c>
      <c r="B22167" s="93" t="s">
        <v>82</v>
      </c>
      <c r="C22167" s="93" t="s">
        <v>558</v>
      </c>
      <c r="D22167" s="800" t="s">
        <v>15097</v>
      </c>
      <c r="E22167" s="175"/>
      <c r="F22167" s="175">
        <v>2102201</v>
      </c>
      <c r="G22167" s="175">
        <f t="shared" si="519"/>
        <v>2102201</v>
      </c>
      <c r="H22167" s="701" t="s">
        <v>14848</v>
      </c>
    </row>
    <row r="22168" spans="1:8" ht="15" x14ac:dyDescent="0.2">
      <c r="A22168" s="729">
        <v>45617</v>
      </c>
      <c r="B22168" s="93" t="s">
        <v>37</v>
      </c>
      <c r="C22168" s="93" t="s">
        <v>558</v>
      </c>
      <c r="D22168" s="800" t="s">
        <v>15039</v>
      </c>
      <c r="E22168" s="175"/>
      <c r="F22168" s="175">
        <v>280434</v>
      </c>
      <c r="G22168" s="175">
        <f t="shared" si="519"/>
        <v>280434</v>
      </c>
      <c r="H22168" s="701" t="s">
        <v>14848</v>
      </c>
    </row>
    <row r="22169" spans="1:8" ht="24" x14ac:dyDescent="0.2">
      <c r="A22169" s="729">
        <v>45618</v>
      </c>
      <c r="B22169" s="93" t="s">
        <v>12671</v>
      </c>
      <c r="C22169" s="93" t="s">
        <v>558</v>
      </c>
      <c r="D22169" s="800" t="s">
        <v>15063</v>
      </c>
      <c r="E22169" s="175"/>
      <c r="F22169" s="175">
        <v>1000000</v>
      </c>
      <c r="G22169" s="175">
        <f t="shared" ref="G22169:G22173" si="521">F22169-E22169</f>
        <v>1000000</v>
      </c>
      <c r="H22169" s="701" t="s">
        <v>14848</v>
      </c>
    </row>
    <row r="22170" spans="1:8" ht="24" x14ac:dyDescent="0.2">
      <c r="A22170" s="729">
        <v>45618</v>
      </c>
      <c r="B22170" s="93" t="s">
        <v>12671</v>
      </c>
      <c r="C22170" s="93" t="s">
        <v>558</v>
      </c>
      <c r="D22170" s="800" t="s">
        <v>15063</v>
      </c>
      <c r="E22170" s="175"/>
      <c r="F22170" s="175">
        <v>1000000</v>
      </c>
      <c r="G22170" s="175">
        <f t="shared" si="521"/>
        <v>1000000</v>
      </c>
      <c r="H22170" s="701" t="s">
        <v>14848</v>
      </c>
    </row>
    <row r="22171" spans="1:8" ht="24" x14ac:dyDescent="0.2">
      <c r="A22171" s="729">
        <v>45618</v>
      </c>
      <c r="B22171" s="93" t="s">
        <v>12671</v>
      </c>
      <c r="C22171" s="93" t="s">
        <v>558</v>
      </c>
      <c r="D22171" s="800" t="s">
        <v>15063</v>
      </c>
      <c r="E22171" s="175"/>
      <c r="F22171" s="175">
        <v>1000000</v>
      </c>
      <c r="G22171" s="175">
        <f t="shared" si="521"/>
        <v>1000000</v>
      </c>
      <c r="H22171" s="701" t="s">
        <v>14848</v>
      </c>
    </row>
    <row r="22172" spans="1:8" ht="24" x14ac:dyDescent="0.2">
      <c r="A22172" s="729">
        <v>45618</v>
      </c>
      <c r="B22172" s="93" t="s">
        <v>12671</v>
      </c>
      <c r="C22172" s="93" t="s">
        <v>558</v>
      </c>
      <c r="D22172" s="800" t="s">
        <v>15412</v>
      </c>
      <c r="E22172" s="175"/>
      <c r="F22172" s="175">
        <v>1000000</v>
      </c>
      <c r="G22172" s="175">
        <f t="shared" si="521"/>
        <v>1000000</v>
      </c>
      <c r="H22172" s="701" t="s">
        <v>14848</v>
      </c>
    </row>
    <row r="22173" spans="1:8" ht="24" x14ac:dyDescent="0.2">
      <c r="A22173" s="729">
        <v>45618</v>
      </c>
      <c r="B22173" s="93" t="s">
        <v>12671</v>
      </c>
      <c r="C22173" s="93" t="s">
        <v>558</v>
      </c>
      <c r="D22173" s="800" t="s">
        <v>15114</v>
      </c>
      <c r="E22173" s="175"/>
      <c r="F22173" s="175">
        <v>1000000</v>
      </c>
      <c r="G22173" s="175">
        <f t="shared" si="521"/>
        <v>1000000</v>
      </c>
      <c r="H22173" s="701" t="s">
        <v>14848</v>
      </c>
    </row>
    <row r="22174" spans="1:8" ht="15" x14ac:dyDescent="0.2">
      <c r="A22174" s="733">
        <v>45628</v>
      </c>
      <c r="B22174" s="62" t="s">
        <v>3944</v>
      </c>
      <c r="C22174" s="62" t="s">
        <v>10972</v>
      </c>
      <c r="D22174" s="182" t="s">
        <v>15144</v>
      </c>
      <c r="E22174" s="125">
        <v>6000</v>
      </c>
      <c r="F22174" s="125"/>
      <c r="G22174" s="125">
        <f t="shared" ref="G22174:G22189" si="522">F22174-E22174</f>
        <v>-6000</v>
      </c>
      <c r="H22174" s="704" t="s">
        <v>15119</v>
      </c>
    </row>
    <row r="22175" spans="1:8" ht="15" x14ac:dyDescent="0.2">
      <c r="A22175" s="733">
        <v>45628</v>
      </c>
      <c r="B22175" s="62" t="s">
        <v>3944</v>
      </c>
      <c r="C22175" s="62" t="s">
        <v>285</v>
      </c>
      <c r="D22175" s="182" t="s">
        <v>13186</v>
      </c>
      <c r="E22175" s="125">
        <v>1000</v>
      </c>
      <c r="F22175" s="125"/>
      <c r="G22175" s="125">
        <f t="shared" si="522"/>
        <v>-1000</v>
      </c>
      <c r="H22175" s="704" t="s">
        <v>15119</v>
      </c>
    </row>
    <row r="22176" spans="1:8" ht="15" x14ac:dyDescent="0.2">
      <c r="A22176" s="733">
        <v>45628</v>
      </c>
      <c r="B22176" s="62" t="s">
        <v>14569</v>
      </c>
      <c r="C22176" s="62" t="s">
        <v>285</v>
      </c>
      <c r="D22176" s="182" t="s">
        <v>14767</v>
      </c>
      <c r="E22176" s="125">
        <v>2000</v>
      </c>
      <c r="F22176" s="125"/>
      <c r="G22176" s="125">
        <f t="shared" si="522"/>
        <v>-2000</v>
      </c>
      <c r="H22176" s="704" t="s">
        <v>15119</v>
      </c>
    </row>
    <row r="22177" spans="1:8" ht="15" x14ac:dyDescent="0.2">
      <c r="A22177" s="733">
        <v>45628</v>
      </c>
      <c r="B22177" s="62" t="s">
        <v>15261</v>
      </c>
      <c r="C22177" s="62" t="s">
        <v>10972</v>
      </c>
      <c r="D22177" s="182" t="s">
        <v>1012</v>
      </c>
      <c r="E22177" s="125">
        <v>200</v>
      </c>
      <c r="F22177" s="125"/>
      <c r="G22177" s="125">
        <f t="shared" si="522"/>
        <v>-200</v>
      </c>
      <c r="H22177" s="704" t="s">
        <v>15119</v>
      </c>
    </row>
    <row r="22178" spans="1:8" ht="15" x14ac:dyDescent="0.2">
      <c r="A22178" s="733">
        <v>45628</v>
      </c>
      <c r="B22178" s="62" t="s">
        <v>14569</v>
      </c>
      <c r="C22178" s="62" t="s">
        <v>10972</v>
      </c>
      <c r="D22178" s="182" t="s">
        <v>2136</v>
      </c>
      <c r="E22178" s="125">
        <v>3000</v>
      </c>
      <c r="F22178" s="125"/>
      <c r="G22178" s="125">
        <f t="shared" si="522"/>
        <v>-3000</v>
      </c>
      <c r="H22178" s="704" t="s">
        <v>15119</v>
      </c>
    </row>
    <row r="22179" spans="1:8" ht="15" x14ac:dyDescent="0.2">
      <c r="A22179" s="733">
        <v>45628</v>
      </c>
      <c r="B22179" s="62" t="s">
        <v>13240</v>
      </c>
      <c r="C22179" s="62" t="s">
        <v>10972</v>
      </c>
      <c r="D22179" s="182" t="s">
        <v>12497</v>
      </c>
      <c r="E22179" s="125">
        <v>1740</v>
      </c>
      <c r="F22179" s="125"/>
      <c r="G22179" s="125">
        <f t="shared" si="522"/>
        <v>-1740</v>
      </c>
      <c r="H22179" s="704" t="s">
        <v>15119</v>
      </c>
    </row>
    <row r="22180" spans="1:8" ht="15" x14ac:dyDescent="0.2">
      <c r="A22180" s="733">
        <v>45628</v>
      </c>
      <c r="B22180" s="62" t="s">
        <v>15258</v>
      </c>
      <c r="C22180" s="62" t="s">
        <v>10972</v>
      </c>
      <c r="D22180" s="182" t="s">
        <v>12497</v>
      </c>
      <c r="E22180" s="125">
        <v>2260</v>
      </c>
      <c r="F22180" s="125"/>
      <c r="G22180" s="125">
        <f t="shared" si="522"/>
        <v>-2260</v>
      </c>
      <c r="H22180" s="704" t="s">
        <v>15119</v>
      </c>
    </row>
    <row r="22181" spans="1:8" ht="24" x14ac:dyDescent="0.2">
      <c r="A22181" s="733">
        <v>45628</v>
      </c>
      <c r="B22181" s="62" t="s">
        <v>13240</v>
      </c>
      <c r="C22181" s="62" t="s">
        <v>14802</v>
      </c>
      <c r="D22181" s="182" t="s">
        <v>15145</v>
      </c>
      <c r="E22181" s="125">
        <v>24000</v>
      </c>
      <c r="F22181" s="125"/>
      <c r="G22181" s="125">
        <f t="shared" si="522"/>
        <v>-24000</v>
      </c>
      <c r="H22181" s="704" t="s">
        <v>15119</v>
      </c>
    </row>
    <row r="22182" spans="1:8" ht="15" x14ac:dyDescent="0.2">
      <c r="A22182" s="733">
        <v>45628</v>
      </c>
      <c r="B22182" s="62" t="s">
        <v>12334</v>
      </c>
      <c r="C22182" s="62" t="s">
        <v>10972</v>
      </c>
      <c r="D22182" s="182" t="s">
        <v>14207</v>
      </c>
      <c r="E22182" s="125">
        <v>10000</v>
      </c>
      <c r="F22182" s="125"/>
      <c r="G22182" s="125">
        <f t="shared" si="522"/>
        <v>-10000</v>
      </c>
      <c r="H22182" s="704" t="s">
        <v>15119</v>
      </c>
    </row>
    <row r="22183" spans="1:8" ht="15" x14ac:dyDescent="0.2">
      <c r="A22183" s="733">
        <v>45628</v>
      </c>
      <c r="B22183" s="1047" t="s">
        <v>12594</v>
      </c>
      <c r="C22183" s="1047" t="s">
        <v>793</v>
      </c>
      <c r="D22183" s="1050" t="s">
        <v>12789</v>
      </c>
      <c r="E22183" s="1049">
        <v>50000</v>
      </c>
      <c r="F22183" s="125"/>
      <c r="G22183" s="125">
        <f t="shared" ref="G22183:G22186" si="523">F22183-E22183</f>
        <v>-50000</v>
      </c>
      <c r="H22183" s="704" t="s">
        <v>15119</v>
      </c>
    </row>
    <row r="22184" spans="1:8" ht="15" x14ac:dyDescent="0.2">
      <c r="A22184" s="733">
        <v>45628</v>
      </c>
      <c r="B22184" s="1047" t="s">
        <v>10167</v>
      </c>
      <c r="C22184" s="1047" t="s">
        <v>793</v>
      </c>
      <c r="D22184" s="1050" t="s">
        <v>8421</v>
      </c>
      <c r="E22184" s="1049">
        <v>5000</v>
      </c>
      <c r="F22184" s="125"/>
      <c r="G22184" s="125">
        <f t="shared" si="523"/>
        <v>-5000</v>
      </c>
      <c r="H22184" s="704" t="s">
        <v>15119</v>
      </c>
    </row>
    <row r="22185" spans="1:8" ht="15" x14ac:dyDescent="0.2">
      <c r="A22185" s="733">
        <v>45628</v>
      </c>
      <c r="B22185" s="1047" t="s">
        <v>12671</v>
      </c>
      <c r="C22185" s="1047" t="s">
        <v>793</v>
      </c>
      <c r="D22185" s="1050" t="s">
        <v>12183</v>
      </c>
      <c r="E22185" s="1049">
        <v>50000</v>
      </c>
      <c r="F22185" s="125"/>
      <c r="G22185" s="125">
        <f t="shared" si="523"/>
        <v>-50000</v>
      </c>
      <c r="H22185" s="704" t="s">
        <v>15119</v>
      </c>
    </row>
    <row r="22186" spans="1:8" ht="15" x14ac:dyDescent="0.2">
      <c r="A22186" s="733">
        <v>45628</v>
      </c>
      <c r="B22186" s="1047" t="s">
        <v>25</v>
      </c>
      <c r="C22186" s="1047" t="s">
        <v>793</v>
      </c>
      <c r="D22186" s="1050" t="s">
        <v>12790</v>
      </c>
      <c r="E22186" s="1049">
        <v>105000</v>
      </c>
      <c r="F22186" s="125"/>
      <c r="G22186" s="125">
        <f t="shared" si="523"/>
        <v>-105000</v>
      </c>
      <c r="H22186" s="704" t="s">
        <v>15119</v>
      </c>
    </row>
    <row r="22187" spans="1:8" ht="15" x14ac:dyDescent="0.2">
      <c r="A22187" s="733">
        <v>45628</v>
      </c>
      <c r="B22187" s="62" t="s">
        <v>103</v>
      </c>
      <c r="C22187" s="62" t="s">
        <v>793</v>
      </c>
      <c r="D22187" s="182" t="s">
        <v>15146</v>
      </c>
      <c r="E22187" s="125">
        <v>30000</v>
      </c>
      <c r="F22187" s="125"/>
      <c r="G22187" s="125">
        <f t="shared" si="522"/>
        <v>-30000</v>
      </c>
      <c r="H22187" s="704" t="s">
        <v>15119</v>
      </c>
    </row>
    <row r="22188" spans="1:8" ht="15" x14ac:dyDescent="0.2">
      <c r="A22188" s="733">
        <v>45628</v>
      </c>
      <c r="B22188" s="62" t="s">
        <v>103</v>
      </c>
      <c r="C22188" s="62" t="s">
        <v>391</v>
      </c>
      <c r="D22188" s="182" t="s">
        <v>10199</v>
      </c>
      <c r="E22188" s="125">
        <v>4000</v>
      </c>
      <c r="F22188" s="125"/>
      <c r="G22188" s="125">
        <f t="shared" si="522"/>
        <v>-4000</v>
      </c>
      <c r="H22188" s="704" t="s">
        <v>15119</v>
      </c>
    </row>
    <row r="22189" spans="1:8" ht="15" x14ac:dyDescent="0.2">
      <c r="A22189" s="733">
        <v>45628</v>
      </c>
      <c r="B22189" s="62" t="s">
        <v>103</v>
      </c>
      <c r="C22189" s="62" t="s">
        <v>8141</v>
      </c>
      <c r="D22189" s="182" t="s">
        <v>15147</v>
      </c>
      <c r="E22189" s="125">
        <v>745</v>
      </c>
      <c r="F22189" s="125"/>
      <c r="G22189" s="125">
        <f t="shared" si="522"/>
        <v>-745</v>
      </c>
      <c r="H22189" s="704" t="s">
        <v>15119</v>
      </c>
    </row>
    <row r="22190" spans="1:8" ht="15" x14ac:dyDescent="0.2">
      <c r="A22190" s="733">
        <v>45628</v>
      </c>
      <c r="B22190" s="62" t="s">
        <v>25</v>
      </c>
      <c r="C22190" s="62" t="s">
        <v>8141</v>
      </c>
      <c r="D22190" s="182" t="s">
        <v>15147</v>
      </c>
      <c r="E22190" s="125">
        <v>1050</v>
      </c>
      <c r="F22190" s="125"/>
      <c r="G22190" s="125">
        <f t="shared" ref="G22190:G22191" si="524">F22190-E22190</f>
        <v>-1050</v>
      </c>
      <c r="H22190" s="704" t="s">
        <v>15119</v>
      </c>
    </row>
    <row r="22191" spans="1:8" ht="15" x14ac:dyDescent="0.2">
      <c r="A22191" s="733">
        <v>45628</v>
      </c>
      <c r="B22191" s="62" t="s">
        <v>12594</v>
      </c>
      <c r="C22191" s="62" t="s">
        <v>13537</v>
      </c>
      <c r="D22191" s="182" t="s">
        <v>15148</v>
      </c>
      <c r="E22191" s="125">
        <v>150000</v>
      </c>
      <c r="F22191" s="125"/>
      <c r="G22191" s="125">
        <f t="shared" si="524"/>
        <v>-150000</v>
      </c>
      <c r="H22191" s="704" t="s">
        <v>15119</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15119</v>
      </c>
    </row>
    <row r="22193" spans="1:8" ht="15" x14ac:dyDescent="0.2">
      <c r="A22193" s="733">
        <v>45629</v>
      </c>
      <c r="B22193" s="62" t="s">
        <v>15258</v>
      </c>
      <c r="C22193" s="62" t="s">
        <v>10972</v>
      </c>
      <c r="D22193" s="182" t="s">
        <v>15149</v>
      </c>
      <c r="E22193" s="125">
        <v>1080</v>
      </c>
      <c r="F22193" s="125"/>
      <c r="G22193" s="125">
        <f t="shared" si="525"/>
        <v>-1080</v>
      </c>
      <c r="H22193" s="704" t="s">
        <v>15119</v>
      </c>
    </row>
    <row r="22194" spans="1:8" ht="15" x14ac:dyDescent="0.2">
      <c r="A22194" s="733">
        <v>45629</v>
      </c>
      <c r="B22194" s="62" t="s">
        <v>13240</v>
      </c>
      <c r="C22194" s="62" t="s">
        <v>483</v>
      </c>
      <c r="D22194" s="182" t="s">
        <v>15150</v>
      </c>
      <c r="E22194" s="125">
        <v>40000</v>
      </c>
      <c r="F22194" s="125"/>
      <c r="G22194" s="125">
        <f t="shared" ref="G22194" si="526">F22194-E22194</f>
        <v>-40000</v>
      </c>
      <c r="H22194" s="704" t="s">
        <v>15119</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15119</v>
      </c>
    </row>
    <row r="22196" spans="1:8" ht="15" x14ac:dyDescent="0.2">
      <c r="A22196" s="733">
        <v>45630</v>
      </c>
      <c r="B22196" s="62" t="s">
        <v>14597</v>
      </c>
      <c r="C22196" s="62" t="s">
        <v>10972</v>
      </c>
      <c r="D22196" s="182" t="s">
        <v>15151</v>
      </c>
      <c r="E22196" s="125">
        <v>13500</v>
      </c>
      <c r="F22196" s="125"/>
      <c r="G22196" s="125">
        <f t="shared" si="527"/>
        <v>-13500</v>
      </c>
      <c r="H22196" s="704" t="s">
        <v>15119</v>
      </c>
    </row>
    <row r="22197" spans="1:8" ht="15" x14ac:dyDescent="0.2">
      <c r="A22197" s="733">
        <v>45630</v>
      </c>
      <c r="B22197" s="62" t="s">
        <v>103</v>
      </c>
      <c r="C22197" s="62" t="s">
        <v>391</v>
      </c>
      <c r="D22197" s="182" t="s">
        <v>15152</v>
      </c>
      <c r="E22197" s="125">
        <v>59000</v>
      </c>
      <c r="F22197" s="125"/>
      <c r="G22197" s="125">
        <f t="shared" si="527"/>
        <v>-59000</v>
      </c>
      <c r="H22197" s="704" t="s">
        <v>15119</v>
      </c>
    </row>
    <row r="22198" spans="1:8" ht="15" x14ac:dyDescent="0.2">
      <c r="A22198" s="733">
        <v>45630</v>
      </c>
      <c r="B22198" s="62" t="s">
        <v>103</v>
      </c>
      <c r="C22198" s="62" t="s">
        <v>793</v>
      </c>
      <c r="D22198" s="182" t="s">
        <v>10125</v>
      </c>
      <c r="E22198" s="125">
        <v>283759</v>
      </c>
      <c r="F22198" s="125"/>
      <c r="G22198" s="125">
        <f t="shared" si="527"/>
        <v>-283759</v>
      </c>
      <c r="H22198" s="704" t="s">
        <v>15119</v>
      </c>
    </row>
    <row r="22199" spans="1:8" ht="15" x14ac:dyDescent="0.2">
      <c r="A22199" s="733">
        <v>45630</v>
      </c>
      <c r="B22199" s="62" t="s">
        <v>11707</v>
      </c>
      <c r="C22199" s="62" t="s">
        <v>793</v>
      </c>
      <c r="D22199" s="182" t="s">
        <v>12373</v>
      </c>
      <c r="E22199" s="125">
        <v>652500</v>
      </c>
      <c r="F22199" s="125"/>
      <c r="G22199" s="125">
        <f t="shared" si="527"/>
        <v>-652500</v>
      </c>
      <c r="H22199" s="704" t="s">
        <v>15119</v>
      </c>
    </row>
    <row r="22200" spans="1:8" ht="15" x14ac:dyDescent="0.2">
      <c r="A22200" s="733">
        <v>45630</v>
      </c>
      <c r="B22200" s="62" t="s">
        <v>14719</v>
      </c>
      <c r="C22200" s="62" t="s">
        <v>793</v>
      </c>
      <c r="D22200" s="182" t="s">
        <v>10106</v>
      </c>
      <c r="E22200" s="125">
        <v>50850</v>
      </c>
      <c r="F22200" s="125"/>
      <c r="G22200" s="125">
        <f t="shared" si="527"/>
        <v>-50850</v>
      </c>
      <c r="H22200" s="704" t="s">
        <v>15119</v>
      </c>
    </row>
    <row r="22201" spans="1:8" ht="15" x14ac:dyDescent="0.2">
      <c r="A22201" s="733">
        <v>45630</v>
      </c>
      <c r="B22201" s="62" t="s">
        <v>14597</v>
      </c>
      <c r="C22201" s="62" t="s">
        <v>13257</v>
      </c>
      <c r="D22201" s="182" t="s">
        <v>15153</v>
      </c>
      <c r="E22201" s="125">
        <v>30000</v>
      </c>
      <c r="F22201" s="125"/>
      <c r="G22201" s="125">
        <f t="shared" si="527"/>
        <v>-30000</v>
      </c>
      <c r="H22201" s="704" t="s">
        <v>15119</v>
      </c>
    </row>
    <row r="22202" spans="1:8" ht="24" x14ac:dyDescent="0.2">
      <c r="A22202" s="733">
        <v>45630</v>
      </c>
      <c r="B22202" s="62" t="s">
        <v>14334</v>
      </c>
      <c r="C22202" s="62" t="s">
        <v>3144</v>
      </c>
      <c r="D22202" s="182" t="s">
        <v>15154</v>
      </c>
      <c r="E22202" s="125">
        <v>100000</v>
      </c>
      <c r="F22202" s="125"/>
      <c r="G22202" s="125">
        <f t="shared" ref="G22202:G22203" si="528">F22202-E22202</f>
        <v>-100000</v>
      </c>
      <c r="H22202" s="704" t="s">
        <v>15119</v>
      </c>
    </row>
    <row r="22203" spans="1:8" ht="24" x14ac:dyDescent="0.2">
      <c r="A22203" s="733">
        <v>45630</v>
      </c>
      <c r="B22203" s="62" t="s">
        <v>14540</v>
      </c>
      <c r="C22203" s="62" t="s">
        <v>3144</v>
      </c>
      <c r="D22203" s="182" t="s">
        <v>15155</v>
      </c>
      <c r="E22203" s="125">
        <v>50000</v>
      </c>
      <c r="F22203" s="125"/>
      <c r="G22203" s="125">
        <f t="shared" si="528"/>
        <v>-50000</v>
      </c>
      <c r="H22203" s="704" t="s">
        <v>15119</v>
      </c>
    </row>
    <row r="22204" spans="1:8" ht="15" x14ac:dyDescent="0.2">
      <c r="A22204" s="733">
        <v>45630</v>
      </c>
      <c r="B22204" s="62" t="s">
        <v>14597</v>
      </c>
      <c r="C22204" s="62" t="s">
        <v>10972</v>
      </c>
      <c r="D22204" s="182" t="s">
        <v>14256</v>
      </c>
      <c r="E22204" s="125">
        <v>21850</v>
      </c>
      <c r="F22204" s="125"/>
      <c r="G22204" s="125">
        <f t="shared" ref="G22204" si="529">F22204-E22204</f>
        <v>-21850</v>
      </c>
      <c r="H22204" s="704" t="s">
        <v>15119</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15119</v>
      </c>
    </row>
    <row r="22206" spans="1:8" ht="15" x14ac:dyDescent="0.2">
      <c r="A22206" s="733">
        <v>45631</v>
      </c>
      <c r="B22206" s="62" t="s">
        <v>15258</v>
      </c>
      <c r="C22206" s="62" t="s">
        <v>285</v>
      </c>
      <c r="D22206" s="182" t="s">
        <v>13877</v>
      </c>
      <c r="E22206" s="125">
        <v>1000</v>
      </c>
      <c r="F22206" s="125"/>
      <c r="G22206" s="125">
        <f t="shared" si="530"/>
        <v>-1000</v>
      </c>
      <c r="H22206" s="704" t="s">
        <v>15119</v>
      </c>
    </row>
    <row r="22207" spans="1:8" ht="15" x14ac:dyDescent="0.2">
      <c r="A22207" s="733">
        <v>45631</v>
      </c>
      <c r="B22207" s="62" t="s">
        <v>13213</v>
      </c>
      <c r="C22207" s="62" t="s">
        <v>5740</v>
      </c>
      <c r="D22207" s="182" t="s">
        <v>369</v>
      </c>
      <c r="E22207" s="125">
        <v>2000</v>
      </c>
      <c r="F22207" s="125"/>
      <c r="G22207" s="125">
        <f t="shared" si="530"/>
        <v>-2000</v>
      </c>
      <c r="H22207" s="704" t="s">
        <v>15119</v>
      </c>
    </row>
    <row r="22208" spans="1:8" ht="15" x14ac:dyDescent="0.2">
      <c r="A22208" s="733">
        <v>45631</v>
      </c>
      <c r="B22208" s="62" t="s">
        <v>14569</v>
      </c>
      <c r="C22208" s="62" t="s">
        <v>5740</v>
      </c>
      <c r="D22208" s="182" t="s">
        <v>369</v>
      </c>
      <c r="E22208" s="125">
        <v>2700</v>
      </c>
      <c r="F22208" s="125"/>
      <c r="G22208" s="125">
        <f t="shared" si="530"/>
        <v>-2700</v>
      </c>
      <c r="H22208" s="704" t="s">
        <v>15119</v>
      </c>
    </row>
    <row r="22209" spans="1:8" ht="15" x14ac:dyDescent="0.2">
      <c r="A22209" s="733">
        <v>45631</v>
      </c>
      <c r="B22209" s="62" t="s">
        <v>14232</v>
      </c>
      <c r="C22209" s="62" t="s">
        <v>793</v>
      </c>
      <c r="D22209" s="182" t="s">
        <v>15156</v>
      </c>
      <c r="E22209" s="125">
        <v>57850</v>
      </c>
      <c r="F22209" s="125"/>
      <c r="G22209" s="125">
        <f t="shared" si="530"/>
        <v>-57850</v>
      </c>
      <c r="H22209" s="704" t="s">
        <v>15119</v>
      </c>
    </row>
    <row r="22210" spans="1:8" ht="15" x14ac:dyDescent="0.2">
      <c r="A22210" s="733">
        <v>45631</v>
      </c>
      <c r="B22210" s="62" t="s">
        <v>15157</v>
      </c>
      <c r="C22210" s="62" t="s">
        <v>10972</v>
      </c>
      <c r="D22210" s="182" t="s">
        <v>15158</v>
      </c>
      <c r="E22210" s="125">
        <v>8000</v>
      </c>
      <c r="F22210" s="125"/>
      <c r="G22210" s="125">
        <f t="shared" si="530"/>
        <v>-8000</v>
      </c>
      <c r="H22210" s="704" t="s">
        <v>15119</v>
      </c>
    </row>
    <row r="22211" spans="1:8" ht="15" x14ac:dyDescent="0.2">
      <c r="A22211" s="733">
        <v>45631</v>
      </c>
      <c r="B22211" s="62" t="s">
        <v>25</v>
      </c>
      <c r="C22211" s="62" t="s">
        <v>14868</v>
      </c>
      <c r="D22211" s="182" t="s">
        <v>15159</v>
      </c>
      <c r="E22211" s="125">
        <v>2700</v>
      </c>
      <c r="F22211" s="125"/>
      <c r="G22211" s="125">
        <f t="shared" si="530"/>
        <v>-2700</v>
      </c>
      <c r="H22211" s="704" t="s">
        <v>15119</v>
      </c>
    </row>
    <row r="22212" spans="1:8" ht="15" x14ac:dyDescent="0.2">
      <c r="A22212" s="733">
        <v>45631</v>
      </c>
      <c r="B22212" s="62" t="s">
        <v>12334</v>
      </c>
      <c r="C22212" s="62" t="s">
        <v>10972</v>
      </c>
      <c r="D22212" s="182" t="s">
        <v>15160</v>
      </c>
      <c r="E22212" s="125">
        <v>20000</v>
      </c>
      <c r="F22212" s="125"/>
      <c r="G22212" s="125">
        <f t="shared" si="530"/>
        <v>-20000</v>
      </c>
      <c r="H22212" s="704" t="s">
        <v>15119</v>
      </c>
    </row>
    <row r="22213" spans="1:8" ht="15" x14ac:dyDescent="0.2">
      <c r="A22213" s="733">
        <v>45631</v>
      </c>
      <c r="B22213" s="62" t="s">
        <v>11068</v>
      </c>
      <c r="C22213" s="62" t="s">
        <v>5740</v>
      </c>
      <c r="D22213" s="182" t="s">
        <v>14084</v>
      </c>
      <c r="E22213" s="125">
        <v>5000</v>
      </c>
      <c r="F22213" s="125"/>
      <c r="G22213" s="125">
        <f t="shared" si="530"/>
        <v>-5000</v>
      </c>
      <c r="H22213" s="704" t="s">
        <v>15119</v>
      </c>
    </row>
    <row r="22214" spans="1:8" ht="15" x14ac:dyDescent="0.2">
      <c r="A22214" s="733">
        <v>45631</v>
      </c>
      <c r="B22214" s="62" t="s">
        <v>15258</v>
      </c>
      <c r="C22214" s="62" t="s">
        <v>793</v>
      </c>
      <c r="D22214" s="182" t="s">
        <v>15161</v>
      </c>
      <c r="E22214" s="125">
        <v>95467</v>
      </c>
      <c r="F22214" s="125"/>
      <c r="G22214" s="125">
        <f t="shared" si="530"/>
        <v>-95467</v>
      </c>
      <c r="H22214" s="704" t="s">
        <v>15119</v>
      </c>
    </row>
    <row r="22215" spans="1:8" ht="15" x14ac:dyDescent="0.2">
      <c r="A22215" s="733">
        <v>45631</v>
      </c>
      <c r="B22215" s="62" t="s">
        <v>13213</v>
      </c>
      <c r="C22215" s="62" t="s">
        <v>793</v>
      </c>
      <c r="D22215" s="182" t="s">
        <v>14894</v>
      </c>
      <c r="E22215" s="125">
        <v>151812.5</v>
      </c>
      <c r="F22215" s="125"/>
      <c r="G22215" s="125">
        <f t="shared" si="530"/>
        <v>-151812.5</v>
      </c>
      <c r="H22215" s="704" t="s">
        <v>15119</v>
      </c>
    </row>
    <row r="22216" spans="1:8" ht="15" x14ac:dyDescent="0.2">
      <c r="A22216" s="733">
        <v>45631</v>
      </c>
      <c r="B22216" s="62" t="s">
        <v>37</v>
      </c>
      <c r="C22216" s="62" t="s">
        <v>793</v>
      </c>
      <c r="D22216" s="182" t="s">
        <v>11813</v>
      </c>
      <c r="E22216" s="125">
        <v>238360</v>
      </c>
      <c r="F22216" s="125"/>
      <c r="G22216" s="125">
        <f t="shared" si="530"/>
        <v>-238360</v>
      </c>
      <c r="H22216" s="704" t="s">
        <v>15119</v>
      </c>
    </row>
    <row r="22217" spans="1:8" ht="15" x14ac:dyDescent="0.2">
      <c r="A22217" s="733">
        <v>45631</v>
      </c>
      <c r="B22217" s="62" t="s">
        <v>37</v>
      </c>
      <c r="C22217" s="62" t="s">
        <v>391</v>
      </c>
      <c r="D22217" s="182" t="s">
        <v>5754</v>
      </c>
      <c r="E22217" s="125">
        <v>3000</v>
      </c>
      <c r="F22217" s="125"/>
      <c r="G22217" s="125">
        <f t="shared" si="530"/>
        <v>-3000</v>
      </c>
      <c r="H22217" s="704" t="s">
        <v>15119</v>
      </c>
    </row>
    <row r="22218" spans="1:8" ht="15" x14ac:dyDescent="0.2">
      <c r="A22218" s="733">
        <v>45631</v>
      </c>
      <c r="B22218" s="62" t="s">
        <v>13417</v>
      </c>
      <c r="C22218" s="62" t="s">
        <v>793</v>
      </c>
      <c r="D22218" s="182" t="s">
        <v>14536</v>
      </c>
      <c r="E22218" s="125">
        <v>30750</v>
      </c>
      <c r="F22218" s="125"/>
      <c r="G22218" s="125">
        <f t="shared" si="530"/>
        <v>-30750</v>
      </c>
      <c r="H22218" s="704" t="s">
        <v>15119</v>
      </c>
    </row>
    <row r="22219" spans="1:8" ht="15" x14ac:dyDescent="0.2">
      <c r="A22219" s="733">
        <v>45631</v>
      </c>
      <c r="B22219" s="62" t="s">
        <v>12671</v>
      </c>
      <c r="C22219" s="62" t="s">
        <v>10972</v>
      </c>
      <c r="D22219" s="182" t="s">
        <v>15162</v>
      </c>
      <c r="E22219" s="125">
        <v>4150</v>
      </c>
      <c r="F22219" s="125"/>
      <c r="G22219" s="125">
        <f t="shared" si="530"/>
        <v>-4150</v>
      </c>
      <c r="H22219" s="704" t="s">
        <v>15119</v>
      </c>
    </row>
    <row r="22220" spans="1:8" ht="15" x14ac:dyDescent="0.2">
      <c r="A22220" s="733">
        <v>45631</v>
      </c>
      <c r="B22220" s="62" t="s">
        <v>3945</v>
      </c>
      <c r="C22220" s="62" t="s">
        <v>793</v>
      </c>
      <c r="D22220" s="182" t="s">
        <v>12071</v>
      </c>
      <c r="E22220" s="125">
        <v>148506.25</v>
      </c>
      <c r="F22220" s="125"/>
      <c r="G22220" s="125">
        <f t="shared" si="530"/>
        <v>-148506.25</v>
      </c>
      <c r="H22220" s="704" t="s">
        <v>15119</v>
      </c>
    </row>
    <row r="22221" spans="1:8" ht="15" x14ac:dyDescent="0.2">
      <c r="A22221" s="733">
        <v>45631</v>
      </c>
      <c r="B22221" s="62" t="s">
        <v>103</v>
      </c>
      <c r="C22221" s="62" t="s">
        <v>391</v>
      </c>
      <c r="D22221" s="182" t="s">
        <v>15163</v>
      </c>
      <c r="E22221" s="125">
        <v>10000</v>
      </c>
      <c r="F22221" s="125"/>
      <c r="G22221" s="125">
        <f t="shared" si="530"/>
        <v>-10000</v>
      </c>
      <c r="H22221" s="704" t="s">
        <v>15119</v>
      </c>
    </row>
    <row r="22222" spans="1:8" ht="15" x14ac:dyDescent="0.2">
      <c r="A22222" s="733">
        <v>45631</v>
      </c>
      <c r="B22222" s="62" t="s">
        <v>25</v>
      </c>
      <c r="C22222" s="62" t="s">
        <v>3078</v>
      </c>
      <c r="D22222" s="182" t="s">
        <v>15164</v>
      </c>
      <c r="E22222" s="125">
        <v>23000</v>
      </c>
      <c r="F22222" s="125"/>
      <c r="G22222" s="125">
        <f t="shared" ref="G22222" si="531">F22222-E22222</f>
        <v>-23000</v>
      </c>
      <c r="H22222" s="704" t="s">
        <v>15119</v>
      </c>
    </row>
    <row r="22223" spans="1:8" ht="15" x14ac:dyDescent="0.2">
      <c r="A22223" s="733">
        <v>45632</v>
      </c>
      <c r="B22223" s="62" t="s">
        <v>15258</v>
      </c>
      <c r="C22223" s="62" t="s">
        <v>285</v>
      </c>
      <c r="D22223" s="182" t="s">
        <v>13877</v>
      </c>
      <c r="E22223" s="125">
        <v>3000</v>
      </c>
      <c r="F22223" s="125"/>
      <c r="G22223" s="125">
        <f t="shared" ref="G22223:G22238" si="532">F22223-E22223</f>
        <v>-3000</v>
      </c>
      <c r="H22223" s="704" t="s">
        <v>15119</v>
      </c>
    </row>
    <row r="22224" spans="1:8" ht="15" x14ac:dyDescent="0.2">
      <c r="A22224" s="733">
        <v>45632</v>
      </c>
      <c r="B22224" s="62" t="s">
        <v>11068</v>
      </c>
      <c r="C22224" s="62" t="s">
        <v>793</v>
      </c>
      <c r="D22224" s="182" t="s">
        <v>2534</v>
      </c>
      <c r="E22224" s="125">
        <v>28635</v>
      </c>
      <c r="F22224" s="125"/>
      <c r="G22224" s="125">
        <f t="shared" si="532"/>
        <v>-28635</v>
      </c>
      <c r="H22224" s="704" t="s">
        <v>15119</v>
      </c>
    </row>
    <row r="22225" spans="1:8" ht="15" x14ac:dyDescent="0.2">
      <c r="A22225" s="733">
        <v>45632</v>
      </c>
      <c r="B22225" s="62" t="s">
        <v>103</v>
      </c>
      <c r="C22225" s="62" t="s">
        <v>391</v>
      </c>
      <c r="D22225" s="182" t="s">
        <v>10199</v>
      </c>
      <c r="E22225" s="125">
        <v>3000</v>
      </c>
      <c r="F22225" s="125"/>
      <c r="G22225" s="125">
        <f t="shared" si="532"/>
        <v>-3000</v>
      </c>
      <c r="H22225" s="704" t="s">
        <v>15119</v>
      </c>
    </row>
    <row r="22226" spans="1:8" ht="15" x14ac:dyDescent="0.2">
      <c r="A22226" s="733">
        <v>45632</v>
      </c>
      <c r="B22226" s="62" t="s">
        <v>15258</v>
      </c>
      <c r="C22226" s="62" t="s">
        <v>10972</v>
      </c>
      <c r="D22226" s="182" t="s">
        <v>15165</v>
      </c>
      <c r="E22226" s="125">
        <v>1200</v>
      </c>
      <c r="F22226" s="125"/>
      <c r="G22226" s="125">
        <f t="shared" si="532"/>
        <v>-1200</v>
      </c>
      <c r="H22226" s="704" t="s">
        <v>15119</v>
      </c>
    </row>
    <row r="22227" spans="1:8" ht="15" x14ac:dyDescent="0.2">
      <c r="A22227" s="733">
        <v>45632</v>
      </c>
      <c r="B22227" s="62" t="s">
        <v>11707</v>
      </c>
      <c r="C22227" s="62" t="s">
        <v>793</v>
      </c>
      <c r="D22227" s="182" t="s">
        <v>15166</v>
      </c>
      <c r="E22227" s="125">
        <v>118870</v>
      </c>
      <c r="F22227" s="125"/>
      <c r="G22227" s="125">
        <f t="shared" si="532"/>
        <v>-118870</v>
      </c>
      <c r="H22227" s="704" t="s">
        <v>15119</v>
      </c>
    </row>
    <row r="22228" spans="1:8" ht="15" x14ac:dyDescent="0.2">
      <c r="A22228" s="733">
        <v>45632</v>
      </c>
      <c r="B22228" s="62" t="s">
        <v>15258</v>
      </c>
      <c r="C22228" s="62" t="s">
        <v>10972</v>
      </c>
      <c r="D22228" s="182" t="s">
        <v>15167</v>
      </c>
      <c r="E22228" s="125">
        <v>1300</v>
      </c>
      <c r="F22228" s="125"/>
      <c r="G22228" s="125">
        <f t="shared" si="532"/>
        <v>-1300</v>
      </c>
      <c r="H22228" s="704" t="s">
        <v>15119</v>
      </c>
    </row>
    <row r="22229" spans="1:8" ht="15" x14ac:dyDescent="0.2">
      <c r="A22229" s="733">
        <v>45632</v>
      </c>
      <c r="B22229" s="62" t="s">
        <v>12671</v>
      </c>
      <c r="C22229" s="62" t="s">
        <v>793</v>
      </c>
      <c r="D22229" s="182" t="s">
        <v>15168</v>
      </c>
      <c r="E22229" s="125">
        <v>81000</v>
      </c>
      <c r="F22229" s="125"/>
      <c r="G22229" s="125">
        <f t="shared" si="532"/>
        <v>-81000</v>
      </c>
      <c r="H22229" s="704" t="s">
        <v>15119</v>
      </c>
    </row>
    <row r="22230" spans="1:8" ht="15" x14ac:dyDescent="0.2">
      <c r="A22230" s="733">
        <v>45632</v>
      </c>
      <c r="B22230" s="62" t="s">
        <v>14719</v>
      </c>
      <c r="C22230" s="62" t="s">
        <v>5740</v>
      </c>
      <c r="D22230" s="182" t="s">
        <v>369</v>
      </c>
      <c r="E22230" s="125">
        <v>1000</v>
      </c>
      <c r="F22230" s="125"/>
      <c r="G22230" s="125">
        <f t="shared" si="532"/>
        <v>-1000</v>
      </c>
      <c r="H22230" s="704" t="s">
        <v>15119</v>
      </c>
    </row>
    <row r="22231" spans="1:8" ht="15" x14ac:dyDescent="0.2">
      <c r="A22231" s="733">
        <v>45632</v>
      </c>
      <c r="B22231" s="62" t="s">
        <v>14597</v>
      </c>
      <c r="C22231" s="62" t="s">
        <v>793</v>
      </c>
      <c r="D22231" s="182" t="s">
        <v>15169</v>
      </c>
      <c r="E22231" s="125">
        <v>346954.16666666669</v>
      </c>
      <c r="F22231" s="125"/>
      <c r="G22231" s="125">
        <f t="shared" si="532"/>
        <v>-346954.16666666669</v>
      </c>
      <c r="H22231" s="704" t="s">
        <v>15119</v>
      </c>
    </row>
    <row r="22232" spans="1:8" ht="15" x14ac:dyDescent="0.2">
      <c r="A22232" s="733">
        <v>45632</v>
      </c>
      <c r="B22232" s="62" t="s">
        <v>12594</v>
      </c>
      <c r="C22232" s="62" t="s">
        <v>793</v>
      </c>
      <c r="D22232" s="182" t="s">
        <v>6701</v>
      </c>
      <c r="E22232" s="125">
        <v>59000</v>
      </c>
      <c r="F22232" s="125"/>
      <c r="G22232" s="125">
        <f t="shared" si="532"/>
        <v>-59000</v>
      </c>
      <c r="H22232" s="704" t="s">
        <v>15119</v>
      </c>
    </row>
    <row r="22233" spans="1:8" ht="15" x14ac:dyDescent="0.2">
      <c r="A22233" s="733">
        <v>45632</v>
      </c>
      <c r="B22233" s="62" t="s">
        <v>14719</v>
      </c>
      <c r="C22233" s="62" t="s">
        <v>793</v>
      </c>
      <c r="D22233" s="182" t="s">
        <v>15170</v>
      </c>
      <c r="E22233" s="125">
        <v>121090</v>
      </c>
      <c r="F22233" s="125"/>
      <c r="G22233" s="125">
        <f t="shared" si="532"/>
        <v>-121090</v>
      </c>
      <c r="H22233" s="704" t="s">
        <v>15119</v>
      </c>
    </row>
    <row r="22234" spans="1:8" ht="15" x14ac:dyDescent="0.2">
      <c r="A22234" s="733">
        <v>45632</v>
      </c>
      <c r="B22234" s="62" t="s">
        <v>11068</v>
      </c>
      <c r="C22234" s="62" t="s">
        <v>793</v>
      </c>
      <c r="D22234" s="182" t="s">
        <v>15171</v>
      </c>
      <c r="E22234" s="125">
        <v>101420</v>
      </c>
      <c r="F22234" s="125"/>
      <c r="G22234" s="125">
        <f t="shared" si="532"/>
        <v>-101420</v>
      </c>
      <c r="H22234" s="704" t="s">
        <v>15119</v>
      </c>
    </row>
    <row r="22235" spans="1:8" ht="15" x14ac:dyDescent="0.2">
      <c r="A22235" s="733">
        <v>45632</v>
      </c>
      <c r="B22235" s="62" t="s">
        <v>15258</v>
      </c>
      <c r="C22235" s="62" t="s">
        <v>5740</v>
      </c>
      <c r="D22235" s="182" t="s">
        <v>369</v>
      </c>
      <c r="E22235" s="125">
        <v>600</v>
      </c>
      <c r="F22235" s="125"/>
      <c r="G22235" s="125">
        <f t="shared" si="532"/>
        <v>-600</v>
      </c>
      <c r="H22235" s="704" t="s">
        <v>15119</v>
      </c>
    </row>
    <row r="22236" spans="1:8" ht="15" x14ac:dyDescent="0.2">
      <c r="A22236" s="733">
        <v>45632</v>
      </c>
      <c r="B22236" s="62" t="s">
        <v>12334</v>
      </c>
      <c r="C22236" s="62" t="s">
        <v>793</v>
      </c>
      <c r="D22236" s="182" t="s">
        <v>15172</v>
      </c>
      <c r="E22236" s="125">
        <v>85220</v>
      </c>
      <c r="F22236" s="125"/>
      <c r="G22236" s="125">
        <f t="shared" si="532"/>
        <v>-85220</v>
      </c>
      <c r="H22236" s="704" t="s">
        <v>15119</v>
      </c>
    </row>
    <row r="22237" spans="1:8" ht="15" x14ac:dyDescent="0.2">
      <c r="A22237" s="733">
        <v>45632</v>
      </c>
      <c r="B22237" s="62" t="s">
        <v>11068</v>
      </c>
      <c r="C22237" s="62" t="s">
        <v>793</v>
      </c>
      <c r="D22237" s="182" t="s">
        <v>15173</v>
      </c>
      <c r="E22237" s="125">
        <v>79050</v>
      </c>
      <c r="F22237" s="125"/>
      <c r="G22237" s="125">
        <f t="shared" si="532"/>
        <v>-79050</v>
      </c>
      <c r="H22237" s="704" t="s">
        <v>15119</v>
      </c>
    </row>
    <row r="22238" spans="1:8" ht="15" x14ac:dyDescent="0.2">
      <c r="A22238" s="733">
        <v>45632</v>
      </c>
      <c r="B22238" s="62" t="s">
        <v>103</v>
      </c>
      <c r="C22238" s="62" t="s">
        <v>391</v>
      </c>
      <c r="D22238" s="182" t="s">
        <v>14837</v>
      </c>
      <c r="E22238" s="125">
        <v>2500</v>
      </c>
      <c r="F22238" s="125"/>
      <c r="G22238" s="125">
        <f t="shared" si="532"/>
        <v>-2500</v>
      </c>
      <c r="H22238" s="704" t="s">
        <v>15119</v>
      </c>
    </row>
    <row r="22239" spans="1:8" ht="15" x14ac:dyDescent="0.2">
      <c r="A22239" s="733">
        <v>45632</v>
      </c>
      <c r="B22239" s="62" t="s">
        <v>15258</v>
      </c>
      <c r="C22239" s="62" t="s">
        <v>11993</v>
      </c>
      <c r="D22239" s="182" t="s">
        <v>15174</v>
      </c>
      <c r="E22239" s="125">
        <v>500000</v>
      </c>
      <c r="F22239" s="125"/>
      <c r="G22239" s="125">
        <f t="shared" ref="G22239:G22240" si="533">F22239-E22239</f>
        <v>-500000</v>
      </c>
      <c r="H22239" s="704" t="s">
        <v>15119</v>
      </c>
    </row>
    <row r="22240" spans="1:8" ht="15" x14ac:dyDescent="0.2">
      <c r="A22240" s="733">
        <v>45632</v>
      </c>
      <c r="B22240" s="62" t="s">
        <v>3944</v>
      </c>
      <c r="C22240" s="62" t="s">
        <v>1229</v>
      </c>
      <c r="D22240" s="182" t="s">
        <v>15175</v>
      </c>
      <c r="E22240" s="125">
        <v>120625</v>
      </c>
      <c r="F22240" s="125"/>
      <c r="G22240" s="125">
        <f t="shared" si="533"/>
        <v>-120625</v>
      </c>
      <c r="H22240" s="704" t="s">
        <v>15119</v>
      </c>
    </row>
    <row r="22241" spans="1:8" ht="15" x14ac:dyDescent="0.2">
      <c r="A22241" s="733">
        <v>45633</v>
      </c>
      <c r="B22241" s="62" t="s">
        <v>14009</v>
      </c>
      <c r="C22241" s="62" t="s">
        <v>13505</v>
      </c>
      <c r="D22241" s="182" t="s">
        <v>15177</v>
      </c>
      <c r="E22241" s="125">
        <v>1070</v>
      </c>
      <c r="F22241" s="125"/>
      <c r="G22241" s="125">
        <f t="shared" ref="G22241:G22245" si="534">F22241-E22241</f>
        <v>-1070</v>
      </c>
      <c r="H22241" s="704" t="s">
        <v>15119</v>
      </c>
    </row>
    <row r="22242" spans="1:8" ht="15" x14ac:dyDescent="0.2">
      <c r="A22242" s="733">
        <v>45633</v>
      </c>
      <c r="B22242" s="62" t="s">
        <v>12671</v>
      </c>
      <c r="C22242" s="62" t="s">
        <v>10972</v>
      </c>
      <c r="D22242" s="182" t="s">
        <v>15178</v>
      </c>
      <c r="E22242" s="125">
        <v>4500</v>
      </c>
      <c r="F22242" s="125"/>
      <c r="G22242" s="125">
        <f t="shared" si="534"/>
        <v>-4500</v>
      </c>
      <c r="H22242" s="704" t="s">
        <v>15119</v>
      </c>
    </row>
    <row r="22243" spans="1:8" ht="15" x14ac:dyDescent="0.2">
      <c r="A22243" s="733">
        <v>45633</v>
      </c>
      <c r="B22243" s="62" t="s">
        <v>13240</v>
      </c>
      <c r="C22243" s="62" t="s">
        <v>14802</v>
      </c>
      <c r="D22243" s="182" t="s">
        <v>15179</v>
      </c>
      <c r="E22243" s="125">
        <v>15000</v>
      </c>
      <c r="F22243" s="125"/>
      <c r="G22243" s="125">
        <f t="shared" si="534"/>
        <v>-15000</v>
      </c>
      <c r="H22243" s="704" t="s">
        <v>15119</v>
      </c>
    </row>
    <row r="22244" spans="1:8" ht="15" x14ac:dyDescent="0.2">
      <c r="A22244" s="733">
        <v>45633</v>
      </c>
      <c r="B22244" s="62" t="s">
        <v>15258</v>
      </c>
      <c r="C22244" s="62" t="s">
        <v>10972</v>
      </c>
      <c r="D22244" s="182" t="s">
        <v>15180</v>
      </c>
      <c r="E22244" s="125">
        <v>320</v>
      </c>
      <c r="F22244" s="125"/>
      <c r="G22244" s="125">
        <f t="shared" si="534"/>
        <v>-320</v>
      </c>
      <c r="H22244" s="704" t="s">
        <v>15119</v>
      </c>
    </row>
    <row r="22245" spans="1:8" ht="15" x14ac:dyDescent="0.2">
      <c r="A22245" s="733">
        <v>45633</v>
      </c>
      <c r="B22245" s="62" t="s">
        <v>15258</v>
      </c>
      <c r="C22245" s="62" t="s">
        <v>285</v>
      </c>
      <c r="D22245" s="182" t="s">
        <v>15181</v>
      </c>
      <c r="E22245" s="125">
        <v>500</v>
      </c>
      <c r="F22245" s="125"/>
      <c r="G22245" s="125">
        <f t="shared" si="534"/>
        <v>-500</v>
      </c>
      <c r="H22245" s="704" t="s">
        <v>15119</v>
      </c>
    </row>
    <row r="22246" spans="1:8" ht="24" x14ac:dyDescent="0.2">
      <c r="A22246" s="733">
        <v>45633</v>
      </c>
      <c r="B22246" s="62" t="s">
        <v>15134</v>
      </c>
      <c r="C22246" s="62" t="s">
        <v>3144</v>
      </c>
      <c r="D22246" s="182" t="s">
        <v>15182</v>
      </c>
      <c r="E22246" s="125">
        <v>244864</v>
      </c>
      <c r="F22246" s="125"/>
      <c r="G22246" s="125">
        <f t="shared" ref="G22246:G22247" si="535">F22246-E22246</f>
        <v>-244864</v>
      </c>
      <c r="H22246" s="704" t="s">
        <v>15119</v>
      </c>
    </row>
    <row r="22247" spans="1:8" ht="15" x14ac:dyDescent="0.2">
      <c r="A22247" s="733">
        <v>45633</v>
      </c>
      <c r="B22247" s="62" t="s">
        <v>12671</v>
      </c>
      <c r="C22247" s="62" t="s">
        <v>15122</v>
      </c>
      <c r="D22247" s="182" t="s">
        <v>15183</v>
      </c>
      <c r="E22247" s="125">
        <v>117363</v>
      </c>
      <c r="F22247" s="125"/>
      <c r="G22247" s="125">
        <f t="shared" si="535"/>
        <v>-117363</v>
      </c>
      <c r="H22247" s="704" t="s">
        <v>15119</v>
      </c>
    </row>
    <row r="22248" spans="1:8" ht="15" x14ac:dyDescent="0.2">
      <c r="A22248" s="733">
        <v>45635</v>
      </c>
      <c r="B22248" s="62" t="s">
        <v>14597</v>
      </c>
      <c r="C22248" s="62" t="s">
        <v>793</v>
      </c>
      <c r="D22248" s="182" t="s">
        <v>15200</v>
      </c>
      <c r="E22248" s="125">
        <v>91500</v>
      </c>
      <c r="F22248" s="125"/>
      <c r="G22248" s="125">
        <f t="shared" ref="G22248:G22252" si="536">F22248-E22248</f>
        <v>-91500</v>
      </c>
      <c r="H22248" s="704" t="s">
        <v>15119</v>
      </c>
    </row>
    <row r="22249" spans="1:8" ht="15" x14ac:dyDescent="0.2">
      <c r="A22249" s="733">
        <v>45635</v>
      </c>
      <c r="B22249" s="62" t="s">
        <v>14719</v>
      </c>
      <c r="C22249" s="62" t="s">
        <v>793</v>
      </c>
      <c r="D22249" s="182" t="s">
        <v>15201</v>
      </c>
      <c r="E22249" s="125">
        <v>45000</v>
      </c>
      <c r="F22249" s="125"/>
      <c r="G22249" s="125">
        <f t="shared" si="536"/>
        <v>-45000</v>
      </c>
      <c r="H22249" s="704" t="s">
        <v>15119</v>
      </c>
    </row>
    <row r="22250" spans="1:8" ht="15" x14ac:dyDescent="0.2">
      <c r="A22250" s="733">
        <v>45635</v>
      </c>
      <c r="B22250" s="62" t="s">
        <v>14719</v>
      </c>
      <c r="C22250" s="62" t="s">
        <v>5740</v>
      </c>
      <c r="D22250" s="182" t="s">
        <v>15202</v>
      </c>
      <c r="E22250" s="125">
        <v>16000</v>
      </c>
      <c r="F22250" s="125"/>
      <c r="G22250" s="125">
        <f t="shared" si="536"/>
        <v>-16000</v>
      </c>
      <c r="H22250" s="704" t="s">
        <v>15119</v>
      </c>
    </row>
    <row r="22251" spans="1:8" ht="15" x14ac:dyDescent="0.2">
      <c r="A22251" s="733">
        <v>45635</v>
      </c>
      <c r="B22251" s="62" t="s">
        <v>14009</v>
      </c>
      <c r="C22251" s="62" t="s">
        <v>5740</v>
      </c>
      <c r="D22251" s="182" t="s">
        <v>15203</v>
      </c>
      <c r="E22251" s="125">
        <v>5000</v>
      </c>
      <c r="F22251" s="125"/>
      <c r="G22251" s="125">
        <f t="shared" si="536"/>
        <v>-5000</v>
      </c>
      <c r="H22251" s="704" t="s">
        <v>15119</v>
      </c>
    </row>
    <row r="22252" spans="1:8" ht="15" x14ac:dyDescent="0.2">
      <c r="A22252" s="733">
        <v>45635</v>
      </c>
      <c r="B22252" s="62" t="s">
        <v>13240</v>
      </c>
      <c r="C22252" s="62" t="s">
        <v>793</v>
      </c>
      <c r="D22252" s="182" t="s">
        <v>15204</v>
      </c>
      <c r="E22252" s="125">
        <v>120000</v>
      </c>
      <c r="F22252" s="125"/>
      <c r="G22252" s="125">
        <f t="shared" si="536"/>
        <v>-120000</v>
      </c>
      <c r="H22252" s="704" t="s">
        <v>15119</v>
      </c>
    </row>
    <row r="22253" spans="1:8" ht="15" x14ac:dyDescent="0.2">
      <c r="A22253" s="733">
        <v>45635</v>
      </c>
      <c r="B22253" s="62" t="s">
        <v>37</v>
      </c>
      <c r="C22253" s="62" t="s">
        <v>15057</v>
      </c>
      <c r="D22253" s="182" t="s">
        <v>15205</v>
      </c>
      <c r="E22253" s="125">
        <v>50000</v>
      </c>
      <c r="F22253" s="125"/>
      <c r="G22253" s="125">
        <f t="shared" ref="G22253" si="537">F22253-E22253</f>
        <v>-50000</v>
      </c>
      <c r="H22253" s="704" t="s">
        <v>15119</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15119</v>
      </c>
    </row>
    <row r="22255" spans="1:8" ht="15" x14ac:dyDescent="0.2">
      <c r="A22255" s="733">
        <v>45636</v>
      </c>
      <c r="B22255" s="62" t="s">
        <v>3945</v>
      </c>
      <c r="C22255" s="62" t="s">
        <v>793</v>
      </c>
      <c r="D22255" s="182" t="s">
        <v>15206</v>
      </c>
      <c r="E22255" s="125">
        <v>28000</v>
      </c>
      <c r="F22255" s="125"/>
      <c r="G22255" s="125">
        <f t="shared" si="538"/>
        <v>-28000</v>
      </c>
      <c r="H22255" s="704" t="s">
        <v>15119</v>
      </c>
    </row>
    <row r="22256" spans="1:8" ht="15" x14ac:dyDescent="0.2">
      <c r="A22256" s="733">
        <v>45636</v>
      </c>
      <c r="B22256" s="62" t="s">
        <v>14334</v>
      </c>
      <c r="C22256" s="62" t="s">
        <v>793</v>
      </c>
      <c r="D22256" s="182" t="s">
        <v>15207</v>
      </c>
      <c r="E22256" s="125">
        <v>105000</v>
      </c>
      <c r="F22256" s="125"/>
      <c r="G22256" s="125">
        <f t="shared" si="538"/>
        <v>-105000</v>
      </c>
      <c r="H22256" s="704" t="s">
        <v>15119</v>
      </c>
    </row>
    <row r="22257" spans="1:8" ht="15" x14ac:dyDescent="0.2">
      <c r="A22257" s="733">
        <v>45636</v>
      </c>
      <c r="B22257" s="62" t="s">
        <v>103</v>
      </c>
      <c r="C22257" s="62" t="s">
        <v>391</v>
      </c>
      <c r="D22257" s="182" t="s">
        <v>10199</v>
      </c>
      <c r="E22257" s="125">
        <v>4000</v>
      </c>
      <c r="F22257" s="125"/>
      <c r="G22257" s="125">
        <f t="shared" si="538"/>
        <v>-4000</v>
      </c>
      <c r="H22257" s="704" t="s">
        <v>15119</v>
      </c>
    </row>
    <row r="22258" spans="1:8" ht="15" x14ac:dyDescent="0.2">
      <c r="A22258" s="733">
        <v>45636</v>
      </c>
      <c r="B22258" s="62" t="s">
        <v>12671</v>
      </c>
      <c r="C22258" s="62" t="s">
        <v>13505</v>
      </c>
      <c r="D22258" s="182" t="s">
        <v>1156</v>
      </c>
      <c r="E22258" s="125">
        <v>5260</v>
      </c>
      <c r="F22258" s="125"/>
      <c r="G22258" s="125">
        <f t="shared" si="538"/>
        <v>-5260</v>
      </c>
      <c r="H22258" s="704" t="s">
        <v>15119</v>
      </c>
    </row>
    <row r="22259" spans="1:8" ht="15" x14ac:dyDescent="0.2">
      <c r="A22259" s="733">
        <v>45636</v>
      </c>
      <c r="B22259" s="62" t="s">
        <v>14719</v>
      </c>
      <c r="C22259" s="62" t="s">
        <v>5740</v>
      </c>
      <c r="D22259" s="182" t="s">
        <v>369</v>
      </c>
      <c r="E22259" s="125">
        <v>1000</v>
      </c>
      <c r="F22259" s="125"/>
      <c r="G22259" s="125">
        <f t="shared" si="538"/>
        <v>-1000</v>
      </c>
      <c r="H22259" s="704" t="s">
        <v>15119</v>
      </c>
    </row>
    <row r="22260" spans="1:8" ht="15" x14ac:dyDescent="0.2">
      <c r="A22260" s="733">
        <v>45636</v>
      </c>
      <c r="B22260" s="62" t="s">
        <v>13213</v>
      </c>
      <c r="C22260" s="62" t="s">
        <v>793</v>
      </c>
      <c r="D22260" s="182" t="s">
        <v>15208</v>
      </c>
      <c r="E22260" s="125">
        <v>12000</v>
      </c>
      <c r="F22260" s="125"/>
      <c r="G22260" s="125">
        <f t="shared" si="538"/>
        <v>-12000</v>
      </c>
      <c r="H22260" s="704" t="s">
        <v>15119</v>
      </c>
    </row>
    <row r="22261" spans="1:8" ht="15" x14ac:dyDescent="0.2">
      <c r="A22261" s="733">
        <v>45636</v>
      </c>
      <c r="B22261" s="62" t="s">
        <v>15101</v>
      </c>
      <c r="C22261" s="62" t="s">
        <v>10972</v>
      </c>
      <c r="D22261" s="182" t="s">
        <v>15209</v>
      </c>
      <c r="E22261" s="125">
        <v>57800</v>
      </c>
      <c r="F22261" s="125"/>
      <c r="G22261" s="125">
        <f t="shared" si="538"/>
        <v>-57800</v>
      </c>
      <c r="H22261" s="704" t="s">
        <v>15119</v>
      </c>
    </row>
    <row r="22262" spans="1:8" ht="15" x14ac:dyDescent="0.2">
      <c r="A22262" s="733">
        <v>45636</v>
      </c>
      <c r="B22262" s="62" t="s">
        <v>13278</v>
      </c>
      <c r="C22262" s="62" t="s">
        <v>3883</v>
      </c>
      <c r="D22262" s="182" t="s">
        <v>15210</v>
      </c>
      <c r="E22262" s="125">
        <v>4000</v>
      </c>
      <c r="F22262" s="125"/>
      <c r="G22262" s="125">
        <f t="shared" si="538"/>
        <v>-4000</v>
      </c>
      <c r="H22262" s="704" t="s">
        <v>15119</v>
      </c>
    </row>
    <row r="22263" spans="1:8" ht="15" x14ac:dyDescent="0.2">
      <c r="A22263" s="733">
        <v>45636</v>
      </c>
      <c r="B22263" s="62" t="s">
        <v>14569</v>
      </c>
      <c r="C22263" s="62" t="s">
        <v>3883</v>
      </c>
      <c r="D22263" s="182" t="s">
        <v>15211</v>
      </c>
      <c r="E22263" s="125">
        <v>34000</v>
      </c>
      <c r="F22263" s="125"/>
      <c r="G22263" s="125">
        <f t="shared" si="538"/>
        <v>-34000</v>
      </c>
      <c r="H22263" s="704" t="s">
        <v>15119</v>
      </c>
    </row>
    <row r="22264" spans="1:8" ht="15" x14ac:dyDescent="0.2">
      <c r="A22264" s="733">
        <v>45636</v>
      </c>
      <c r="B22264" s="62" t="s">
        <v>13278</v>
      </c>
      <c r="C22264" s="62" t="s">
        <v>10972</v>
      </c>
      <c r="D22264" s="182" t="s">
        <v>15212</v>
      </c>
      <c r="E22264" s="125">
        <v>14200</v>
      </c>
      <c r="F22264" s="125"/>
      <c r="G22264" s="125">
        <f t="shared" si="538"/>
        <v>-14200</v>
      </c>
      <c r="H22264" s="704" t="s">
        <v>15119</v>
      </c>
    </row>
    <row r="22265" spans="1:8" ht="15" x14ac:dyDescent="0.2">
      <c r="A22265" s="733">
        <v>45636</v>
      </c>
      <c r="B22265" s="62" t="s">
        <v>14351</v>
      </c>
      <c r="C22265" s="62" t="s">
        <v>793</v>
      </c>
      <c r="D22265" s="182" t="s">
        <v>15213</v>
      </c>
      <c r="E22265" s="125">
        <v>45000</v>
      </c>
      <c r="F22265" s="125"/>
      <c r="G22265" s="125">
        <f t="shared" ref="G22265" si="539">F22265-E22265</f>
        <v>-45000</v>
      </c>
      <c r="H22265" s="704" t="s">
        <v>15119</v>
      </c>
    </row>
    <row r="22266" spans="1:8" ht="15" x14ac:dyDescent="0.2">
      <c r="A22266" s="733">
        <v>45637</v>
      </c>
      <c r="B22266" s="62" t="s">
        <v>25</v>
      </c>
      <c r="C22266" s="62" t="s">
        <v>391</v>
      </c>
      <c r="D22266" s="182" t="s">
        <v>15214</v>
      </c>
      <c r="E22266" s="125">
        <v>5000</v>
      </c>
      <c r="F22266" s="125"/>
      <c r="G22266" s="125">
        <f t="shared" ref="G22266:G22274" si="540">F22266-E22266</f>
        <v>-5000</v>
      </c>
      <c r="H22266" s="704" t="s">
        <v>15119</v>
      </c>
    </row>
    <row r="22267" spans="1:8" ht="15" x14ac:dyDescent="0.2">
      <c r="A22267" s="733">
        <v>45637</v>
      </c>
      <c r="B22267" s="62" t="s">
        <v>15258</v>
      </c>
      <c r="C22267" s="62" t="s">
        <v>10972</v>
      </c>
      <c r="D22267" s="182" t="s">
        <v>15215</v>
      </c>
      <c r="E22267" s="125">
        <v>2250</v>
      </c>
      <c r="F22267" s="125"/>
      <c r="G22267" s="125">
        <f t="shared" si="540"/>
        <v>-2250</v>
      </c>
      <c r="H22267" s="704" t="s">
        <v>15119</v>
      </c>
    </row>
    <row r="22268" spans="1:8" ht="15" x14ac:dyDescent="0.2">
      <c r="A22268" s="733">
        <v>45637</v>
      </c>
      <c r="B22268" s="62" t="s">
        <v>15101</v>
      </c>
      <c r="C22268" s="62" t="s">
        <v>10972</v>
      </c>
      <c r="D22268" s="182" t="s">
        <v>15216</v>
      </c>
      <c r="E22268" s="125">
        <v>27000</v>
      </c>
      <c r="F22268" s="125"/>
      <c r="G22268" s="125">
        <f t="shared" si="540"/>
        <v>-27000</v>
      </c>
      <c r="H22268" s="704" t="s">
        <v>15119</v>
      </c>
    </row>
    <row r="22269" spans="1:8" ht="15" x14ac:dyDescent="0.2">
      <c r="A22269" s="733">
        <v>45637</v>
      </c>
      <c r="B22269" s="62" t="s">
        <v>14719</v>
      </c>
      <c r="C22269" s="62" t="s">
        <v>5740</v>
      </c>
      <c r="D22269" s="182" t="s">
        <v>369</v>
      </c>
      <c r="E22269" s="125">
        <v>2600</v>
      </c>
      <c r="F22269" s="125"/>
      <c r="G22269" s="125">
        <f t="shared" si="540"/>
        <v>-2600</v>
      </c>
      <c r="H22269" s="704" t="s">
        <v>15119</v>
      </c>
    </row>
    <row r="22270" spans="1:8" ht="15" x14ac:dyDescent="0.2">
      <c r="A22270" s="733">
        <v>45637</v>
      </c>
      <c r="B22270" s="62" t="s">
        <v>103</v>
      </c>
      <c r="C22270" s="62" t="s">
        <v>2995</v>
      </c>
      <c r="D22270" s="182" t="s">
        <v>15217</v>
      </c>
      <c r="E22270" s="125">
        <v>16000</v>
      </c>
      <c r="F22270" s="125"/>
      <c r="G22270" s="125">
        <f t="shared" si="540"/>
        <v>-16000</v>
      </c>
      <c r="H22270" s="704" t="s">
        <v>15119</v>
      </c>
    </row>
    <row r="22271" spans="1:8" ht="15" x14ac:dyDescent="0.2">
      <c r="A22271" s="733">
        <v>45637</v>
      </c>
      <c r="B22271" s="62" t="s">
        <v>15101</v>
      </c>
      <c r="C22271" s="62" t="s">
        <v>5740</v>
      </c>
      <c r="D22271" s="182" t="s">
        <v>369</v>
      </c>
      <c r="E22271" s="125">
        <v>800</v>
      </c>
      <c r="F22271" s="125"/>
      <c r="G22271" s="125">
        <f t="shared" si="540"/>
        <v>-800</v>
      </c>
      <c r="H22271" s="704" t="s">
        <v>15119</v>
      </c>
    </row>
    <row r="22272" spans="1:8" ht="15" x14ac:dyDescent="0.2">
      <c r="A22272" s="733">
        <v>45637</v>
      </c>
      <c r="B22272" s="62" t="s">
        <v>14719</v>
      </c>
      <c r="C22272" s="62" t="s">
        <v>10972</v>
      </c>
      <c r="D22272" s="182" t="s">
        <v>13069</v>
      </c>
      <c r="E22272" s="125">
        <v>14700</v>
      </c>
      <c r="F22272" s="125"/>
      <c r="G22272" s="125">
        <f t="shared" si="540"/>
        <v>-14700</v>
      </c>
      <c r="H22272" s="704" t="s">
        <v>15119</v>
      </c>
    </row>
    <row r="22273" spans="1:8" ht="15" x14ac:dyDescent="0.2">
      <c r="A22273" s="733">
        <v>45637</v>
      </c>
      <c r="B22273" s="62" t="s">
        <v>37</v>
      </c>
      <c r="C22273" s="62" t="s">
        <v>793</v>
      </c>
      <c r="D22273" s="182" t="s">
        <v>15218</v>
      </c>
      <c r="E22273" s="125">
        <v>28000</v>
      </c>
      <c r="F22273" s="125"/>
      <c r="G22273" s="125">
        <f t="shared" si="540"/>
        <v>-28000</v>
      </c>
      <c r="H22273" s="704" t="s">
        <v>15119</v>
      </c>
    </row>
    <row r="22274" spans="1:8" ht="15" x14ac:dyDescent="0.2">
      <c r="A22274" s="733">
        <v>45637</v>
      </c>
      <c r="B22274" s="62" t="s">
        <v>11068</v>
      </c>
      <c r="C22274" s="62" t="s">
        <v>391</v>
      </c>
      <c r="D22274" s="182" t="s">
        <v>15219</v>
      </c>
      <c r="E22274" s="125">
        <v>1500</v>
      </c>
      <c r="F22274" s="125"/>
      <c r="G22274" s="125">
        <f t="shared" si="540"/>
        <v>-1500</v>
      </c>
      <c r="H22274" s="704" t="s">
        <v>15119</v>
      </c>
    </row>
    <row r="22275" spans="1:8" ht="24" x14ac:dyDescent="0.2">
      <c r="A22275" s="733">
        <v>45637</v>
      </c>
      <c r="B22275" s="62" t="s">
        <v>14009</v>
      </c>
      <c r="C22275" s="669" t="s">
        <v>3144</v>
      </c>
      <c r="D22275" s="905" t="s">
        <v>15224</v>
      </c>
      <c r="E22275" s="671">
        <v>65500</v>
      </c>
      <c r="F22275" s="125"/>
      <c r="G22275" s="125">
        <f t="shared" ref="G22275:G22282" si="541">F22275-E22275</f>
        <v>-65500</v>
      </c>
      <c r="H22275" s="704" t="s">
        <v>15119</v>
      </c>
    </row>
    <row r="22276" spans="1:8" ht="24" x14ac:dyDescent="0.2">
      <c r="A22276" s="733">
        <v>45637</v>
      </c>
      <c r="B22276" s="62" t="s">
        <v>13165</v>
      </c>
      <c r="C22276" s="669" t="s">
        <v>3144</v>
      </c>
      <c r="D22276" s="905" t="s">
        <v>15224</v>
      </c>
      <c r="E22276" s="671">
        <v>65500</v>
      </c>
      <c r="F22276" s="125"/>
      <c r="G22276" s="125">
        <f t="shared" si="541"/>
        <v>-65500</v>
      </c>
      <c r="H22276" s="704" t="s">
        <v>15119</v>
      </c>
    </row>
    <row r="22277" spans="1:8" ht="15" x14ac:dyDescent="0.2">
      <c r="A22277" s="733">
        <v>45637</v>
      </c>
      <c r="B22277" s="62" t="s">
        <v>14719</v>
      </c>
      <c r="C22277" s="633" t="s">
        <v>14601</v>
      </c>
      <c r="D22277" s="894" t="s">
        <v>15225</v>
      </c>
      <c r="E22277" s="635">
        <v>100000</v>
      </c>
      <c r="F22277" s="125"/>
      <c r="G22277" s="125">
        <f t="shared" si="541"/>
        <v>-100000</v>
      </c>
      <c r="H22277" s="704" t="s">
        <v>15119</v>
      </c>
    </row>
    <row r="22278" spans="1:8" ht="15" x14ac:dyDescent="0.2">
      <c r="A22278" s="733">
        <v>45637</v>
      </c>
      <c r="B22278" s="62" t="s">
        <v>14334</v>
      </c>
      <c r="C22278" s="633" t="s">
        <v>14601</v>
      </c>
      <c r="D22278" s="894" t="s">
        <v>15225</v>
      </c>
      <c r="E22278" s="635">
        <v>100000</v>
      </c>
      <c r="F22278" s="125"/>
      <c r="G22278" s="125">
        <f t="shared" si="541"/>
        <v>-100000</v>
      </c>
      <c r="H22278" s="704" t="s">
        <v>15119</v>
      </c>
    </row>
    <row r="22279" spans="1:8" ht="15" x14ac:dyDescent="0.2">
      <c r="A22279" s="733">
        <v>45637</v>
      </c>
      <c r="B22279" s="62" t="s">
        <v>14334</v>
      </c>
      <c r="C22279" s="62" t="s">
        <v>3144</v>
      </c>
      <c r="D22279" s="182" t="s">
        <v>15220</v>
      </c>
      <c r="E22279" s="125">
        <v>161000</v>
      </c>
      <c r="F22279" s="125"/>
      <c r="G22279" s="125">
        <f t="shared" si="541"/>
        <v>-161000</v>
      </c>
      <c r="H22279" s="704" t="s">
        <v>15119</v>
      </c>
    </row>
    <row r="22280" spans="1:8" ht="15" x14ac:dyDescent="0.2">
      <c r="A22280" s="733">
        <v>45637</v>
      </c>
      <c r="B22280" s="62" t="s">
        <v>14597</v>
      </c>
      <c r="C22280" s="62" t="s">
        <v>11513</v>
      </c>
      <c r="D22280" s="182" t="s">
        <v>15221</v>
      </c>
      <c r="E22280" s="125">
        <v>200000</v>
      </c>
      <c r="F22280" s="125"/>
      <c r="G22280" s="125">
        <f t="shared" si="541"/>
        <v>-200000</v>
      </c>
      <c r="H22280" s="704" t="s">
        <v>15119</v>
      </c>
    </row>
    <row r="22281" spans="1:8" ht="15" x14ac:dyDescent="0.2">
      <c r="A22281" s="733">
        <v>45637</v>
      </c>
      <c r="B22281" s="62" t="s">
        <v>14334</v>
      </c>
      <c r="C22281" s="62" t="s">
        <v>3144</v>
      </c>
      <c r="D22281" s="182" t="s">
        <v>15222</v>
      </c>
      <c r="E22281" s="125">
        <v>200000</v>
      </c>
      <c r="F22281" s="125"/>
      <c r="G22281" s="125">
        <f t="shared" si="541"/>
        <v>-200000</v>
      </c>
      <c r="H22281" s="704" t="s">
        <v>15119</v>
      </c>
    </row>
    <row r="22282" spans="1:8" ht="24" x14ac:dyDescent="0.2">
      <c r="A22282" s="733">
        <v>45637</v>
      </c>
      <c r="B22282" s="62" t="s">
        <v>14334</v>
      </c>
      <c r="C22282" s="62" t="s">
        <v>3144</v>
      </c>
      <c r="D22282" s="182" t="s">
        <v>15223</v>
      </c>
      <c r="E22282" s="125">
        <v>700000</v>
      </c>
      <c r="F22282" s="125"/>
      <c r="G22282" s="125">
        <f t="shared" si="541"/>
        <v>-700000</v>
      </c>
      <c r="H22282" s="704" t="s">
        <v>15119</v>
      </c>
    </row>
    <row r="22283" spans="1:8" ht="15" x14ac:dyDescent="0.2">
      <c r="A22283" s="733">
        <v>45637</v>
      </c>
      <c r="B22283" s="62" t="s">
        <v>12262</v>
      </c>
      <c r="C22283" s="62" t="s">
        <v>13540</v>
      </c>
      <c r="D22283" s="182" t="s">
        <v>15226</v>
      </c>
      <c r="E22283" s="125">
        <v>100000</v>
      </c>
      <c r="F22283" s="125"/>
      <c r="G22283" s="125">
        <f t="shared" ref="G22283" si="542">F22283-E22283</f>
        <v>-100000</v>
      </c>
      <c r="H22283" s="704" t="s">
        <v>15119</v>
      </c>
    </row>
    <row r="22284" spans="1:8" ht="15" x14ac:dyDescent="0.2">
      <c r="A22284" s="733">
        <v>45638</v>
      </c>
      <c r="B22284" s="62" t="s">
        <v>103</v>
      </c>
      <c r="C22284" s="62" t="s">
        <v>391</v>
      </c>
      <c r="D22284" s="182" t="s">
        <v>10199</v>
      </c>
      <c r="E22284" s="125">
        <v>4000</v>
      </c>
      <c r="F22284" s="125"/>
      <c r="G22284" s="125">
        <f t="shared" ref="G22284" si="543">F22284-E22284</f>
        <v>-4000</v>
      </c>
      <c r="H22284" s="704" t="s">
        <v>15119</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15119</v>
      </c>
    </row>
    <row r="22286" spans="1:8" ht="15" x14ac:dyDescent="0.2">
      <c r="A22286" s="733">
        <v>45638</v>
      </c>
      <c r="B22286" s="62" t="s">
        <v>14719</v>
      </c>
      <c r="C22286" s="62" t="s">
        <v>5740</v>
      </c>
      <c r="D22286" s="182" t="s">
        <v>369</v>
      </c>
      <c r="E22286" s="125">
        <v>1000</v>
      </c>
      <c r="F22286" s="125"/>
      <c r="G22286" s="125">
        <f t="shared" si="544"/>
        <v>-1000</v>
      </c>
      <c r="H22286" s="704" t="s">
        <v>15119</v>
      </c>
    </row>
    <row r="22287" spans="1:8" ht="15" x14ac:dyDescent="0.2">
      <c r="A22287" s="733">
        <v>45638</v>
      </c>
      <c r="B22287" s="62" t="s">
        <v>103</v>
      </c>
      <c r="C22287" s="62" t="s">
        <v>391</v>
      </c>
      <c r="D22287" s="182" t="s">
        <v>15268</v>
      </c>
      <c r="E22287" s="125">
        <v>22000</v>
      </c>
      <c r="F22287" s="125"/>
      <c r="G22287" s="125">
        <f t="shared" si="544"/>
        <v>-22000</v>
      </c>
      <c r="H22287" s="704" t="s">
        <v>15119</v>
      </c>
    </row>
    <row r="22288" spans="1:8" ht="15" x14ac:dyDescent="0.2">
      <c r="A22288" s="733">
        <v>45638</v>
      </c>
      <c r="B22288" s="62" t="s">
        <v>37</v>
      </c>
      <c r="C22288" s="62" t="s">
        <v>5740</v>
      </c>
      <c r="D22288" s="182" t="s">
        <v>369</v>
      </c>
      <c r="E22288" s="125">
        <v>1000</v>
      </c>
      <c r="F22288" s="125"/>
      <c r="G22288" s="125">
        <f t="shared" si="544"/>
        <v>-1000</v>
      </c>
      <c r="H22288" s="704" t="s">
        <v>15119</v>
      </c>
    </row>
    <row r="22289" spans="1:8" ht="15" x14ac:dyDescent="0.2">
      <c r="A22289" s="733">
        <v>45638</v>
      </c>
      <c r="B22289" s="62" t="s">
        <v>13278</v>
      </c>
      <c r="C22289" s="62" t="s">
        <v>391</v>
      </c>
      <c r="D22289" s="182" t="s">
        <v>15269</v>
      </c>
      <c r="E22289" s="125">
        <v>10000</v>
      </c>
      <c r="F22289" s="125"/>
      <c r="G22289" s="125">
        <f t="shared" si="544"/>
        <v>-10000</v>
      </c>
      <c r="H22289" s="704" t="s">
        <v>15119</v>
      </c>
    </row>
    <row r="22290" spans="1:8" ht="15" x14ac:dyDescent="0.2">
      <c r="A22290" s="733">
        <v>45638</v>
      </c>
      <c r="B22290" s="62" t="s">
        <v>14351</v>
      </c>
      <c r="C22290" s="669" t="s">
        <v>8384</v>
      </c>
      <c r="D22290" s="905" t="s">
        <v>15273</v>
      </c>
      <c r="E22290" s="671">
        <v>200000</v>
      </c>
      <c r="F22290" s="125"/>
      <c r="G22290" s="125">
        <f t="shared" ref="G22290:G22293" si="545">F22290-E22290</f>
        <v>-200000</v>
      </c>
      <c r="H22290" s="704" t="s">
        <v>15119</v>
      </c>
    </row>
    <row r="22291" spans="1:8" ht="15" x14ac:dyDescent="0.2">
      <c r="A22291" s="733">
        <v>45638</v>
      </c>
      <c r="B22291" s="62" t="s">
        <v>14540</v>
      </c>
      <c r="C22291" s="669" t="s">
        <v>8384</v>
      </c>
      <c r="D22291" s="905" t="s">
        <v>15273</v>
      </c>
      <c r="E22291" s="671">
        <v>200000</v>
      </c>
      <c r="F22291" s="125"/>
      <c r="G22291" s="125">
        <f t="shared" si="545"/>
        <v>-200000</v>
      </c>
      <c r="H22291" s="704" t="s">
        <v>15119</v>
      </c>
    </row>
    <row r="22292" spans="1:8" ht="15" x14ac:dyDescent="0.2">
      <c r="A22292" s="733">
        <v>45638</v>
      </c>
      <c r="B22292" s="62" t="s">
        <v>11068</v>
      </c>
      <c r="C22292" s="669" t="s">
        <v>8384</v>
      </c>
      <c r="D22292" s="905" t="s">
        <v>15273</v>
      </c>
      <c r="E22292" s="671">
        <v>100000</v>
      </c>
      <c r="F22292" s="125"/>
      <c r="G22292" s="125">
        <f t="shared" si="545"/>
        <v>-100000</v>
      </c>
      <c r="H22292" s="704" t="s">
        <v>15119</v>
      </c>
    </row>
    <row r="22293" spans="1:8" ht="15" x14ac:dyDescent="0.2">
      <c r="A22293" s="733">
        <v>45638</v>
      </c>
      <c r="B22293" s="62" t="s">
        <v>14334</v>
      </c>
      <c r="C22293" s="62" t="s">
        <v>10972</v>
      </c>
      <c r="D22293" s="182" t="s">
        <v>15272</v>
      </c>
      <c r="E22293" s="125">
        <v>200000</v>
      </c>
      <c r="F22293" s="125"/>
      <c r="G22293" s="125">
        <f t="shared" si="545"/>
        <v>-200000</v>
      </c>
      <c r="H22293" s="704" t="s">
        <v>15119</v>
      </c>
    </row>
    <row r="22294" spans="1:8" ht="15" x14ac:dyDescent="0.2">
      <c r="A22294" s="733">
        <v>45638</v>
      </c>
      <c r="B22294" s="62" t="s">
        <v>14540</v>
      </c>
      <c r="C22294" s="62" t="s">
        <v>8384</v>
      </c>
      <c r="D22294" s="182" t="s">
        <v>15264</v>
      </c>
      <c r="E22294" s="125">
        <v>500000</v>
      </c>
      <c r="F22294" s="125"/>
      <c r="G22294" s="125">
        <f t="shared" ref="G22294" si="546">F22294-E22294</f>
        <v>-500000</v>
      </c>
      <c r="H22294" s="704" t="s">
        <v>15119</v>
      </c>
    </row>
    <row r="22295" spans="1:8" ht="24" x14ac:dyDescent="0.2">
      <c r="A22295" s="733">
        <v>45638</v>
      </c>
      <c r="B22295" s="62" t="s">
        <v>13519</v>
      </c>
      <c r="C22295" s="62" t="s">
        <v>3144</v>
      </c>
      <c r="D22295" s="182" t="s">
        <v>15265</v>
      </c>
      <c r="E22295" s="125">
        <v>18000</v>
      </c>
      <c r="F22295" s="125"/>
      <c r="G22295" s="125">
        <f t="shared" ref="G22295" si="547">F22295-E22295</f>
        <v>-18000</v>
      </c>
      <c r="H22295" s="704" t="s">
        <v>15119</v>
      </c>
    </row>
    <row r="22296" spans="1:8" ht="15" x14ac:dyDescent="0.2">
      <c r="A22296" s="733">
        <v>45639</v>
      </c>
      <c r="B22296" s="62" t="s">
        <v>14334</v>
      </c>
      <c r="C22296" s="62" t="s">
        <v>10972</v>
      </c>
      <c r="D22296" s="182" t="s">
        <v>15270</v>
      </c>
      <c r="E22296" s="125">
        <v>16500</v>
      </c>
      <c r="F22296" s="125"/>
      <c r="G22296" s="125">
        <f t="shared" ref="G22296" si="548">F22296-E22296</f>
        <v>-16500</v>
      </c>
      <c r="H22296" s="704" t="s">
        <v>15119</v>
      </c>
    </row>
    <row r="22297" spans="1:8" ht="15" x14ac:dyDescent="0.2">
      <c r="A22297" s="733">
        <v>45639</v>
      </c>
      <c r="B22297" s="62" t="s">
        <v>15261</v>
      </c>
      <c r="C22297" s="62" t="s">
        <v>10972</v>
      </c>
      <c r="D22297" s="182" t="s">
        <v>15271</v>
      </c>
      <c r="E22297" s="125">
        <v>3000</v>
      </c>
      <c r="F22297" s="125"/>
      <c r="G22297" s="125">
        <f t="shared" ref="G22297" si="549">F22297-E22297</f>
        <v>-3000</v>
      </c>
      <c r="H22297" s="704" t="s">
        <v>15119</v>
      </c>
    </row>
    <row r="22298" spans="1:8" ht="15" x14ac:dyDescent="0.2">
      <c r="A22298" s="733">
        <v>45639</v>
      </c>
      <c r="B22298" s="62" t="s">
        <v>14009</v>
      </c>
      <c r="C22298" s="62" t="s">
        <v>793</v>
      </c>
      <c r="D22298" s="182" t="s">
        <v>15274</v>
      </c>
      <c r="E22298" s="125">
        <v>100000</v>
      </c>
      <c r="F22298" s="125"/>
      <c r="G22298" s="125">
        <f t="shared" ref="G22298:G22305" si="550">F22298-E22298</f>
        <v>-100000</v>
      </c>
      <c r="H22298" s="704" t="s">
        <v>15119</v>
      </c>
    </row>
    <row r="22299" spans="1:8" ht="15" x14ac:dyDescent="0.2">
      <c r="A22299" s="733">
        <v>45639</v>
      </c>
      <c r="B22299" s="62" t="s">
        <v>13165</v>
      </c>
      <c r="C22299" s="62" t="s">
        <v>793</v>
      </c>
      <c r="D22299" s="182" t="s">
        <v>15274</v>
      </c>
      <c r="E22299" s="125">
        <v>98000</v>
      </c>
      <c r="F22299" s="125"/>
      <c r="G22299" s="125">
        <f t="shared" si="550"/>
        <v>-98000</v>
      </c>
      <c r="H22299" s="704" t="s">
        <v>15119</v>
      </c>
    </row>
    <row r="22300" spans="1:8" ht="15" x14ac:dyDescent="0.2">
      <c r="A22300" s="733">
        <v>45639</v>
      </c>
      <c r="B22300" s="62" t="s">
        <v>15101</v>
      </c>
      <c r="C22300" s="62" t="s">
        <v>14</v>
      </c>
      <c r="D22300" s="182" t="s">
        <v>15275</v>
      </c>
      <c r="E22300" s="125">
        <v>42000</v>
      </c>
      <c r="F22300" s="125"/>
      <c r="G22300" s="125">
        <f t="shared" si="550"/>
        <v>-42000</v>
      </c>
      <c r="H22300" s="704" t="s">
        <v>15119</v>
      </c>
    </row>
    <row r="22301" spans="1:8" ht="15" x14ac:dyDescent="0.2">
      <c r="A22301" s="733">
        <v>45639</v>
      </c>
      <c r="B22301" s="62" t="s">
        <v>14334</v>
      </c>
      <c r="C22301" s="62" t="s">
        <v>10972</v>
      </c>
      <c r="D22301" s="182" t="s">
        <v>15276</v>
      </c>
      <c r="E22301" s="125">
        <v>100000</v>
      </c>
      <c r="F22301" s="125"/>
      <c r="G22301" s="125">
        <f t="shared" si="550"/>
        <v>-100000</v>
      </c>
      <c r="H22301" s="704" t="s">
        <v>15119</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15119</v>
      </c>
    </row>
    <row r="22303" spans="1:8" ht="15" x14ac:dyDescent="0.2">
      <c r="A22303" s="733">
        <v>45639</v>
      </c>
      <c r="B22303" s="62" t="s">
        <v>15157</v>
      </c>
      <c r="C22303" s="62" t="s">
        <v>10972</v>
      </c>
      <c r="D22303" s="182" t="s">
        <v>7196</v>
      </c>
      <c r="E22303" s="125">
        <v>2100</v>
      </c>
      <c r="F22303" s="125"/>
      <c r="G22303" s="125">
        <f t="shared" ref="G22303:G22304" si="552">F22303-E22303</f>
        <v>-2100</v>
      </c>
      <c r="H22303" s="704" t="s">
        <v>15119</v>
      </c>
    </row>
    <row r="22304" spans="1:8" ht="15" x14ac:dyDescent="0.2">
      <c r="A22304" s="733">
        <v>45639</v>
      </c>
      <c r="B22304" s="62" t="s">
        <v>15157</v>
      </c>
      <c r="C22304" s="62" t="s">
        <v>10972</v>
      </c>
      <c r="D22304" s="182" t="s">
        <v>7196</v>
      </c>
      <c r="E22304" s="125">
        <v>23000</v>
      </c>
      <c r="F22304" s="125"/>
      <c r="G22304" s="125">
        <f t="shared" si="552"/>
        <v>-23000</v>
      </c>
      <c r="H22304" s="704" t="s">
        <v>15119</v>
      </c>
    </row>
    <row r="22305" spans="1:8" ht="15" x14ac:dyDescent="0.2">
      <c r="A22305" s="733">
        <v>45639</v>
      </c>
      <c r="B22305" s="62" t="s">
        <v>14009</v>
      </c>
      <c r="C22305" s="669" t="s">
        <v>13400</v>
      </c>
      <c r="D22305" s="905" t="s">
        <v>15277</v>
      </c>
      <c r="E22305" s="671">
        <v>58000</v>
      </c>
      <c r="F22305" s="125"/>
      <c r="G22305" s="125">
        <f t="shared" si="550"/>
        <v>-58000</v>
      </c>
      <c r="H22305" s="704" t="s">
        <v>15119</v>
      </c>
    </row>
    <row r="22306" spans="1:8" ht="15" x14ac:dyDescent="0.2">
      <c r="A22306" s="733">
        <v>45639</v>
      </c>
      <c r="B22306" s="62" t="s">
        <v>13297</v>
      </c>
      <c r="C22306" s="669" t="s">
        <v>13400</v>
      </c>
      <c r="D22306" s="905" t="s">
        <v>15277</v>
      </c>
      <c r="E22306" s="671">
        <v>17000</v>
      </c>
      <c r="F22306" s="125"/>
      <c r="G22306" s="125">
        <f t="shared" ref="G22306:G22308" si="553">F22306-E22306</f>
        <v>-17000</v>
      </c>
      <c r="H22306" s="704" t="s">
        <v>15119</v>
      </c>
    </row>
    <row r="22307" spans="1:8" ht="15" x14ac:dyDescent="0.2">
      <c r="A22307" s="733">
        <v>45639</v>
      </c>
      <c r="B22307" s="62" t="s">
        <v>13279</v>
      </c>
      <c r="C22307" s="669" t="s">
        <v>13400</v>
      </c>
      <c r="D22307" s="905" t="s">
        <v>15277</v>
      </c>
      <c r="E22307" s="671">
        <v>17000</v>
      </c>
      <c r="F22307" s="125"/>
      <c r="G22307" s="125">
        <f t="shared" si="553"/>
        <v>-17000</v>
      </c>
      <c r="H22307" s="704" t="s">
        <v>15119</v>
      </c>
    </row>
    <row r="22308" spans="1:8" ht="15" x14ac:dyDescent="0.2">
      <c r="A22308" s="733">
        <v>45639</v>
      </c>
      <c r="B22308" s="62" t="s">
        <v>13904</v>
      </c>
      <c r="C22308" s="669" t="s">
        <v>13400</v>
      </c>
      <c r="D22308" s="905" t="s">
        <v>15277</v>
      </c>
      <c r="E22308" s="671">
        <v>16000</v>
      </c>
      <c r="F22308" s="125"/>
      <c r="G22308" s="125">
        <f t="shared" si="553"/>
        <v>-16000</v>
      </c>
      <c r="H22308" s="704" t="s">
        <v>15119</v>
      </c>
    </row>
    <row r="22309" spans="1:8" ht="15" x14ac:dyDescent="0.2">
      <c r="A22309" s="733">
        <v>45640</v>
      </c>
      <c r="B22309" s="62" t="s">
        <v>37</v>
      </c>
      <c r="C22309" s="62" t="s">
        <v>5740</v>
      </c>
      <c r="D22309" s="182" t="s">
        <v>15278</v>
      </c>
      <c r="E22309" s="125">
        <v>7500</v>
      </c>
      <c r="F22309" s="125"/>
      <c r="G22309" s="125">
        <f t="shared" ref="G22309:G22315" si="554">F22309-E22309</f>
        <v>-7500</v>
      </c>
      <c r="H22309" s="704" t="s">
        <v>15119</v>
      </c>
    </row>
    <row r="22310" spans="1:8" ht="15" x14ac:dyDescent="0.2">
      <c r="A22310" s="733">
        <v>45640</v>
      </c>
      <c r="B22310" s="62" t="s">
        <v>37</v>
      </c>
      <c r="C22310" s="62" t="s">
        <v>391</v>
      </c>
      <c r="D22310" s="182" t="s">
        <v>15279</v>
      </c>
      <c r="E22310" s="125">
        <v>2500</v>
      </c>
      <c r="F22310" s="125"/>
      <c r="G22310" s="125">
        <f t="shared" si="554"/>
        <v>-2500</v>
      </c>
      <c r="H22310" s="704" t="s">
        <v>15119</v>
      </c>
    </row>
    <row r="22311" spans="1:8" ht="15" x14ac:dyDescent="0.2">
      <c r="A22311" s="733">
        <v>45640</v>
      </c>
      <c r="B22311" s="62" t="s">
        <v>15261</v>
      </c>
      <c r="C22311" s="62" t="s">
        <v>15280</v>
      </c>
      <c r="D22311" s="182" t="s">
        <v>15281</v>
      </c>
      <c r="E22311" s="125">
        <v>17000</v>
      </c>
      <c r="F22311" s="125"/>
      <c r="G22311" s="125">
        <f t="shared" si="554"/>
        <v>-17000</v>
      </c>
      <c r="H22311" s="704" t="s">
        <v>15119</v>
      </c>
    </row>
    <row r="22312" spans="1:8" ht="15" x14ac:dyDescent="0.2">
      <c r="A22312" s="733">
        <v>45640</v>
      </c>
      <c r="B22312" s="62" t="s">
        <v>15258</v>
      </c>
      <c r="C22312" s="62" t="s">
        <v>14237</v>
      </c>
      <c r="D22312" s="182" t="s">
        <v>15282</v>
      </c>
      <c r="E22312" s="125">
        <v>20000</v>
      </c>
      <c r="F22312" s="125"/>
      <c r="G22312" s="125">
        <f t="shared" si="554"/>
        <v>-20000</v>
      </c>
      <c r="H22312" s="704" t="s">
        <v>15119</v>
      </c>
    </row>
    <row r="22313" spans="1:8" ht="15" x14ac:dyDescent="0.2">
      <c r="A22313" s="733">
        <v>45640</v>
      </c>
      <c r="B22313" s="62" t="s">
        <v>13240</v>
      </c>
      <c r="C22313" s="62" t="s">
        <v>14802</v>
      </c>
      <c r="D22313" s="182" t="s">
        <v>15283</v>
      </c>
      <c r="E22313" s="125">
        <v>35000</v>
      </c>
      <c r="F22313" s="125"/>
      <c r="G22313" s="125">
        <f t="shared" si="554"/>
        <v>-35000</v>
      </c>
      <c r="H22313" s="704" t="s">
        <v>15119</v>
      </c>
    </row>
    <row r="22314" spans="1:8" ht="15" x14ac:dyDescent="0.2">
      <c r="A22314" s="733">
        <v>45640</v>
      </c>
      <c r="B22314" s="62" t="s">
        <v>15258</v>
      </c>
      <c r="C22314" s="62" t="s">
        <v>5740</v>
      </c>
      <c r="D22314" s="182" t="s">
        <v>15284</v>
      </c>
      <c r="E22314" s="125">
        <v>950</v>
      </c>
      <c r="F22314" s="125"/>
      <c r="G22314" s="125">
        <f t="shared" si="554"/>
        <v>-950</v>
      </c>
      <c r="H22314" s="704" t="s">
        <v>15119</v>
      </c>
    </row>
    <row r="22315" spans="1:8" ht="15" x14ac:dyDescent="0.2">
      <c r="A22315" s="733">
        <v>45640</v>
      </c>
      <c r="B22315" s="62" t="s">
        <v>14569</v>
      </c>
      <c r="C22315" s="62" t="s">
        <v>5740</v>
      </c>
      <c r="D22315" s="182" t="s">
        <v>369</v>
      </c>
      <c r="E22315" s="125">
        <v>1200</v>
      </c>
      <c r="F22315" s="125"/>
      <c r="G22315" s="125">
        <f t="shared" si="554"/>
        <v>-1200</v>
      </c>
      <c r="H22315" s="704" t="s">
        <v>15119</v>
      </c>
    </row>
    <row r="22316" spans="1:8" ht="15" x14ac:dyDescent="0.2">
      <c r="A22316" s="733">
        <v>45640</v>
      </c>
      <c r="B22316" s="62" t="s">
        <v>14569</v>
      </c>
      <c r="C22316" s="62" t="s">
        <v>10972</v>
      </c>
      <c r="D22316" s="182" t="s">
        <v>15286</v>
      </c>
      <c r="E22316" s="125">
        <v>38500</v>
      </c>
      <c r="F22316" s="125"/>
      <c r="G22316" s="125">
        <f t="shared" ref="G22316:G22317" si="555">F22316-E22316</f>
        <v>-38500</v>
      </c>
      <c r="H22316" s="704" t="s">
        <v>15119</v>
      </c>
    </row>
    <row r="22317" spans="1:8" ht="15" x14ac:dyDescent="0.2">
      <c r="A22317" s="733">
        <v>45640</v>
      </c>
      <c r="B22317" s="62" t="s">
        <v>15134</v>
      </c>
      <c r="C22317" s="62" t="s">
        <v>10972</v>
      </c>
      <c r="D22317" s="182" t="s">
        <v>15287</v>
      </c>
      <c r="E22317" s="125">
        <v>40965</v>
      </c>
      <c r="F22317" s="125"/>
      <c r="G22317" s="125">
        <f t="shared" si="555"/>
        <v>-40965</v>
      </c>
      <c r="H22317" s="704" t="s">
        <v>15119</v>
      </c>
    </row>
    <row r="22318" spans="1:8" ht="15" x14ac:dyDescent="0.2">
      <c r="A22318" s="733">
        <v>45640</v>
      </c>
      <c r="B22318" s="62" t="s">
        <v>13165</v>
      </c>
      <c r="C22318" s="62" t="s">
        <v>15266</v>
      </c>
      <c r="D22318" s="182" t="s">
        <v>15267</v>
      </c>
      <c r="E22318" s="125">
        <v>50000</v>
      </c>
      <c r="F22318" s="125"/>
      <c r="G22318" s="125">
        <f t="shared" ref="G22318" si="556">F22318-E22318</f>
        <v>-50000</v>
      </c>
      <c r="H22318" s="704" t="s">
        <v>15119</v>
      </c>
    </row>
    <row r="22319" spans="1:8" ht="15" x14ac:dyDescent="0.2">
      <c r="A22319" s="733">
        <v>45642</v>
      </c>
      <c r="B22319" s="62" t="s">
        <v>14597</v>
      </c>
      <c r="C22319" s="62" t="s">
        <v>391</v>
      </c>
      <c r="D22319" s="182" t="s">
        <v>10294</v>
      </c>
      <c r="E22319" s="125">
        <v>1330</v>
      </c>
      <c r="F22319" s="125"/>
      <c r="G22319" s="125">
        <f t="shared" ref="G22319:G22322" si="557">F22319-E22319</f>
        <v>-1330</v>
      </c>
      <c r="H22319" s="704" t="s">
        <v>15119</v>
      </c>
    </row>
    <row r="22320" spans="1:8" ht="15" x14ac:dyDescent="0.2">
      <c r="A22320" s="733">
        <v>45642</v>
      </c>
      <c r="B22320" s="62" t="s">
        <v>103</v>
      </c>
      <c r="C22320" s="62" t="s">
        <v>391</v>
      </c>
      <c r="D22320" s="182" t="s">
        <v>10199</v>
      </c>
      <c r="E22320" s="125">
        <v>4000</v>
      </c>
      <c r="F22320" s="125"/>
      <c r="G22320" s="125">
        <f t="shared" si="557"/>
        <v>-4000</v>
      </c>
      <c r="H22320" s="704" t="s">
        <v>15119</v>
      </c>
    </row>
    <row r="22321" spans="1:8" ht="15" x14ac:dyDescent="0.2">
      <c r="A22321" s="733">
        <v>45642</v>
      </c>
      <c r="B22321" s="62" t="s">
        <v>14569</v>
      </c>
      <c r="C22321" s="62" t="s">
        <v>10972</v>
      </c>
      <c r="D22321" s="182" t="s">
        <v>15285</v>
      </c>
      <c r="E22321" s="125">
        <v>2000</v>
      </c>
      <c r="F22321" s="125"/>
      <c r="G22321" s="125">
        <f t="shared" si="557"/>
        <v>-2000</v>
      </c>
      <c r="H22321" s="704" t="s">
        <v>15119</v>
      </c>
    </row>
    <row r="22322" spans="1:8" ht="15" x14ac:dyDescent="0.2">
      <c r="A22322" s="733">
        <v>45642</v>
      </c>
      <c r="B22322" s="62" t="s">
        <v>103</v>
      </c>
      <c r="C22322" s="62" t="s">
        <v>285</v>
      </c>
      <c r="D22322" s="182" t="s">
        <v>13666</v>
      </c>
      <c r="E22322" s="125">
        <v>2000</v>
      </c>
      <c r="F22322" s="125"/>
      <c r="G22322" s="125">
        <f t="shared" si="557"/>
        <v>-2000</v>
      </c>
      <c r="H22322" s="704" t="s">
        <v>15119</v>
      </c>
    </row>
    <row r="22323" spans="1:8" ht="15" x14ac:dyDescent="0.2">
      <c r="A22323" s="733">
        <v>45642</v>
      </c>
      <c r="B22323" s="62" t="s">
        <v>14329</v>
      </c>
      <c r="C22323" s="62" t="s">
        <v>12605</v>
      </c>
      <c r="D22323" s="182" t="s">
        <v>15305</v>
      </c>
      <c r="E22323" s="125">
        <v>85000</v>
      </c>
      <c r="F22323" s="125"/>
      <c r="G22323" s="125">
        <f t="shared" ref="G22323" si="558">F22323-E22323</f>
        <v>-85000</v>
      </c>
      <c r="H22323" s="704" t="s">
        <v>15119</v>
      </c>
    </row>
    <row r="22324" spans="1:8" ht="15" x14ac:dyDescent="0.2">
      <c r="A22324" s="733">
        <v>45643</v>
      </c>
      <c r="B22324" s="62" t="s">
        <v>14351</v>
      </c>
      <c r="C22324" s="62" t="s">
        <v>10972</v>
      </c>
      <c r="D22324" s="182" t="s">
        <v>15306</v>
      </c>
      <c r="E22324" s="125">
        <v>2170</v>
      </c>
      <c r="F22324" s="125"/>
      <c r="G22324" s="125">
        <f t="shared" ref="G22324:G22328" si="559">F22324-E22324</f>
        <v>-2170</v>
      </c>
      <c r="H22324" s="704" t="s">
        <v>15119</v>
      </c>
    </row>
    <row r="22325" spans="1:8" ht="15" x14ac:dyDescent="0.2">
      <c r="A22325" s="733">
        <v>45643</v>
      </c>
      <c r="B22325" s="62" t="s">
        <v>15034</v>
      </c>
      <c r="C22325" s="62" t="s">
        <v>10972</v>
      </c>
      <c r="D22325" s="182" t="s">
        <v>15307</v>
      </c>
      <c r="E22325" s="125">
        <v>4800</v>
      </c>
      <c r="F22325" s="125"/>
      <c r="G22325" s="125">
        <f t="shared" si="559"/>
        <v>-4800</v>
      </c>
      <c r="H22325" s="704" t="s">
        <v>15119</v>
      </c>
    </row>
    <row r="22326" spans="1:8" ht="15" x14ac:dyDescent="0.2">
      <c r="A22326" s="733">
        <v>45643</v>
      </c>
      <c r="B22326" s="62" t="s">
        <v>103</v>
      </c>
      <c r="C22326" s="62" t="s">
        <v>391</v>
      </c>
      <c r="D22326" s="182" t="s">
        <v>10199</v>
      </c>
      <c r="E22326" s="125">
        <v>1000</v>
      </c>
      <c r="F22326" s="125"/>
      <c r="G22326" s="125">
        <f t="shared" si="559"/>
        <v>-1000</v>
      </c>
      <c r="H22326" s="704" t="s">
        <v>15119</v>
      </c>
    </row>
    <row r="22327" spans="1:8" ht="15" x14ac:dyDescent="0.2">
      <c r="A22327" s="733">
        <v>45643</v>
      </c>
      <c r="B22327" s="62" t="s">
        <v>15258</v>
      </c>
      <c r="C22327" s="62" t="s">
        <v>391</v>
      </c>
      <c r="D22327" s="182" t="s">
        <v>15308</v>
      </c>
      <c r="E22327" s="125">
        <v>1500</v>
      </c>
      <c r="F22327" s="125"/>
      <c r="G22327" s="125">
        <f t="shared" si="559"/>
        <v>-1500</v>
      </c>
      <c r="H22327" s="704" t="s">
        <v>15119</v>
      </c>
    </row>
    <row r="22328" spans="1:8" ht="15" x14ac:dyDescent="0.2">
      <c r="A22328" s="733">
        <v>45643</v>
      </c>
      <c r="B22328" s="62" t="s">
        <v>13240</v>
      </c>
      <c r="C22328" s="62" t="s">
        <v>5386</v>
      </c>
      <c r="D22328" s="182" t="s">
        <v>15309</v>
      </c>
      <c r="E22328" s="125">
        <v>9000</v>
      </c>
      <c r="F22328" s="125"/>
      <c r="G22328" s="125">
        <f t="shared" si="559"/>
        <v>-9000</v>
      </c>
      <c r="H22328" s="704" t="s">
        <v>15119</v>
      </c>
    </row>
    <row r="22329" spans="1:8" ht="24" x14ac:dyDescent="0.2">
      <c r="A22329" s="733">
        <v>45643</v>
      </c>
      <c r="B22329" s="62" t="s">
        <v>15034</v>
      </c>
      <c r="C22329" s="62" t="s">
        <v>15123</v>
      </c>
      <c r="D22329" s="182" t="s">
        <v>15310</v>
      </c>
      <c r="E22329" s="125">
        <v>50000</v>
      </c>
      <c r="F22329" s="125"/>
      <c r="G22329" s="125">
        <f t="shared" ref="G22329:G22330" si="560">F22329-E22329</f>
        <v>-50000</v>
      </c>
      <c r="H22329" s="704" t="s">
        <v>15119</v>
      </c>
    </row>
    <row r="22330" spans="1:8" ht="15" x14ac:dyDescent="0.2">
      <c r="A22330" s="733">
        <v>45643</v>
      </c>
      <c r="B22330" s="62" t="s">
        <v>15311</v>
      </c>
      <c r="C22330" s="62" t="s">
        <v>10972</v>
      </c>
      <c r="D22330" s="182" t="s">
        <v>15312</v>
      </c>
      <c r="E22330" s="125">
        <v>81000</v>
      </c>
      <c r="F22330" s="125"/>
      <c r="G22330" s="125">
        <f t="shared" si="560"/>
        <v>-81000</v>
      </c>
      <c r="H22330" s="704" t="s">
        <v>15119</v>
      </c>
    </row>
    <row r="22331" spans="1:8" ht="24" x14ac:dyDescent="0.2">
      <c r="A22331" s="733">
        <v>45643</v>
      </c>
      <c r="B22331" s="62" t="s">
        <v>12671</v>
      </c>
      <c r="C22331" s="550" t="s">
        <v>10972</v>
      </c>
      <c r="D22331" s="739" t="s">
        <v>15315</v>
      </c>
      <c r="E22331" s="551">
        <v>23733</v>
      </c>
      <c r="F22331" s="125"/>
      <c r="G22331" s="125">
        <f t="shared" ref="G22331:G22334" si="561">F22331-E22331</f>
        <v>-23733</v>
      </c>
      <c r="H22331" s="704" t="s">
        <v>15119</v>
      </c>
    </row>
    <row r="22332" spans="1:8" ht="24" x14ac:dyDescent="0.2">
      <c r="A22332" s="733">
        <v>45643</v>
      </c>
      <c r="B22332" s="62" t="s">
        <v>13213</v>
      </c>
      <c r="C22332" s="550" t="s">
        <v>10972</v>
      </c>
      <c r="D22332" s="739" t="s">
        <v>15315</v>
      </c>
      <c r="E22332" s="551">
        <v>23733</v>
      </c>
      <c r="F22332" s="125"/>
      <c r="G22332" s="125">
        <f t="shared" si="561"/>
        <v>-23733</v>
      </c>
      <c r="H22332" s="704" t="s">
        <v>15119</v>
      </c>
    </row>
    <row r="22333" spans="1:8" ht="24" x14ac:dyDescent="0.2">
      <c r="A22333" s="733">
        <v>45643</v>
      </c>
      <c r="B22333" s="62" t="s">
        <v>15258</v>
      </c>
      <c r="C22333" s="550" t="s">
        <v>10972</v>
      </c>
      <c r="D22333" s="739" t="s">
        <v>15315</v>
      </c>
      <c r="E22333" s="551">
        <v>23734</v>
      </c>
      <c r="F22333" s="125"/>
      <c r="G22333" s="125">
        <f t="shared" si="561"/>
        <v>-23734</v>
      </c>
      <c r="H22333" s="704" t="s">
        <v>15119</v>
      </c>
    </row>
    <row r="22334" spans="1:8" ht="15" x14ac:dyDescent="0.2">
      <c r="A22334" s="733">
        <v>45643</v>
      </c>
      <c r="B22334" s="62" t="s">
        <v>15311</v>
      </c>
      <c r="C22334" s="62" t="s">
        <v>15313</v>
      </c>
      <c r="D22334" s="182" t="s">
        <v>15314</v>
      </c>
      <c r="E22334" s="125">
        <v>30000</v>
      </c>
      <c r="F22334" s="125"/>
      <c r="G22334" s="125">
        <f t="shared" si="561"/>
        <v>-30000</v>
      </c>
      <c r="H22334" s="704" t="s">
        <v>15119</v>
      </c>
    </row>
    <row r="22335" spans="1:8" ht="15" x14ac:dyDescent="0.2">
      <c r="A22335" s="733">
        <v>45644</v>
      </c>
      <c r="B22335" s="62" t="s">
        <v>14232</v>
      </c>
      <c r="C22335" s="62" t="s">
        <v>5740</v>
      </c>
      <c r="D22335" s="182" t="s">
        <v>15316</v>
      </c>
      <c r="E22335" s="125">
        <v>5000</v>
      </c>
      <c r="F22335" s="125"/>
      <c r="G22335" s="125">
        <f t="shared" ref="G22335:G22348" si="562">F22335-E22335</f>
        <v>-5000</v>
      </c>
      <c r="H22335" s="704" t="s">
        <v>15119</v>
      </c>
    </row>
    <row r="22336" spans="1:8" ht="15" x14ac:dyDescent="0.2">
      <c r="A22336" s="733">
        <v>45644</v>
      </c>
      <c r="B22336" s="62" t="s">
        <v>13636</v>
      </c>
      <c r="C22336" s="62" t="s">
        <v>15317</v>
      </c>
      <c r="D22336" s="182" t="s">
        <v>1156</v>
      </c>
      <c r="E22336" s="125">
        <v>31000</v>
      </c>
      <c r="F22336" s="125"/>
      <c r="G22336" s="125">
        <f t="shared" si="562"/>
        <v>-31000</v>
      </c>
      <c r="H22336" s="704" t="s">
        <v>15119</v>
      </c>
    </row>
    <row r="22337" spans="1:8" ht="24" x14ac:dyDescent="0.2">
      <c r="A22337" s="733">
        <v>45644</v>
      </c>
      <c r="B22337" s="62" t="s">
        <v>13098</v>
      </c>
      <c r="C22337" s="62" t="s">
        <v>10972</v>
      </c>
      <c r="D22337" s="182" t="s">
        <v>15328</v>
      </c>
      <c r="E22337" s="125">
        <v>23000</v>
      </c>
      <c r="F22337" s="125"/>
      <c r="G22337" s="125">
        <f t="shared" si="562"/>
        <v>-23000</v>
      </c>
      <c r="H22337" s="704" t="s">
        <v>15119</v>
      </c>
    </row>
    <row r="22338" spans="1:8" ht="15" x14ac:dyDescent="0.2">
      <c r="A22338" s="733">
        <v>45644</v>
      </c>
      <c r="B22338" s="62" t="s">
        <v>11068</v>
      </c>
      <c r="C22338" s="62" t="s">
        <v>793</v>
      </c>
      <c r="D22338" s="182" t="s">
        <v>15318</v>
      </c>
      <c r="E22338" s="125">
        <v>5000</v>
      </c>
      <c r="F22338" s="125"/>
      <c r="G22338" s="125">
        <f t="shared" si="562"/>
        <v>-5000</v>
      </c>
      <c r="H22338" s="704" t="s">
        <v>15119</v>
      </c>
    </row>
    <row r="22339" spans="1:8" ht="15" x14ac:dyDescent="0.2">
      <c r="A22339" s="733">
        <v>45644</v>
      </c>
      <c r="B22339" s="62" t="s">
        <v>103</v>
      </c>
      <c r="C22339" s="62" t="s">
        <v>285</v>
      </c>
      <c r="D22339" s="182" t="s">
        <v>13666</v>
      </c>
      <c r="E22339" s="125">
        <v>2000</v>
      </c>
      <c r="F22339" s="125"/>
      <c r="G22339" s="125">
        <f t="shared" si="562"/>
        <v>-2000</v>
      </c>
      <c r="H22339" s="704" t="s">
        <v>15119</v>
      </c>
    </row>
    <row r="22340" spans="1:8" ht="15" x14ac:dyDescent="0.2">
      <c r="A22340" s="733">
        <v>45644</v>
      </c>
      <c r="B22340" s="62" t="s">
        <v>15258</v>
      </c>
      <c r="C22340" s="62" t="s">
        <v>4869</v>
      </c>
      <c r="D22340" s="182" t="s">
        <v>15319</v>
      </c>
      <c r="E22340" s="125">
        <v>140000</v>
      </c>
      <c r="F22340" s="125"/>
      <c r="G22340" s="125">
        <f t="shared" si="562"/>
        <v>-140000</v>
      </c>
      <c r="H22340" s="704" t="s">
        <v>15119</v>
      </c>
    </row>
    <row r="22341" spans="1:8" ht="15" x14ac:dyDescent="0.2">
      <c r="A22341" s="733">
        <v>45644</v>
      </c>
      <c r="B22341" s="62" t="s">
        <v>13240</v>
      </c>
      <c r="C22341" s="62" t="s">
        <v>13753</v>
      </c>
      <c r="D22341" s="182" t="s">
        <v>15305</v>
      </c>
      <c r="E22341" s="125">
        <v>60000</v>
      </c>
      <c r="F22341" s="125"/>
      <c r="G22341" s="125">
        <f t="shared" si="562"/>
        <v>-60000</v>
      </c>
      <c r="H22341" s="704" t="s">
        <v>15119</v>
      </c>
    </row>
    <row r="22342" spans="1:8" ht="15" x14ac:dyDescent="0.2">
      <c r="A22342" s="733">
        <v>45644</v>
      </c>
      <c r="B22342" s="62" t="s">
        <v>14597</v>
      </c>
      <c r="C22342" s="62" t="s">
        <v>11513</v>
      </c>
      <c r="D22342" s="182" t="s">
        <v>15221</v>
      </c>
      <c r="E22342" s="125">
        <v>100000</v>
      </c>
      <c r="F22342" s="125"/>
      <c r="G22342" s="125">
        <f t="shared" si="562"/>
        <v>-100000</v>
      </c>
      <c r="H22342" s="704" t="s">
        <v>15119</v>
      </c>
    </row>
    <row r="22343" spans="1:8" ht="15" x14ac:dyDescent="0.2">
      <c r="A22343" s="733">
        <v>45644</v>
      </c>
      <c r="B22343" s="62" t="s">
        <v>14351</v>
      </c>
      <c r="C22343" s="62" t="s">
        <v>14908</v>
      </c>
      <c r="D22343" s="182" t="s">
        <v>15321</v>
      </c>
      <c r="E22343" s="125">
        <v>100000</v>
      </c>
      <c r="F22343" s="125"/>
      <c r="G22343" s="125">
        <f t="shared" si="562"/>
        <v>-100000</v>
      </c>
      <c r="H22343" s="704" t="s">
        <v>15119</v>
      </c>
    </row>
    <row r="22344" spans="1:8" ht="15" x14ac:dyDescent="0.2">
      <c r="A22344" s="733">
        <v>45644</v>
      </c>
      <c r="B22344" s="62" t="s">
        <v>11068</v>
      </c>
      <c r="C22344" s="62" t="s">
        <v>10972</v>
      </c>
      <c r="D22344" s="182" t="s">
        <v>14792</v>
      </c>
      <c r="E22344" s="125">
        <v>17300</v>
      </c>
      <c r="F22344" s="125"/>
      <c r="G22344" s="125">
        <f t="shared" si="562"/>
        <v>-17300</v>
      </c>
      <c r="H22344" s="704" t="s">
        <v>15119</v>
      </c>
    </row>
    <row r="22345" spans="1:8" ht="15" x14ac:dyDescent="0.2">
      <c r="A22345" s="733">
        <v>45645</v>
      </c>
      <c r="B22345" s="62" t="s">
        <v>103</v>
      </c>
      <c r="C22345" s="62" t="s">
        <v>8141</v>
      </c>
      <c r="D22345" s="182" t="s">
        <v>6342</v>
      </c>
      <c r="E22345" s="125">
        <v>10690</v>
      </c>
      <c r="F22345" s="125"/>
      <c r="G22345" s="125">
        <f t="shared" si="562"/>
        <v>-10690</v>
      </c>
      <c r="H22345" s="704" t="s">
        <v>15119</v>
      </c>
    </row>
    <row r="22346" spans="1:8" ht="15" x14ac:dyDescent="0.2">
      <c r="A22346" s="733">
        <v>45645</v>
      </c>
      <c r="B22346" s="62" t="s">
        <v>25</v>
      </c>
      <c r="C22346" s="62" t="s">
        <v>8141</v>
      </c>
      <c r="D22346" s="182" t="s">
        <v>6342</v>
      </c>
      <c r="E22346" s="125">
        <v>3180</v>
      </c>
      <c r="F22346" s="125"/>
      <c r="G22346" s="125">
        <f t="shared" si="562"/>
        <v>-3180</v>
      </c>
      <c r="H22346" s="704" t="s">
        <v>15119</v>
      </c>
    </row>
    <row r="22347" spans="1:8" ht="15" x14ac:dyDescent="0.2">
      <c r="A22347" s="733">
        <v>45645</v>
      </c>
      <c r="B22347" s="62" t="s">
        <v>103</v>
      </c>
      <c r="C22347" s="62" t="s">
        <v>391</v>
      </c>
      <c r="D22347" s="182" t="s">
        <v>10199</v>
      </c>
      <c r="E22347" s="125">
        <v>3000</v>
      </c>
      <c r="F22347" s="125"/>
      <c r="G22347" s="125">
        <f t="shared" si="562"/>
        <v>-3000</v>
      </c>
      <c r="H22347" s="704" t="s">
        <v>15119</v>
      </c>
    </row>
    <row r="22348" spans="1:8" ht="15" x14ac:dyDescent="0.2">
      <c r="A22348" s="733">
        <v>45645</v>
      </c>
      <c r="B22348" s="62" t="s">
        <v>103</v>
      </c>
      <c r="C22348" s="62" t="s">
        <v>391</v>
      </c>
      <c r="D22348" s="182" t="s">
        <v>15323</v>
      </c>
      <c r="E22348" s="125">
        <v>600</v>
      </c>
      <c r="F22348" s="125"/>
      <c r="G22348" s="125">
        <f t="shared" si="562"/>
        <v>-600</v>
      </c>
      <c r="H22348" s="704" t="s">
        <v>15119</v>
      </c>
    </row>
    <row r="22349" spans="1:8" ht="15" x14ac:dyDescent="0.2">
      <c r="A22349" s="733">
        <v>45645</v>
      </c>
      <c r="B22349" s="62" t="s">
        <v>6503</v>
      </c>
      <c r="C22349" s="62" t="s">
        <v>15047</v>
      </c>
      <c r="D22349" s="182" t="s">
        <v>15331</v>
      </c>
      <c r="E22349" s="125">
        <v>225000</v>
      </c>
      <c r="F22349" s="125"/>
      <c r="G22349" s="125">
        <f t="shared" ref="G22349:G22361" si="563">F22349-E22349</f>
        <v>-225000</v>
      </c>
      <c r="H22349" s="704" t="s">
        <v>15119</v>
      </c>
    </row>
    <row r="22350" spans="1:8" ht="36" x14ac:dyDescent="0.2">
      <c r="A22350" s="733">
        <v>45645</v>
      </c>
      <c r="B22350" s="62" t="s">
        <v>12388</v>
      </c>
      <c r="C22350" s="669" t="s">
        <v>2195</v>
      </c>
      <c r="D22350" s="905" t="s">
        <v>15334</v>
      </c>
      <c r="E22350" s="671">
        <v>50000</v>
      </c>
      <c r="F22350" s="125"/>
      <c r="G22350" s="125">
        <f t="shared" si="563"/>
        <v>-50000</v>
      </c>
      <c r="H22350" s="704" t="s">
        <v>15119</v>
      </c>
    </row>
    <row r="22351" spans="1:8" ht="36" x14ac:dyDescent="0.2">
      <c r="A22351" s="733">
        <v>45645</v>
      </c>
      <c r="B22351" s="62" t="s">
        <v>13165</v>
      </c>
      <c r="C22351" s="669" t="s">
        <v>2195</v>
      </c>
      <c r="D22351" s="905" t="s">
        <v>15334</v>
      </c>
      <c r="E22351" s="671">
        <v>60000</v>
      </c>
      <c r="F22351" s="125"/>
      <c r="G22351" s="125">
        <f t="shared" ref="G22351:G22356" si="564">F22351-E22351</f>
        <v>-60000</v>
      </c>
      <c r="H22351" s="704" t="s">
        <v>15119</v>
      </c>
    </row>
    <row r="22352" spans="1:8" ht="36" x14ac:dyDescent="0.2">
      <c r="A22352" s="733">
        <v>45645</v>
      </c>
      <c r="B22352" s="62" t="s">
        <v>14540</v>
      </c>
      <c r="C22352" s="669" t="s">
        <v>2195</v>
      </c>
      <c r="D22352" s="905" t="s">
        <v>15334</v>
      </c>
      <c r="E22352" s="671">
        <v>60000</v>
      </c>
      <c r="F22352" s="125"/>
      <c r="G22352" s="125">
        <f t="shared" si="564"/>
        <v>-60000</v>
      </c>
      <c r="H22352" s="704" t="s">
        <v>15119</v>
      </c>
    </row>
    <row r="22353" spans="1:8" ht="36" x14ac:dyDescent="0.2">
      <c r="A22353" s="733">
        <v>45645</v>
      </c>
      <c r="B22353" s="62" t="s">
        <v>14351</v>
      </c>
      <c r="C22353" s="669" t="s">
        <v>2195</v>
      </c>
      <c r="D22353" s="905" t="s">
        <v>15334</v>
      </c>
      <c r="E22353" s="671">
        <v>150000</v>
      </c>
      <c r="F22353" s="125"/>
      <c r="G22353" s="125">
        <f t="shared" si="564"/>
        <v>-150000</v>
      </c>
      <c r="H22353" s="704" t="s">
        <v>15119</v>
      </c>
    </row>
    <row r="22354" spans="1:8" ht="36" x14ac:dyDescent="0.2">
      <c r="A22354" s="733">
        <v>45645</v>
      </c>
      <c r="B22354" s="62" t="s">
        <v>14232</v>
      </c>
      <c r="C22354" s="669" t="s">
        <v>2195</v>
      </c>
      <c r="D22354" s="905" t="s">
        <v>15334</v>
      </c>
      <c r="E22354" s="671">
        <v>100000</v>
      </c>
      <c r="F22354" s="125"/>
      <c r="G22354" s="125">
        <f t="shared" si="564"/>
        <v>-100000</v>
      </c>
      <c r="H22354" s="704" t="s">
        <v>15119</v>
      </c>
    </row>
    <row r="22355" spans="1:8" ht="36" x14ac:dyDescent="0.2">
      <c r="A22355" s="733">
        <v>45645</v>
      </c>
      <c r="B22355" s="62" t="s">
        <v>15034</v>
      </c>
      <c r="C22355" s="669" t="s">
        <v>2195</v>
      </c>
      <c r="D22355" s="905" t="s">
        <v>15334</v>
      </c>
      <c r="E22355" s="671">
        <v>50000</v>
      </c>
      <c r="F22355" s="125"/>
      <c r="G22355" s="125">
        <f t="shared" si="564"/>
        <v>-50000</v>
      </c>
      <c r="H22355" s="704" t="s">
        <v>15119</v>
      </c>
    </row>
    <row r="22356" spans="1:8" ht="36" x14ac:dyDescent="0.2">
      <c r="A22356" s="733">
        <v>45645</v>
      </c>
      <c r="B22356" s="62" t="s">
        <v>11068</v>
      </c>
      <c r="C22356" s="669" t="s">
        <v>2195</v>
      </c>
      <c r="D22356" s="905" t="s">
        <v>15334</v>
      </c>
      <c r="E22356" s="671">
        <v>30000</v>
      </c>
      <c r="F22356" s="125"/>
      <c r="G22356" s="125">
        <f t="shared" si="564"/>
        <v>-30000</v>
      </c>
      <c r="H22356" s="704" t="s">
        <v>15119</v>
      </c>
    </row>
    <row r="22357" spans="1:8" ht="24" x14ac:dyDescent="0.2">
      <c r="A22357" s="733">
        <v>45645</v>
      </c>
      <c r="B22357" s="62" t="s">
        <v>10890</v>
      </c>
      <c r="C22357" s="565" t="s">
        <v>14376</v>
      </c>
      <c r="D22357" s="873" t="s">
        <v>15335</v>
      </c>
      <c r="E22357" s="566">
        <v>50000</v>
      </c>
      <c r="F22357" s="125"/>
      <c r="G22357" s="125">
        <f t="shared" si="563"/>
        <v>-50000</v>
      </c>
      <c r="H22357" s="704" t="s">
        <v>15119</v>
      </c>
    </row>
    <row r="22358" spans="1:8" ht="24" x14ac:dyDescent="0.2">
      <c r="A22358" s="733">
        <v>45645</v>
      </c>
      <c r="B22358" s="62" t="s">
        <v>12388</v>
      </c>
      <c r="C22358" s="565" t="s">
        <v>14376</v>
      </c>
      <c r="D22358" s="873" t="s">
        <v>15335</v>
      </c>
      <c r="E22358" s="566">
        <v>100000</v>
      </c>
      <c r="F22358" s="125"/>
      <c r="G22358" s="125">
        <f t="shared" si="563"/>
        <v>-100000</v>
      </c>
      <c r="H22358" s="704" t="s">
        <v>15119</v>
      </c>
    </row>
    <row r="22359" spans="1:8" ht="24" x14ac:dyDescent="0.2">
      <c r="A22359" s="733">
        <v>45645</v>
      </c>
      <c r="B22359" s="62" t="s">
        <v>14540</v>
      </c>
      <c r="C22359" s="565" t="s">
        <v>14376</v>
      </c>
      <c r="D22359" s="873" t="s">
        <v>15335</v>
      </c>
      <c r="E22359" s="566">
        <v>60000</v>
      </c>
      <c r="F22359" s="125"/>
      <c r="G22359" s="125">
        <f t="shared" si="563"/>
        <v>-60000</v>
      </c>
      <c r="H22359" s="704" t="s">
        <v>15119</v>
      </c>
    </row>
    <row r="22360" spans="1:8" ht="24" x14ac:dyDescent="0.2">
      <c r="A22360" s="733">
        <v>45645</v>
      </c>
      <c r="B22360" s="62" t="s">
        <v>15258</v>
      </c>
      <c r="C22360" s="565" t="s">
        <v>14376</v>
      </c>
      <c r="D22360" s="873" t="s">
        <v>15335</v>
      </c>
      <c r="E22360" s="566">
        <v>190000</v>
      </c>
      <c r="F22360" s="125"/>
      <c r="G22360" s="125">
        <f t="shared" si="563"/>
        <v>-190000</v>
      </c>
      <c r="H22360" s="704" t="s">
        <v>15119</v>
      </c>
    </row>
    <row r="22361" spans="1:8" ht="15" x14ac:dyDescent="0.2">
      <c r="A22361" s="733">
        <v>45645</v>
      </c>
      <c r="B22361" s="62" t="s">
        <v>11068</v>
      </c>
      <c r="C22361" s="62" t="s">
        <v>9345</v>
      </c>
      <c r="D22361" s="182" t="s">
        <v>15332</v>
      </c>
      <c r="E22361" s="125">
        <v>32600</v>
      </c>
      <c r="F22361" s="125"/>
      <c r="G22361" s="125">
        <f t="shared" si="563"/>
        <v>-32600</v>
      </c>
      <c r="H22361" s="704" t="s">
        <v>15119</v>
      </c>
    </row>
    <row r="22362" spans="1:8" ht="15" x14ac:dyDescent="0.2">
      <c r="A22362" s="733">
        <v>45645</v>
      </c>
      <c r="B22362" s="62" t="s">
        <v>13098</v>
      </c>
      <c r="C22362" s="669" t="s">
        <v>14066</v>
      </c>
      <c r="D22362" s="905" t="s">
        <v>15324</v>
      </c>
      <c r="E22362" s="671">
        <v>100000</v>
      </c>
      <c r="F22362" s="125"/>
      <c r="G22362" s="125">
        <f t="shared" ref="G22362:G22364" si="565">F22362-E22362</f>
        <v>-100000</v>
      </c>
      <c r="H22362" s="704" t="s">
        <v>15119</v>
      </c>
    </row>
    <row r="22363" spans="1:8" ht="15" x14ac:dyDescent="0.2">
      <c r="A22363" s="733">
        <v>45645</v>
      </c>
      <c r="B22363" s="62" t="s">
        <v>13213</v>
      </c>
      <c r="C22363" s="669" t="s">
        <v>14066</v>
      </c>
      <c r="D22363" s="905" t="s">
        <v>15324</v>
      </c>
      <c r="E22363" s="671">
        <v>225000</v>
      </c>
      <c r="F22363" s="125"/>
      <c r="G22363" s="125">
        <f t="shared" si="565"/>
        <v>-225000</v>
      </c>
      <c r="H22363" s="704" t="s">
        <v>15119</v>
      </c>
    </row>
    <row r="22364" spans="1:8" ht="15" x14ac:dyDescent="0.2">
      <c r="A22364" s="733">
        <v>45645</v>
      </c>
      <c r="B22364" s="62" t="s">
        <v>15258</v>
      </c>
      <c r="C22364" s="669" t="s">
        <v>14066</v>
      </c>
      <c r="D22364" s="905" t="s">
        <v>15324</v>
      </c>
      <c r="E22364" s="671">
        <v>175000</v>
      </c>
      <c r="F22364" s="125"/>
      <c r="G22364" s="125">
        <f t="shared" si="565"/>
        <v>-175000</v>
      </c>
      <c r="H22364" s="704" t="s">
        <v>15119</v>
      </c>
    </row>
    <row r="22365" spans="1:8" ht="36" x14ac:dyDescent="0.2">
      <c r="A22365" s="733">
        <v>45645</v>
      </c>
      <c r="B22365" s="62" t="s">
        <v>15101</v>
      </c>
      <c r="C22365" s="565" t="s">
        <v>3427</v>
      </c>
      <c r="D22365" s="873" t="s">
        <v>15336</v>
      </c>
      <c r="E22365" s="566">
        <v>200000</v>
      </c>
      <c r="F22365" s="125"/>
      <c r="G22365" s="125">
        <f t="shared" ref="G22365:G22367" si="566">F22365-E22365</f>
        <v>-200000</v>
      </c>
      <c r="H22365" s="704" t="s">
        <v>15119</v>
      </c>
    </row>
    <row r="22366" spans="1:8" ht="36" x14ac:dyDescent="0.2">
      <c r="A22366" s="733">
        <v>45645</v>
      </c>
      <c r="B22366" s="62" t="s">
        <v>15311</v>
      </c>
      <c r="C22366" s="565" t="s">
        <v>3427</v>
      </c>
      <c r="D22366" s="873" t="s">
        <v>15336</v>
      </c>
      <c r="E22366" s="566">
        <v>200000</v>
      </c>
      <c r="F22366" s="125"/>
      <c r="G22366" s="125">
        <f t="shared" si="566"/>
        <v>-200000</v>
      </c>
      <c r="H22366" s="704" t="s">
        <v>15119</v>
      </c>
    </row>
    <row r="22367" spans="1:8" ht="36" x14ac:dyDescent="0.2">
      <c r="A22367" s="733">
        <v>45645</v>
      </c>
      <c r="B22367" s="62" t="s">
        <v>11068</v>
      </c>
      <c r="C22367" s="565" t="s">
        <v>3427</v>
      </c>
      <c r="D22367" s="873" t="s">
        <v>15336</v>
      </c>
      <c r="E22367" s="566">
        <v>220000</v>
      </c>
      <c r="F22367" s="125"/>
      <c r="G22367" s="125">
        <f t="shared" si="566"/>
        <v>-220000</v>
      </c>
      <c r="H22367" s="704" t="s">
        <v>15119</v>
      </c>
    </row>
    <row r="22368" spans="1:8" ht="15" x14ac:dyDescent="0.2">
      <c r="A22368" s="733">
        <v>45646</v>
      </c>
      <c r="B22368" s="62" t="s">
        <v>13213</v>
      </c>
      <c r="C22368" s="62" t="s">
        <v>285</v>
      </c>
      <c r="D22368" s="182" t="s">
        <v>15337</v>
      </c>
      <c r="E22368" s="125">
        <v>500</v>
      </c>
      <c r="F22368" s="125"/>
      <c r="G22368" s="125">
        <f t="shared" ref="G22368:G22376" si="567">F22368-E22368</f>
        <v>-500</v>
      </c>
      <c r="H22368" s="704" t="s">
        <v>15119</v>
      </c>
    </row>
    <row r="22369" spans="1:8" ht="15" x14ac:dyDescent="0.2">
      <c r="A22369" s="733">
        <v>45646</v>
      </c>
      <c r="B22369" s="62" t="s">
        <v>15258</v>
      </c>
      <c r="C22369" s="62" t="s">
        <v>5740</v>
      </c>
      <c r="D22369" s="182" t="s">
        <v>14138</v>
      </c>
      <c r="E22369" s="125">
        <v>3500</v>
      </c>
      <c r="F22369" s="125"/>
      <c r="G22369" s="125">
        <f t="shared" si="567"/>
        <v>-3500</v>
      </c>
      <c r="H22369" s="704" t="s">
        <v>15119</v>
      </c>
    </row>
    <row r="22370" spans="1:8" ht="15" x14ac:dyDescent="0.2">
      <c r="A22370" s="733">
        <v>45646</v>
      </c>
      <c r="B22370" s="62" t="s">
        <v>15339</v>
      </c>
      <c r="C22370" s="62" t="s">
        <v>10972</v>
      </c>
      <c r="D22370" s="182" t="s">
        <v>15340</v>
      </c>
      <c r="E22370" s="125">
        <v>4660</v>
      </c>
      <c r="F22370" s="125"/>
      <c r="G22370" s="125">
        <f t="shared" si="567"/>
        <v>-4660</v>
      </c>
      <c r="H22370" s="704" t="s">
        <v>15119</v>
      </c>
    </row>
    <row r="22371" spans="1:8" ht="15" x14ac:dyDescent="0.2">
      <c r="A22371" s="733">
        <v>45646</v>
      </c>
      <c r="B22371" s="62" t="s">
        <v>14569</v>
      </c>
      <c r="C22371" s="62" t="s">
        <v>10972</v>
      </c>
      <c r="D22371" s="182" t="s">
        <v>15341</v>
      </c>
      <c r="E22371" s="125">
        <v>2350</v>
      </c>
      <c r="F22371" s="125"/>
      <c r="G22371" s="125">
        <f t="shared" si="567"/>
        <v>-2350</v>
      </c>
      <c r="H22371" s="704" t="s">
        <v>15119</v>
      </c>
    </row>
    <row r="22372" spans="1:8" ht="15" x14ac:dyDescent="0.2">
      <c r="A22372" s="733">
        <v>45646</v>
      </c>
      <c r="B22372" s="62" t="s">
        <v>15338</v>
      </c>
      <c r="C22372" s="62" t="s">
        <v>10972</v>
      </c>
      <c r="D22372" s="182" t="s">
        <v>15342</v>
      </c>
      <c r="E22372" s="125">
        <v>1370</v>
      </c>
      <c r="F22372" s="125"/>
      <c r="G22372" s="125">
        <f t="shared" si="567"/>
        <v>-1370</v>
      </c>
      <c r="H22372" s="704" t="s">
        <v>15119</v>
      </c>
    </row>
    <row r="22373" spans="1:8" ht="15" x14ac:dyDescent="0.2">
      <c r="A22373" s="1081">
        <v>45646</v>
      </c>
      <c r="B22373" s="1082" t="s">
        <v>14334</v>
      </c>
      <c r="C22373" s="1082" t="s">
        <v>391</v>
      </c>
      <c r="D22373" s="1123" t="s">
        <v>15343</v>
      </c>
      <c r="E22373" s="1083">
        <v>10000</v>
      </c>
      <c r="F22373" s="1083"/>
      <c r="G22373" s="1083">
        <f t="shared" si="567"/>
        <v>-10000</v>
      </c>
      <c r="H22373" s="1084" t="s">
        <v>15119</v>
      </c>
    </row>
    <row r="22374" spans="1:8" ht="15" x14ac:dyDescent="0.2">
      <c r="A22374" s="733">
        <v>45646</v>
      </c>
      <c r="B22374" s="62" t="s">
        <v>14569</v>
      </c>
      <c r="C22374" s="62" t="s">
        <v>5740</v>
      </c>
      <c r="D22374" s="182" t="s">
        <v>369</v>
      </c>
      <c r="E22374" s="125">
        <v>1000</v>
      </c>
      <c r="F22374" s="125"/>
      <c r="G22374" s="125">
        <f t="shared" si="567"/>
        <v>-1000</v>
      </c>
      <c r="H22374" s="704" t="s">
        <v>15119</v>
      </c>
    </row>
    <row r="22375" spans="1:8" ht="15" x14ac:dyDescent="0.2">
      <c r="A22375" s="733">
        <v>45646</v>
      </c>
      <c r="B22375" s="62" t="s">
        <v>14719</v>
      </c>
      <c r="C22375" s="62" t="s">
        <v>5740</v>
      </c>
      <c r="D22375" s="182" t="s">
        <v>15344</v>
      </c>
      <c r="E22375" s="125">
        <v>5000</v>
      </c>
      <c r="F22375" s="125"/>
      <c r="G22375" s="125">
        <f t="shared" si="567"/>
        <v>-5000</v>
      </c>
      <c r="H22375" s="704" t="s">
        <v>15119</v>
      </c>
    </row>
    <row r="22376" spans="1:8" ht="15" x14ac:dyDescent="0.2">
      <c r="A22376" s="733">
        <v>45646</v>
      </c>
      <c r="B22376" s="62" t="s">
        <v>103</v>
      </c>
      <c r="C22376" s="62" t="s">
        <v>5340</v>
      </c>
      <c r="D22376" s="182" t="s">
        <v>15345</v>
      </c>
      <c r="E22376" s="125">
        <v>3500</v>
      </c>
      <c r="F22376" s="125"/>
      <c r="G22376" s="125">
        <f t="shared" si="567"/>
        <v>-3500</v>
      </c>
      <c r="H22376" s="704" t="s">
        <v>15119</v>
      </c>
    </row>
    <row r="22377" spans="1:8" ht="24" x14ac:dyDescent="0.2">
      <c r="A22377" s="733">
        <v>45646</v>
      </c>
      <c r="B22377" s="62" t="s">
        <v>14569</v>
      </c>
      <c r="C22377" s="669" t="s">
        <v>15346</v>
      </c>
      <c r="D22377" s="905" t="s">
        <v>15515</v>
      </c>
      <c r="E22377" s="671">
        <v>250000</v>
      </c>
      <c r="F22377" s="125"/>
      <c r="G22377" s="125">
        <f t="shared" ref="G22377:G22379" si="568">F22377-E22377</f>
        <v>-250000</v>
      </c>
      <c r="H22377" s="704" t="s">
        <v>15119</v>
      </c>
    </row>
    <row r="22378" spans="1:8" ht="24" x14ac:dyDescent="0.2">
      <c r="A22378" s="733">
        <v>45646</v>
      </c>
      <c r="B22378" s="62" t="s">
        <v>14569</v>
      </c>
      <c r="C22378" s="669" t="s">
        <v>15346</v>
      </c>
      <c r="D22378" s="905" t="s">
        <v>15516</v>
      </c>
      <c r="E22378" s="671">
        <v>75000</v>
      </c>
      <c r="F22378" s="125"/>
      <c r="G22378" s="125">
        <f t="shared" si="568"/>
        <v>-75000</v>
      </c>
      <c r="H22378" s="704" t="s">
        <v>15119</v>
      </c>
    </row>
    <row r="22379" spans="1:8" ht="24" x14ac:dyDescent="0.2">
      <c r="A22379" s="733">
        <v>45646</v>
      </c>
      <c r="B22379" s="62" t="s">
        <v>11068</v>
      </c>
      <c r="C22379" s="565" t="s">
        <v>15347</v>
      </c>
      <c r="D22379" s="873" t="s">
        <v>15348</v>
      </c>
      <c r="E22379" s="566">
        <v>162500</v>
      </c>
      <c r="F22379" s="125"/>
      <c r="G22379" s="125">
        <f t="shared" si="568"/>
        <v>-162500</v>
      </c>
      <c r="H22379" s="704" t="s">
        <v>15119</v>
      </c>
    </row>
    <row r="22380" spans="1:8" ht="24" x14ac:dyDescent="0.2">
      <c r="A22380" s="733">
        <v>45646</v>
      </c>
      <c r="B22380" s="62" t="s">
        <v>13213</v>
      </c>
      <c r="C22380" s="565" t="s">
        <v>15347</v>
      </c>
      <c r="D22380" s="873" t="s">
        <v>15348</v>
      </c>
      <c r="E22380" s="566">
        <v>36000</v>
      </c>
      <c r="F22380" s="125"/>
      <c r="G22380" s="125">
        <f t="shared" ref="G22380" si="569">F22380-E22380</f>
        <v>-36000</v>
      </c>
      <c r="H22380" s="704" t="s">
        <v>15119</v>
      </c>
    </row>
    <row r="22381" spans="1:8" ht="15" x14ac:dyDescent="0.2">
      <c r="A22381" s="733">
        <v>45646</v>
      </c>
      <c r="B22381" s="62" t="s">
        <v>12671</v>
      </c>
      <c r="C22381" s="62" t="s">
        <v>10078</v>
      </c>
      <c r="D22381" s="182" t="s">
        <v>15349</v>
      </c>
      <c r="E22381" s="125">
        <v>150000</v>
      </c>
      <c r="F22381" s="125"/>
      <c r="G22381" s="125">
        <f t="shared" ref="G22381:G22383" si="570">F22381-E22381</f>
        <v>-150000</v>
      </c>
      <c r="H22381" s="704" t="s">
        <v>15119</v>
      </c>
    </row>
    <row r="22382" spans="1:8" ht="15" x14ac:dyDescent="0.2">
      <c r="A22382" s="733">
        <v>45646</v>
      </c>
      <c r="B22382" s="62" t="s">
        <v>13240</v>
      </c>
      <c r="C22382" s="62" t="s">
        <v>14431</v>
      </c>
      <c r="D22382" s="182" t="s">
        <v>15350</v>
      </c>
      <c r="E22382" s="125">
        <v>100000</v>
      </c>
      <c r="F22382" s="125"/>
      <c r="G22382" s="125">
        <f t="shared" si="570"/>
        <v>-100000</v>
      </c>
      <c r="H22382" s="704" t="s">
        <v>15119</v>
      </c>
    </row>
    <row r="22383" spans="1:8" ht="15" x14ac:dyDescent="0.2">
      <c r="A22383" s="733">
        <v>45646</v>
      </c>
      <c r="B22383" s="62" t="s">
        <v>15339</v>
      </c>
      <c r="C22383" s="62" t="s">
        <v>391</v>
      </c>
      <c r="D22383" s="182" t="s">
        <v>15351</v>
      </c>
      <c r="E22383" s="125">
        <v>200000</v>
      </c>
      <c r="F22383" s="125"/>
      <c r="G22383" s="125">
        <f t="shared" si="570"/>
        <v>-200000</v>
      </c>
      <c r="H22383" s="704" t="s">
        <v>15119</v>
      </c>
    </row>
    <row r="22384" spans="1:8" ht="15" x14ac:dyDescent="0.2">
      <c r="A22384" s="733">
        <v>45647</v>
      </c>
      <c r="B22384" s="62" t="s">
        <v>15364</v>
      </c>
      <c r="C22384" s="62" t="s">
        <v>391</v>
      </c>
      <c r="D22384" s="182" t="s">
        <v>15357</v>
      </c>
      <c r="E22384" s="125">
        <v>10000</v>
      </c>
      <c r="F22384" s="125"/>
      <c r="G22384" s="125">
        <f t="shared" ref="G22384:G22397" si="571">F22384-E22384</f>
        <v>-10000</v>
      </c>
      <c r="H22384" s="704" t="s">
        <v>15119</v>
      </c>
    </row>
    <row r="22385" spans="1:8" ht="15" x14ac:dyDescent="0.2">
      <c r="A22385" s="733">
        <v>45647</v>
      </c>
      <c r="B22385" s="62" t="s">
        <v>15034</v>
      </c>
      <c r="C22385" s="62" t="s">
        <v>10972</v>
      </c>
      <c r="D22385" s="182" t="s">
        <v>15358</v>
      </c>
      <c r="E22385" s="125">
        <v>4900</v>
      </c>
      <c r="F22385" s="125"/>
      <c r="G22385" s="125">
        <f t="shared" si="571"/>
        <v>-4900</v>
      </c>
      <c r="H22385" s="704" t="s">
        <v>15119</v>
      </c>
    </row>
    <row r="22386" spans="1:8" ht="15" x14ac:dyDescent="0.2">
      <c r="A22386" s="733">
        <v>45647</v>
      </c>
      <c r="B22386" s="62" t="s">
        <v>15101</v>
      </c>
      <c r="C22386" s="62" t="s">
        <v>10972</v>
      </c>
      <c r="D22386" s="182" t="s">
        <v>15359</v>
      </c>
      <c r="E22386" s="125">
        <v>1500</v>
      </c>
      <c r="F22386" s="125"/>
      <c r="G22386" s="125">
        <f t="shared" si="571"/>
        <v>-1500</v>
      </c>
      <c r="H22386" s="704" t="s">
        <v>15119</v>
      </c>
    </row>
    <row r="22387" spans="1:8" ht="15" x14ac:dyDescent="0.2">
      <c r="A22387" s="733">
        <v>45647</v>
      </c>
      <c r="B22387" s="62" t="s">
        <v>15034</v>
      </c>
      <c r="C22387" s="62" t="s">
        <v>10972</v>
      </c>
      <c r="D22387" s="182" t="s">
        <v>13069</v>
      </c>
      <c r="E22387" s="125">
        <v>3540</v>
      </c>
      <c r="F22387" s="125"/>
      <c r="G22387" s="125">
        <f t="shared" si="571"/>
        <v>-3540</v>
      </c>
      <c r="H22387" s="704" t="s">
        <v>15119</v>
      </c>
    </row>
    <row r="22388" spans="1:8" ht="15" x14ac:dyDescent="0.2">
      <c r="A22388" s="733">
        <v>45647</v>
      </c>
      <c r="B22388" s="62" t="s">
        <v>13213</v>
      </c>
      <c r="C22388" s="62" t="s">
        <v>285</v>
      </c>
      <c r="D22388" s="182" t="s">
        <v>13666</v>
      </c>
      <c r="E22388" s="125">
        <v>2000</v>
      </c>
      <c r="F22388" s="125"/>
      <c r="G22388" s="125">
        <f t="shared" si="571"/>
        <v>-2000</v>
      </c>
      <c r="H22388" s="704" t="s">
        <v>15119</v>
      </c>
    </row>
    <row r="22389" spans="1:8" ht="15" x14ac:dyDescent="0.2">
      <c r="A22389" s="733">
        <v>45647</v>
      </c>
      <c r="B22389" s="62" t="s">
        <v>13098</v>
      </c>
      <c r="C22389" s="62" t="s">
        <v>10972</v>
      </c>
      <c r="D22389" s="182" t="s">
        <v>15360</v>
      </c>
      <c r="E22389" s="125">
        <v>25000</v>
      </c>
      <c r="F22389" s="125"/>
      <c r="G22389" s="125">
        <f t="shared" si="571"/>
        <v>-25000</v>
      </c>
      <c r="H22389" s="704" t="s">
        <v>15119</v>
      </c>
    </row>
    <row r="22390" spans="1:8" ht="15" x14ac:dyDescent="0.2">
      <c r="A22390" s="733">
        <v>45647</v>
      </c>
      <c r="B22390" s="62" t="s">
        <v>15101</v>
      </c>
      <c r="C22390" s="62" t="s">
        <v>5740</v>
      </c>
      <c r="D22390" s="182" t="s">
        <v>15361</v>
      </c>
      <c r="E22390" s="125">
        <v>1030</v>
      </c>
      <c r="F22390" s="125"/>
      <c r="G22390" s="125">
        <f t="shared" si="571"/>
        <v>-1030</v>
      </c>
      <c r="H22390" s="704" t="s">
        <v>15119</v>
      </c>
    </row>
    <row r="22391" spans="1:8" ht="15" x14ac:dyDescent="0.2">
      <c r="A22391" s="733">
        <v>45647</v>
      </c>
      <c r="B22391" s="62" t="s">
        <v>15034</v>
      </c>
      <c r="C22391" s="62" t="s">
        <v>10972</v>
      </c>
      <c r="D22391" s="182" t="s">
        <v>15358</v>
      </c>
      <c r="E22391" s="125">
        <v>9500</v>
      </c>
      <c r="F22391" s="125"/>
      <c r="G22391" s="125">
        <f t="shared" si="571"/>
        <v>-9500</v>
      </c>
      <c r="H22391" s="704" t="s">
        <v>15119</v>
      </c>
    </row>
    <row r="22392" spans="1:8" ht="15" x14ac:dyDescent="0.2">
      <c r="A22392" s="733">
        <v>45647</v>
      </c>
      <c r="B22392" s="62" t="s">
        <v>103</v>
      </c>
      <c r="C22392" s="62" t="s">
        <v>391</v>
      </c>
      <c r="D22392" s="182" t="s">
        <v>10199</v>
      </c>
      <c r="E22392" s="125">
        <v>3500</v>
      </c>
      <c r="F22392" s="125"/>
      <c r="G22392" s="125">
        <f t="shared" si="571"/>
        <v>-3500</v>
      </c>
      <c r="H22392" s="704" t="s">
        <v>15119</v>
      </c>
    </row>
    <row r="22393" spans="1:8" ht="15" x14ac:dyDescent="0.2">
      <c r="A22393" s="733">
        <v>45647</v>
      </c>
      <c r="B22393" s="62" t="s">
        <v>103</v>
      </c>
      <c r="C22393" s="62" t="s">
        <v>391</v>
      </c>
      <c r="D22393" s="182" t="s">
        <v>15362</v>
      </c>
      <c r="E22393" s="125">
        <v>500</v>
      </c>
      <c r="F22393" s="125"/>
      <c r="G22393" s="125">
        <f t="shared" si="571"/>
        <v>-500</v>
      </c>
      <c r="H22393" s="704" t="s">
        <v>15119</v>
      </c>
    </row>
    <row r="22394" spans="1:8" ht="15" x14ac:dyDescent="0.2">
      <c r="A22394" s="733">
        <v>45647</v>
      </c>
      <c r="B22394" s="62" t="s">
        <v>14334</v>
      </c>
      <c r="C22394" s="62" t="s">
        <v>391</v>
      </c>
      <c r="D22394" s="182" t="s">
        <v>15363</v>
      </c>
      <c r="E22394" s="125">
        <v>1000</v>
      </c>
      <c r="F22394" s="125"/>
      <c r="G22394" s="125">
        <f t="shared" si="571"/>
        <v>-1000</v>
      </c>
      <c r="H22394" s="704" t="s">
        <v>15119</v>
      </c>
    </row>
    <row r="22395" spans="1:8" ht="15" x14ac:dyDescent="0.2">
      <c r="A22395" s="733">
        <v>45647</v>
      </c>
      <c r="B22395" s="62" t="s">
        <v>14569</v>
      </c>
      <c r="C22395" s="62" t="s">
        <v>5740</v>
      </c>
      <c r="D22395" s="182" t="s">
        <v>369</v>
      </c>
      <c r="E22395" s="125">
        <v>1800</v>
      </c>
      <c r="F22395" s="125"/>
      <c r="G22395" s="125">
        <f t="shared" si="571"/>
        <v>-1800</v>
      </c>
      <c r="H22395" s="704" t="s">
        <v>15119</v>
      </c>
    </row>
    <row r="22396" spans="1:8" ht="15" x14ac:dyDescent="0.2">
      <c r="A22396" s="733">
        <v>45647</v>
      </c>
      <c r="B22396" s="62" t="s">
        <v>14719</v>
      </c>
      <c r="C22396" s="62" t="s">
        <v>5740</v>
      </c>
      <c r="D22396" s="182" t="s">
        <v>369</v>
      </c>
      <c r="E22396" s="125">
        <v>1800</v>
      </c>
      <c r="F22396" s="125"/>
      <c r="G22396" s="125">
        <f t="shared" si="571"/>
        <v>-1800</v>
      </c>
      <c r="H22396" s="704" t="s">
        <v>15119</v>
      </c>
    </row>
    <row r="22397" spans="1:8" ht="15" x14ac:dyDescent="0.2">
      <c r="A22397" s="733">
        <v>45647</v>
      </c>
      <c r="B22397" s="62" t="s">
        <v>15034</v>
      </c>
      <c r="C22397" s="62" t="s">
        <v>10972</v>
      </c>
      <c r="D22397" s="182" t="s">
        <v>9993</v>
      </c>
      <c r="E22397" s="125">
        <v>13000</v>
      </c>
      <c r="F22397" s="125"/>
      <c r="G22397" s="125">
        <f t="shared" si="571"/>
        <v>-13000</v>
      </c>
      <c r="H22397" s="704" t="s">
        <v>15119</v>
      </c>
    </row>
    <row r="22398" spans="1:8" ht="24" x14ac:dyDescent="0.2">
      <c r="A22398" s="733">
        <v>45647</v>
      </c>
      <c r="B22398" s="62" t="s">
        <v>14334</v>
      </c>
      <c r="C22398" s="62" t="s">
        <v>10972</v>
      </c>
      <c r="D22398" s="182" t="s">
        <v>15365</v>
      </c>
      <c r="E22398" s="125">
        <v>42678</v>
      </c>
      <c r="F22398" s="125"/>
      <c r="G22398" s="125">
        <f t="shared" ref="G22398:G22399" si="572">F22398-E22398</f>
        <v>-42678</v>
      </c>
      <c r="H22398" s="704" t="s">
        <v>15119</v>
      </c>
    </row>
    <row r="22399" spans="1:8" ht="15" x14ac:dyDescent="0.2">
      <c r="A22399" s="733">
        <v>45647</v>
      </c>
      <c r="B22399" s="62" t="s">
        <v>15311</v>
      </c>
      <c r="C22399" s="62" t="s">
        <v>15313</v>
      </c>
      <c r="D22399" s="182" t="s">
        <v>15314</v>
      </c>
      <c r="E22399" s="125">
        <v>30000</v>
      </c>
      <c r="F22399" s="125"/>
      <c r="G22399" s="125">
        <f t="shared" si="572"/>
        <v>-30000</v>
      </c>
      <c r="H22399" s="704" t="s">
        <v>15119</v>
      </c>
    </row>
    <row r="22400" spans="1:8" ht="15" x14ac:dyDescent="0.2">
      <c r="A22400" s="733">
        <v>45647</v>
      </c>
      <c r="B22400" s="62" t="s">
        <v>15101</v>
      </c>
      <c r="C22400" s="62" t="s">
        <v>5386</v>
      </c>
      <c r="D22400" s="182" t="s">
        <v>15366</v>
      </c>
      <c r="E22400" s="125">
        <v>52000</v>
      </c>
      <c r="F22400" s="125"/>
      <c r="G22400" s="125">
        <f t="shared" ref="G22400:G22402" si="573">F22400-E22400</f>
        <v>-52000</v>
      </c>
      <c r="H22400" s="704" t="s">
        <v>15119</v>
      </c>
    </row>
    <row r="22401" spans="1:8" ht="15" x14ac:dyDescent="0.2">
      <c r="A22401" s="733">
        <v>45647</v>
      </c>
      <c r="B22401" s="62" t="s">
        <v>13165</v>
      </c>
      <c r="C22401" s="62" t="s">
        <v>8380</v>
      </c>
      <c r="D22401" s="182" t="s">
        <v>15367</v>
      </c>
      <c r="E22401" s="125">
        <v>140000</v>
      </c>
      <c r="F22401" s="125"/>
      <c r="G22401" s="125">
        <f t="shared" si="573"/>
        <v>-140000</v>
      </c>
      <c r="H22401" s="704" t="s">
        <v>15119</v>
      </c>
    </row>
    <row r="22402" spans="1:8" ht="15" x14ac:dyDescent="0.2">
      <c r="A22402" s="733">
        <v>45647</v>
      </c>
      <c r="B22402" s="62" t="s">
        <v>13165</v>
      </c>
      <c r="C22402" s="62" t="s">
        <v>8380</v>
      </c>
      <c r="D22402" s="182" t="s">
        <v>15368</v>
      </c>
      <c r="E22402" s="125">
        <v>214000</v>
      </c>
      <c r="F22402" s="125"/>
      <c r="G22402" s="125">
        <f t="shared" si="573"/>
        <v>-214000</v>
      </c>
      <c r="H22402" s="704" t="s">
        <v>15119</v>
      </c>
    </row>
    <row r="22403" spans="1:8" ht="15" x14ac:dyDescent="0.2">
      <c r="A22403" s="733">
        <v>45649</v>
      </c>
      <c r="B22403" s="62" t="s">
        <v>14232</v>
      </c>
      <c r="C22403" s="62" t="s">
        <v>10972</v>
      </c>
      <c r="D22403" s="182" t="s">
        <v>15369</v>
      </c>
      <c r="E22403" s="125">
        <v>17000</v>
      </c>
      <c r="F22403" s="125"/>
      <c r="G22403" s="125">
        <f t="shared" ref="G22403:G22409" si="574">F22403-E22403</f>
        <v>-17000</v>
      </c>
      <c r="H22403" s="704" t="s">
        <v>15119</v>
      </c>
    </row>
    <row r="22404" spans="1:8" ht="15" x14ac:dyDescent="0.2">
      <c r="A22404" s="733">
        <v>45649</v>
      </c>
      <c r="B22404" s="62" t="s">
        <v>103</v>
      </c>
      <c r="C22404" s="62" t="s">
        <v>391</v>
      </c>
      <c r="D22404" s="182" t="s">
        <v>10199</v>
      </c>
      <c r="E22404" s="125">
        <v>3500</v>
      </c>
      <c r="F22404" s="125"/>
      <c r="G22404" s="125">
        <f t="shared" si="574"/>
        <v>-3500</v>
      </c>
      <c r="H22404" s="704" t="s">
        <v>15119</v>
      </c>
    </row>
    <row r="22405" spans="1:8" ht="15" x14ac:dyDescent="0.2">
      <c r="A22405" s="733">
        <v>45649</v>
      </c>
      <c r="B22405" s="62" t="s">
        <v>15311</v>
      </c>
      <c r="C22405" s="62" t="s">
        <v>5409</v>
      </c>
      <c r="D22405" s="182" t="s">
        <v>15370</v>
      </c>
      <c r="E22405" s="125">
        <v>5000</v>
      </c>
      <c r="F22405" s="125"/>
      <c r="G22405" s="125">
        <f t="shared" si="574"/>
        <v>-5000</v>
      </c>
      <c r="H22405" s="704" t="s">
        <v>15119</v>
      </c>
    </row>
    <row r="22406" spans="1:8" ht="15" x14ac:dyDescent="0.2">
      <c r="A22406" s="733">
        <v>45649</v>
      </c>
      <c r="B22406" s="62" t="s">
        <v>12334</v>
      </c>
      <c r="C22406" s="62" t="s">
        <v>10972</v>
      </c>
      <c r="D22406" s="182" t="s">
        <v>15371</v>
      </c>
      <c r="E22406" s="125">
        <v>30000</v>
      </c>
      <c r="F22406" s="125"/>
      <c r="G22406" s="125">
        <f t="shared" si="574"/>
        <v>-30000</v>
      </c>
      <c r="H22406" s="704" t="s">
        <v>15119</v>
      </c>
    </row>
    <row r="22407" spans="1:8" ht="15" x14ac:dyDescent="0.2">
      <c r="A22407" s="733">
        <v>45649</v>
      </c>
      <c r="B22407" s="62" t="s">
        <v>12334</v>
      </c>
      <c r="C22407" s="62" t="s">
        <v>285</v>
      </c>
      <c r="D22407" s="182" t="s">
        <v>15372</v>
      </c>
      <c r="E22407" s="125">
        <v>2000</v>
      </c>
      <c r="F22407" s="125"/>
      <c r="G22407" s="125">
        <f t="shared" si="574"/>
        <v>-2000</v>
      </c>
      <c r="H22407" s="704" t="s">
        <v>15119</v>
      </c>
    </row>
    <row r="22408" spans="1:8" ht="15" x14ac:dyDescent="0.2">
      <c r="A22408" s="733">
        <v>45649</v>
      </c>
      <c r="B22408" s="62" t="s">
        <v>15034</v>
      </c>
      <c r="C22408" s="62" t="s">
        <v>5740</v>
      </c>
      <c r="D22408" s="182" t="s">
        <v>369</v>
      </c>
      <c r="E22408" s="125">
        <v>1000</v>
      </c>
      <c r="F22408" s="125"/>
      <c r="G22408" s="125">
        <f t="shared" si="574"/>
        <v>-1000</v>
      </c>
      <c r="H22408" s="704" t="s">
        <v>15119</v>
      </c>
    </row>
    <row r="22409" spans="1:8" ht="15" x14ac:dyDescent="0.2">
      <c r="A22409" s="733">
        <v>45649</v>
      </c>
      <c r="B22409" s="62" t="s">
        <v>15339</v>
      </c>
      <c r="C22409" s="62" t="s">
        <v>5740</v>
      </c>
      <c r="D22409" s="182" t="s">
        <v>369</v>
      </c>
      <c r="E22409" s="125">
        <v>2000</v>
      </c>
      <c r="F22409" s="125"/>
      <c r="G22409" s="125">
        <f t="shared" si="574"/>
        <v>-2000</v>
      </c>
      <c r="H22409" s="704" t="s">
        <v>15119</v>
      </c>
    </row>
    <row r="22410" spans="1:8" ht="15" x14ac:dyDescent="0.2">
      <c r="A22410" s="733">
        <v>45649</v>
      </c>
      <c r="B22410" s="62" t="s">
        <v>14463</v>
      </c>
      <c r="C22410" s="62" t="s">
        <v>15373</v>
      </c>
      <c r="D22410" s="182" t="s">
        <v>15374</v>
      </c>
      <c r="E22410" s="125">
        <v>50000</v>
      </c>
      <c r="F22410" s="125"/>
      <c r="G22410" s="125">
        <f t="shared" ref="G22410:G22411" si="575">F22410-E22410</f>
        <v>-50000</v>
      </c>
      <c r="H22410" s="704" t="s">
        <v>15119</v>
      </c>
    </row>
    <row r="22411" spans="1:8" ht="15" x14ac:dyDescent="0.2">
      <c r="A22411" s="733">
        <v>45649</v>
      </c>
      <c r="B22411" s="62" t="s">
        <v>12334</v>
      </c>
      <c r="C22411" s="62" t="s">
        <v>8491</v>
      </c>
      <c r="D22411" s="182" t="s">
        <v>15375</v>
      </c>
      <c r="E22411" s="125">
        <v>100000</v>
      </c>
      <c r="F22411" s="125"/>
      <c r="G22411" s="125">
        <f t="shared" si="575"/>
        <v>-100000</v>
      </c>
      <c r="H22411" s="704" t="s">
        <v>15119</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15119</v>
      </c>
    </row>
    <row r="22413" spans="1:8" ht="15" x14ac:dyDescent="0.2">
      <c r="A22413" s="733">
        <v>45650</v>
      </c>
      <c r="B22413" s="62" t="s">
        <v>25</v>
      </c>
      <c r="C22413" s="62" t="s">
        <v>391</v>
      </c>
      <c r="D22413" s="182" t="s">
        <v>2107</v>
      </c>
      <c r="E22413" s="125">
        <v>1500</v>
      </c>
      <c r="F22413" s="125"/>
      <c r="G22413" s="125">
        <f t="shared" si="576"/>
        <v>-1500</v>
      </c>
      <c r="H22413" s="704" t="s">
        <v>15119</v>
      </c>
    </row>
    <row r="22414" spans="1:8" ht="15" x14ac:dyDescent="0.2">
      <c r="A22414" s="733">
        <v>45650</v>
      </c>
      <c r="B22414" s="62" t="s">
        <v>13278</v>
      </c>
      <c r="C22414" s="62" t="s">
        <v>10972</v>
      </c>
      <c r="D22414" s="182" t="s">
        <v>14575</v>
      </c>
      <c r="E22414" s="125">
        <v>250</v>
      </c>
      <c r="F22414" s="125"/>
      <c r="G22414" s="125">
        <f t="shared" si="576"/>
        <v>-250</v>
      </c>
      <c r="H22414" s="704" t="s">
        <v>15119</v>
      </c>
    </row>
    <row r="22415" spans="1:8" ht="15" x14ac:dyDescent="0.2">
      <c r="A22415" s="733">
        <v>45650</v>
      </c>
      <c r="B22415" s="62" t="s">
        <v>14597</v>
      </c>
      <c r="C22415" s="62" t="s">
        <v>10972</v>
      </c>
      <c r="D22415" s="182" t="s">
        <v>15376</v>
      </c>
      <c r="E22415" s="125">
        <v>18400</v>
      </c>
      <c r="F22415" s="125"/>
      <c r="G22415" s="125">
        <f t="shared" si="576"/>
        <v>-18400</v>
      </c>
      <c r="H22415" s="704" t="s">
        <v>15119</v>
      </c>
    </row>
    <row r="22416" spans="1:8" ht="15" x14ac:dyDescent="0.2">
      <c r="A22416" s="733">
        <v>45650</v>
      </c>
      <c r="B22416" s="62" t="s">
        <v>10764</v>
      </c>
      <c r="C22416" s="62" t="s">
        <v>14431</v>
      </c>
      <c r="D22416" s="182" t="s">
        <v>15377</v>
      </c>
      <c r="E22416" s="125">
        <v>3000</v>
      </c>
      <c r="F22416" s="125"/>
      <c r="G22416" s="125">
        <f t="shared" si="576"/>
        <v>-3000</v>
      </c>
      <c r="H22416" s="704" t="s">
        <v>15119</v>
      </c>
    </row>
    <row r="22417" spans="1:8" ht="15" x14ac:dyDescent="0.2">
      <c r="A22417" s="733">
        <v>45650</v>
      </c>
      <c r="B22417" s="62" t="s">
        <v>12594</v>
      </c>
      <c r="C22417" s="62" t="s">
        <v>14165</v>
      </c>
      <c r="D22417" s="182" t="s">
        <v>1156</v>
      </c>
      <c r="E22417" s="125">
        <v>50000</v>
      </c>
      <c r="F22417" s="125"/>
      <c r="G22417" s="125">
        <f t="shared" si="576"/>
        <v>-50000</v>
      </c>
      <c r="H22417" s="704" t="s">
        <v>15119</v>
      </c>
    </row>
    <row r="22418" spans="1:8" ht="15" x14ac:dyDescent="0.2">
      <c r="A22418" s="733">
        <v>45650</v>
      </c>
      <c r="B22418" s="62" t="s">
        <v>14351</v>
      </c>
      <c r="C22418" s="62" t="s">
        <v>12605</v>
      </c>
      <c r="D22418" s="182" t="s">
        <v>1156</v>
      </c>
      <c r="E22418" s="125">
        <v>15000</v>
      </c>
      <c r="F22418" s="125"/>
      <c r="G22418" s="125">
        <f t="shared" si="576"/>
        <v>-15000</v>
      </c>
      <c r="H22418" s="704" t="s">
        <v>15119</v>
      </c>
    </row>
    <row r="22419" spans="1:8" ht="15" x14ac:dyDescent="0.2">
      <c r="A22419" s="733">
        <v>45650</v>
      </c>
      <c r="B22419" s="62" t="s">
        <v>25</v>
      </c>
      <c r="C22419" s="62" t="s">
        <v>10972</v>
      </c>
      <c r="D22419" s="182" t="s">
        <v>15378</v>
      </c>
      <c r="E22419" s="125">
        <v>4000</v>
      </c>
      <c r="F22419" s="125"/>
      <c r="G22419" s="125">
        <f t="shared" si="576"/>
        <v>-4000</v>
      </c>
      <c r="H22419" s="704" t="s">
        <v>15119</v>
      </c>
    </row>
    <row r="22420" spans="1:8" ht="15" x14ac:dyDescent="0.2">
      <c r="A22420" s="733">
        <v>45650</v>
      </c>
      <c r="B22420" s="62" t="s">
        <v>15157</v>
      </c>
      <c r="C22420" s="62" t="s">
        <v>391</v>
      </c>
      <c r="D22420" s="182" t="s">
        <v>13143</v>
      </c>
      <c r="E22420" s="125">
        <v>34000</v>
      </c>
      <c r="F22420" s="125"/>
      <c r="G22420" s="125">
        <f t="shared" si="576"/>
        <v>-34000</v>
      </c>
      <c r="H22420" s="704" t="s">
        <v>15119</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15119</v>
      </c>
    </row>
    <row r="22422" spans="1:8" ht="15" x14ac:dyDescent="0.2">
      <c r="A22422" s="733">
        <v>45652</v>
      </c>
      <c r="B22422" s="62" t="s">
        <v>12594</v>
      </c>
      <c r="C22422" s="62" t="s">
        <v>3103</v>
      </c>
      <c r="D22422" s="182" t="s">
        <v>1156</v>
      </c>
      <c r="E22422" s="125">
        <v>15000</v>
      </c>
      <c r="F22422" s="125"/>
      <c r="G22422" s="125">
        <f t="shared" si="577"/>
        <v>-15000</v>
      </c>
      <c r="H22422" s="704" t="s">
        <v>15119</v>
      </c>
    </row>
    <row r="22423" spans="1:8" ht="15" x14ac:dyDescent="0.2">
      <c r="A22423" s="733">
        <v>45652</v>
      </c>
      <c r="B22423" s="62" t="s">
        <v>15311</v>
      </c>
      <c r="C22423" s="62" t="s">
        <v>5409</v>
      </c>
      <c r="D22423" s="182" t="s">
        <v>15379</v>
      </c>
      <c r="E22423" s="125">
        <v>5000</v>
      </c>
      <c r="F22423" s="125"/>
      <c r="G22423" s="125">
        <f t="shared" si="577"/>
        <v>-5000</v>
      </c>
      <c r="H22423" s="704" t="s">
        <v>15119</v>
      </c>
    </row>
    <row r="22424" spans="1:8" ht="15" x14ac:dyDescent="0.2">
      <c r="A22424" s="733">
        <v>45652</v>
      </c>
      <c r="B22424" s="62" t="s">
        <v>15381</v>
      </c>
      <c r="C22424" s="62" t="s">
        <v>5409</v>
      </c>
      <c r="D22424" s="182" t="s">
        <v>15379</v>
      </c>
      <c r="E22424" s="125">
        <v>10000</v>
      </c>
      <c r="F22424" s="125"/>
      <c r="G22424" s="125">
        <f t="shared" si="577"/>
        <v>-10000</v>
      </c>
      <c r="H22424" s="704" t="s">
        <v>15119</v>
      </c>
    </row>
    <row r="22425" spans="1:8" ht="15" x14ac:dyDescent="0.2">
      <c r="A22425" s="733">
        <v>45652</v>
      </c>
      <c r="B22425" s="62" t="s">
        <v>25</v>
      </c>
      <c r="C22425" s="62" t="s">
        <v>10972</v>
      </c>
      <c r="D22425" s="182" t="s">
        <v>15380</v>
      </c>
      <c r="E22425" s="125">
        <v>58000</v>
      </c>
      <c r="F22425" s="125"/>
      <c r="G22425" s="125">
        <f t="shared" si="577"/>
        <v>-58000</v>
      </c>
      <c r="H22425" s="704" t="s">
        <v>15119</v>
      </c>
    </row>
    <row r="22426" spans="1:8" ht="15" x14ac:dyDescent="0.2">
      <c r="A22426" s="733">
        <v>45652</v>
      </c>
      <c r="B22426" s="62" t="s">
        <v>15101</v>
      </c>
      <c r="C22426" s="62" t="s">
        <v>10972</v>
      </c>
      <c r="D22426" s="182" t="s">
        <v>15382</v>
      </c>
      <c r="E22426" s="125">
        <v>50000</v>
      </c>
      <c r="F22426" s="125"/>
      <c r="G22426" s="125">
        <f t="shared" ref="G22426:G22428" si="578">F22426-E22426</f>
        <v>-50000</v>
      </c>
      <c r="H22426" s="704" t="s">
        <v>15119</v>
      </c>
    </row>
    <row r="22427" spans="1:8" ht="15" x14ac:dyDescent="0.2">
      <c r="A22427" s="733">
        <v>45652</v>
      </c>
      <c r="B22427" s="62" t="s">
        <v>14334</v>
      </c>
      <c r="C22427" s="62" t="s">
        <v>14601</v>
      </c>
      <c r="D22427" s="182" t="s">
        <v>15383</v>
      </c>
      <c r="E22427" s="125">
        <v>100000</v>
      </c>
      <c r="F22427" s="125"/>
      <c r="G22427" s="125">
        <f t="shared" si="578"/>
        <v>-100000</v>
      </c>
      <c r="H22427" s="704" t="s">
        <v>15119</v>
      </c>
    </row>
    <row r="22428" spans="1:8" ht="15" x14ac:dyDescent="0.2">
      <c r="A22428" s="733">
        <v>45652</v>
      </c>
      <c r="B22428" s="62" t="s">
        <v>37</v>
      </c>
      <c r="C22428" s="62" t="s">
        <v>15057</v>
      </c>
      <c r="D22428" s="182" t="s">
        <v>5383</v>
      </c>
      <c r="E22428" s="125">
        <v>1000</v>
      </c>
      <c r="F22428" s="125"/>
      <c r="G22428" s="125">
        <f t="shared" si="578"/>
        <v>-1000</v>
      </c>
      <c r="H22428" s="704" t="s">
        <v>15119</v>
      </c>
    </row>
    <row r="22429" spans="1:8" ht="15" x14ac:dyDescent="0.2">
      <c r="A22429" s="733">
        <v>45653</v>
      </c>
      <c r="B22429" s="62" t="s">
        <v>14569</v>
      </c>
      <c r="C22429" s="62" t="s">
        <v>285</v>
      </c>
      <c r="D22429" s="182" t="s">
        <v>14497</v>
      </c>
      <c r="E22429" s="125">
        <v>2000</v>
      </c>
      <c r="F22429" s="125"/>
      <c r="G22429" s="125">
        <f t="shared" ref="G22429:G22434" si="579">F22429-E22429</f>
        <v>-2000</v>
      </c>
      <c r="H22429" s="704" t="s">
        <v>15119</v>
      </c>
    </row>
    <row r="22430" spans="1:8" ht="15" x14ac:dyDescent="0.2">
      <c r="A22430" s="733">
        <v>45653</v>
      </c>
      <c r="B22430" s="62" t="s">
        <v>103</v>
      </c>
      <c r="C22430" s="62" t="s">
        <v>391</v>
      </c>
      <c r="D22430" s="182" t="s">
        <v>10199</v>
      </c>
      <c r="E22430" s="125">
        <v>5000</v>
      </c>
      <c r="F22430" s="125"/>
      <c r="G22430" s="125">
        <f t="shared" si="579"/>
        <v>-5000</v>
      </c>
      <c r="H22430" s="704" t="s">
        <v>15119</v>
      </c>
    </row>
    <row r="22431" spans="1:8" ht="15" x14ac:dyDescent="0.2">
      <c r="A22431" s="733">
        <v>45653</v>
      </c>
      <c r="B22431" s="62" t="s">
        <v>37</v>
      </c>
      <c r="C22431" s="62" t="s">
        <v>3113</v>
      </c>
      <c r="D22431" s="182" t="s">
        <v>1156</v>
      </c>
      <c r="E22431" s="125">
        <v>15000</v>
      </c>
      <c r="F22431" s="125"/>
      <c r="G22431" s="125">
        <f t="shared" si="579"/>
        <v>-15000</v>
      </c>
      <c r="H22431" s="704" t="s">
        <v>15119</v>
      </c>
    </row>
    <row r="22432" spans="1:8" ht="15" x14ac:dyDescent="0.2">
      <c r="A22432" s="733">
        <v>45653</v>
      </c>
      <c r="B22432" s="62" t="s">
        <v>14569</v>
      </c>
      <c r="C22432" s="62" t="s">
        <v>5740</v>
      </c>
      <c r="D22432" s="182" t="s">
        <v>369</v>
      </c>
      <c r="E22432" s="125">
        <v>2000</v>
      </c>
      <c r="F22432" s="125"/>
      <c r="G22432" s="125">
        <f t="shared" si="579"/>
        <v>-2000</v>
      </c>
      <c r="H22432" s="704" t="s">
        <v>15119</v>
      </c>
    </row>
    <row r="22433" spans="1:8" ht="15" x14ac:dyDescent="0.2">
      <c r="A22433" s="733">
        <v>45653</v>
      </c>
      <c r="B22433" s="62" t="s">
        <v>14351</v>
      </c>
      <c r="C22433" s="62" t="s">
        <v>5740</v>
      </c>
      <c r="D22433" s="182" t="s">
        <v>369</v>
      </c>
      <c r="E22433" s="125">
        <v>1200</v>
      </c>
      <c r="F22433" s="125"/>
      <c r="G22433" s="125">
        <f t="shared" si="579"/>
        <v>-1200</v>
      </c>
      <c r="H22433" s="704" t="s">
        <v>15119</v>
      </c>
    </row>
    <row r="22434" spans="1:8" ht="15" x14ac:dyDescent="0.2">
      <c r="A22434" s="733">
        <v>45653</v>
      </c>
      <c r="B22434" s="62" t="s">
        <v>14232</v>
      </c>
      <c r="C22434" s="62" t="s">
        <v>5740</v>
      </c>
      <c r="D22434" s="182" t="s">
        <v>369</v>
      </c>
      <c r="E22434" s="125">
        <v>1500</v>
      </c>
      <c r="F22434" s="125"/>
      <c r="G22434" s="125">
        <f t="shared" si="579"/>
        <v>-1500</v>
      </c>
      <c r="H22434" s="704" t="s">
        <v>15119</v>
      </c>
    </row>
    <row r="22435" spans="1:8" ht="15" x14ac:dyDescent="0.2">
      <c r="A22435" s="733">
        <v>45653</v>
      </c>
      <c r="B22435" s="62" t="s">
        <v>13240</v>
      </c>
      <c r="C22435" s="62" t="s">
        <v>10972</v>
      </c>
      <c r="D22435" s="182" t="s">
        <v>15397</v>
      </c>
      <c r="E22435" s="125">
        <v>26500</v>
      </c>
      <c r="F22435" s="125"/>
      <c r="G22435" s="125">
        <f t="shared" ref="G22435:G22436" si="580">F22435-E22435</f>
        <v>-26500</v>
      </c>
      <c r="H22435" s="704" t="s">
        <v>15119</v>
      </c>
    </row>
    <row r="22436" spans="1:8" ht="15" x14ac:dyDescent="0.2">
      <c r="A22436" s="733">
        <v>45653</v>
      </c>
      <c r="B22436" s="62" t="s">
        <v>13240</v>
      </c>
      <c r="C22436" s="62" t="s">
        <v>14802</v>
      </c>
      <c r="D22436" s="182" t="s">
        <v>15398</v>
      </c>
      <c r="E22436" s="125">
        <v>5000</v>
      </c>
      <c r="F22436" s="125"/>
      <c r="G22436" s="125">
        <f t="shared" si="580"/>
        <v>-5000</v>
      </c>
      <c r="H22436" s="704" t="s">
        <v>15119</v>
      </c>
    </row>
    <row r="22437" spans="1:8" ht="15" x14ac:dyDescent="0.2">
      <c r="A22437" s="733">
        <v>45653</v>
      </c>
      <c r="B22437" s="62" t="s">
        <v>14334</v>
      </c>
      <c r="C22437" s="62" t="s">
        <v>3144</v>
      </c>
      <c r="D22437" s="182" t="s">
        <v>15384</v>
      </c>
      <c r="E22437" s="125">
        <v>615000</v>
      </c>
      <c r="F22437" s="125"/>
      <c r="G22437" s="125">
        <f t="shared" ref="G22437:G22439" si="581">F22437-E22437</f>
        <v>-615000</v>
      </c>
      <c r="H22437" s="704" t="s">
        <v>15119</v>
      </c>
    </row>
    <row r="22438" spans="1:8" ht="15" x14ac:dyDescent="0.2">
      <c r="A22438" s="733">
        <v>45653</v>
      </c>
      <c r="B22438" s="62" t="s">
        <v>12388</v>
      </c>
      <c r="C22438" s="550" t="s">
        <v>11993</v>
      </c>
      <c r="D22438" s="739" t="s">
        <v>15396</v>
      </c>
      <c r="E22438" s="551">
        <v>400000</v>
      </c>
      <c r="F22438" s="125"/>
      <c r="G22438" s="125">
        <f t="shared" si="581"/>
        <v>-400000</v>
      </c>
      <c r="H22438" s="704" t="s">
        <v>15119</v>
      </c>
    </row>
    <row r="22439" spans="1:8" ht="15" x14ac:dyDescent="0.2">
      <c r="A22439" s="733">
        <v>45653</v>
      </c>
      <c r="B22439" s="62" t="s">
        <v>14232</v>
      </c>
      <c r="C22439" s="550" t="s">
        <v>11993</v>
      </c>
      <c r="D22439" s="739" t="s">
        <v>15396</v>
      </c>
      <c r="E22439" s="551">
        <v>400000</v>
      </c>
      <c r="F22439" s="125"/>
      <c r="G22439" s="125">
        <f t="shared" si="581"/>
        <v>-400000</v>
      </c>
      <c r="H22439" s="704" t="s">
        <v>15119</v>
      </c>
    </row>
    <row r="22440" spans="1:8" ht="15" x14ac:dyDescent="0.2">
      <c r="A22440" s="733">
        <v>45654</v>
      </c>
      <c r="B22440" s="62" t="s">
        <v>25</v>
      </c>
      <c r="C22440" s="62" t="s">
        <v>8141</v>
      </c>
      <c r="D22440" s="182" t="s">
        <v>14774</v>
      </c>
      <c r="E22440" s="125">
        <v>40311</v>
      </c>
      <c r="F22440" s="125"/>
      <c r="G22440" s="125">
        <f t="shared" ref="G22440:G22448" si="582">F22440-E22440</f>
        <v>-40311</v>
      </c>
      <c r="H22440" s="704" t="s">
        <v>15119</v>
      </c>
    </row>
    <row r="22441" spans="1:8" ht="15" x14ac:dyDescent="0.2">
      <c r="A22441" s="733">
        <v>45654</v>
      </c>
      <c r="B22441" s="62" t="s">
        <v>103</v>
      </c>
      <c r="C22441" s="62" t="s">
        <v>8141</v>
      </c>
      <c r="D22441" s="182" t="s">
        <v>14774</v>
      </c>
      <c r="E22441" s="125">
        <v>54688</v>
      </c>
      <c r="F22441" s="125"/>
      <c r="G22441" s="125">
        <f t="shared" si="582"/>
        <v>-54688</v>
      </c>
      <c r="H22441" s="704" t="s">
        <v>15119</v>
      </c>
    </row>
    <row r="22442" spans="1:8" ht="15" x14ac:dyDescent="0.2">
      <c r="A22442" s="733">
        <v>45654</v>
      </c>
      <c r="B22442" s="62" t="s">
        <v>13278</v>
      </c>
      <c r="C22442" s="62" t="s">
        <v>10972</v>
      </c>
      <c r="D22442" s="182" t="s">
        <v>15402</v>
      </c>
      <c r="E22442" s="125">
        <v>550</v>
      </c>
      <c r="F22442" s="125"/>
      <c r="G22442" s="125">
        <f t="shared" si="582"/>
        <v>-550</v>
      </c>
      <c r="H22442" s="704" t="s">
        <v>15119</v>
      </c>
    </row>
    <row r="22443" spans="1:8" ht="15" x14ac:dyDescent="0.2">
      <c r="A22443" s="733">
        <v>45654</v>
      </c>
      <c r="B22443" s="62" t="s">
        <v>14351</v>
      </c>
      <c r="C22443" s="62" t="s">
        <v>5740</v>
      </c>
      <c r="D22443" s="182" t="s">
        <v>369</v>
      </c>
      <c r="E22443" s="125">
        <v>250</v>
      </c>
      <c r="F22443" s="125"/>
      <c r="G22443" s="125">
        <f t="shared" si="582"/>
        <v>-250</v>
      </c>
      <c r="H22443" s="704" t="s">
        <v>15119</v>
      </c>
    </row>
    <row r="22444" spans="1:8" ht="15" x14ac:dyDescent="0.2">
      <c r="A22444" s="733">
        <v>45654</v>
      </c>
      <c r="B22444" s="62" t="s">
        <v>103</v>
      </c>
      <c r="C22444" s="62" t="s">
        <v>391</v>
      </c>
      <c r="D22444" s="182" t="s">
        <v>10199</v>
      </c>
      <c r="E22444" s="125">
        <v>4000</v>
      </c>
      <c r="F22444" s="125"/>
      <c r="G22444" s="125">
        <f t="shared" si="582"/>
        <v>-4000</v>
      </c>
      <c r="H22444" s="704" t="s">
        <v>15119</v>
      </c>
    </row>
    <row r="22445" spans="1:8" ht="15" x14ac:dyDescent="0.2">
      <c r="A22445" s="733">
        <v>45654</v>
      </c>
      <c r="B22445" s="62" t="s">
        <v>15339</v>
      </c>
      <c r="C22445" s="62" t="s">
        <v>391</v>
      </c>
      <c r="D22445" s="182" t="s">
        <v>15403</v>
      </c>
      <c r="E22445" s="125">
        <v>500</v>
      </c>
      <c r="F22445" s="125"/>
      <c r="G22445" s="125">
        <f t="shared" si="582"/>
        <v>-500</v>
      </c>
      <c r="H22445" s="704" t="s">
        <v>15119</v>
      </c>
    </row>
    <row r="22446" spans="1:8" ht="15" x14ac:dyDescent="0.2">
      <c r="A22446" s="733">
        <v>45654</v>
      </c>
      <c r="B22446" s="62" t="s">
        <v>15034</v>
      </c>
      <c r="C22446" s="62" t="s">
        <v>10972</v>
      </c>
      <c r="D22446" s="182" t="s">
        <v>15404</v>
      </c>
      <c r="E22446" s="125">
        <v>11900</v>
      </c>
      <c r="F22446" s="125"/>
      <c r="G22446" s="125">
        <f t="shared" si="582"/>
        <v>-11900</v>
      </c>
      <c r="H22446" s="704" t="s">
        <v>15119</v>
      </c>
    </row>
    <row r="22447" spans="1:8" ht="15" x14ac:dyDescent="0.2">
      <c r="A22447" s="733">
        <v>45654</v>
      </c>
      <c r="B22447" s="62" t="s">
        <v>15101</v>
      </c>
      <c r="C22447" s="62" t="s">
        <v>10972</v>
      </c>
      <c r="D22447" s="182" t="s">
        <v>15405</v>
      </c>
      <c r="E22447" s="125">
        <v>4800</v>
      </c>
      <c r="F22447" s="125"/>
      <c r="G22447" s="125">
        <f t="shared" si="582"/>
        <v>-4800</v>
      </c>
      <c r="H22447" s="704" t="s">
        <v>15119</v>
      </c>
    </row>
    <row r="22448" spans="1:8" ht="15" x14ac:dyDescent="0.2">
      <c r="A22448" s="733">
        <v>45654</v>
      </c>
      <c r="B22448" s="62" t="s">
        <v>15311</v>
      </c>
      <c r="C22448" s="62" t="s">
        <v>10972</v>
      </c>
      <c r="D22448" s="182" t="s">
        <v>15314</v>
      </c>
      <c r="E22448" s="125">
        <v>27500</v>
      </c>
      <c r="F22448" s="125"/>
      <c r="G22448" s="125">
        <f t="shared" si="582"/>
        <v>-27500</v>
      </c>
      <c r="H22448" s="704" t="s">
        <v>15119</v>
      </c>
    </row>
    <row r="22449" spans="1:8" ht="15" x14ac:dyDescent="0.2">
      <c r="A22449" s="733">
        <v>45654</v>
      </c>
      <c r="B22449" s="62" t="s">
        <v>14334</v>
      </c>
      <c r="C22449" s="62" t="s">
        <v>3144</v>
      </c>
      <c r="D22449" s="182" t="s">
        <v>15406</v>
      </c>
      <c r="E22449" s="125">
        <v>100000</v>
      </c>
      <c r="F22449" s="125"/>
      <c r="G22449" s="125">
        <f t="shared" ref="G22449:G22451" si="583">F22449-E22449</f>
        <v>-100000</v>
      </c>
      <c r="H22449" s="704" t="s">
        <v>15119</v>
      </c>
    </row>
    <row r="22450" spans="1:8" ht="15" x14ac:dyDescent="0.2">
      <c r="A22450" s="733">
        <v>45654</v>
      </c>
      <c r="B22450" s="62" t="s">
        <v>14009</v>
      </c>
      <c r="C22450" s="62" t="s">
        <v>3144</v>
      </c>
      <c r="D22450" s="182" t="s">
        <v>15407</v>
      </c>
      <c r="E22450" s="125">
        <v>54000</v>
      </c>
      <c r="F22450" s="125"/>
      <c r="G22450" s="125">
        <f t="shared" si="583"/>
        <v>-54000</v>
      </c>
      <c r="H22450" s="704" t="s">
        <v>15119</v>
      </c>
    </row>
    <row r="22451" spans="1:8" ht="15" x14ac:dyDescent="0.2">
      <c r="A22451" s="733">
        <v>45654</v>
      </c>
      <c r="B22451" s="62" t="s">
        <v>15101</v>
      </c>
      <c r="C22451" s="62" t="s">
        <v>3144</v>
      </c>
      <c r="D22451" s="182" t="s">
        <v>15408</v>
      </c>
      <c r="E22451" s="125">
        <v>31000</v>
      </c>
      <c r="F22451" s="125"/>
      <c r="G22451" s="125">
        <f t="shared" si="583"/>
        <v>-31000</v>
      </c>
      <c r="H22451" s="704" t="s">
        <v>15119</v>
      </c>
    </row>
    <row r="22452" spans="1:8" ht="15" x14ac:dyDescent="0.2">
      <c r="A22452" s="733">
        <v>45654</v>
      </c>
      <c r="B22452" s="62" t="s">
        <v>14334</v>
      </c>
      <c r="C22452" s="62" t="s">
        <v>3144</v>
      </c>
      <c r="D22452" s="182" t="s">
        <v>15413</v>
      </c>
      <c r="E22452" s="125">
        <v>328852</v>
      </c>
      <c r="F22452" s="125"/>
      <c r="G22452" s="125">
        <f t="shared" ref="G22452:G22454" si="584">F22452-E22452</f>
        <v>-328852</v>
      </c>
      <c r="H22452" s="704" t="s">
        <v>15119</v>
      </c>
    </row>
    <row r="22453" spans="1:8" ht="24" x14ac:dyDescent="0.2">
      <c r="A22453" s="733">
        <v>45654</v>
      </c>
      <c r="B22453" s="62" t="s">
        <v>14334</v>
      </c>
      <c r="C22453" s="62" t="s">
        <v>3144</v>
      </c>
      <c r="D22453" s="182" t="s">
        <v>15414</v>
      </c>
      <c r="E22453" s="125">
        <v>27480</v>
      </c>
      <c r="F22453" s="125"/>
      <c r="G22453" s="125">
        <f t="shared" si="584"/>
        <v>-27480</v>
      </c>
      <c r="H22453" s="704" t="s">
        <v>15119</v>
      </c>
    </row>
    <row r="22454" spans="1:8" ht="24" x14ac:dyDescent="0.2">
      <c r="A22454" s="733">
        <v>45654</v>
      </c>
      <c r="B22454" s="62" t="s">
        <v>15101</v>
      </c>
      <c r="C22454" s="62" t="s">
        <v>8064</v>
      </c>
      <c r="D22454" s="182" t="s">
        <v>15416</v>
      </c>
      <c r="E22454" s="125">
        <v>59296</v>
      </c>
      <c r="F22454" s="125"/>
      <c r="G22454" s="125">
        <f t="shared" si="584"/>
        <v>-59296</v>
      </c>
      <c r="H22454" s="704" t="s">
        <v>15119</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15119</v>
      </c>
    </row>
    <row r="22456" spans="1:8" ht="15" x14ac:dyDescent="0.2">
      <c r="A22456" s="733">
        <v>45656</v>
      </c>
      <c r="B22456" s="62" t="s">
        <v>15258</v>
      </c>
      <c r="C22456" s="62" t="s">
        <v>285</v>
      </c>
      <c r="D22456" s="182" t="s">
        <v>14497</v>
      </c>
      <c r="E22456" s="125">
        <v>1500</v>
      </c>
      <c r="F22456" s="125"/>
      <c r="G22456" s="125">
        <f t="shared" si="585"/>
        <v>-1500</v>
      </c>
      <c r="H22456" s="704" t="s">
        <v>15119</v>
      </c>
    </row>
    <row r="22457" spans="1:8" ht="15" x14ac:dyDescent="0.2">
      <c r="A22457" s="733">
        <v>45656</v>
      </c>
      <c r="B22457" s="62" t="s">
        <v>15339</v>
      </c>
      <c r="C22457" s="62" t="s">
        <v>10972</v>
      </c>
      <c r="D22457" s="182" t="s">
        <v>15417</v>
      </c>
      <c r="E22457" s="125">
        <v>1130</v>
      </c>
      <c r="F22457" s="125"/>
      <c r="G22457" s="125">
        <f t="shared" si="585"/>
        <v>-1130</v>
      </c>
      <c r="H22457" s="704" t="s">
        <v>15119</v>
      </c>
    </row>
    <row r="22458" spans="1:8" ht="15" x14ac:dyDescent="0.2">
      <c r="A22458" s="733">
        <v>45656</v>
      </c>
      <c r="B22458" s="62" t="s">
        <v>13240</v>
      </c>
      <c r="C22458" s="62" t="s">
        <v>5740</v>
      </c>
      <c r="D22458" s="182" t="s">
        <v>369</v>
      </c>
      <c r="E22458" s="125">
        <v>1600</v>
      </c>
      <c r="F22458" s="125"/>
      <c r="G22458" s="125">
        <f t="shared" si="585"/>
        <v>-1600</v>
      </c>
      <c r="H22458" s="704" t="s">
        <v>15119</v>
      </c>
    </row>
    <row r="22459" spans="1:8" ht="15" x14ac:dyDescent="0.2">
      <c r="A22459" s="733">
        <v>45656</v>
      </c>
      <c r="B22459" s="62" t="s">
        <v>13278</v>
      </c>
      <c r="C22459" s="62" t="s">
        <v>5740</v>
      </c>
      <c r="D22459" s="182" t="s">
        <v>369</v>
      </c>
      <c r="E22459" s="125">
        <v>1500</v>
      </c>
      <c r="F22459" s="125"/>
      <c r="G22459" s="125">
        <f t="shared" si="585"/>
        <v>-1500</v>
      </c>
      <c r="H22459" s="704" t="s">
        <v>15119</v>
      </c>
    </row>
    <row r="22460" spans="1:8" ht="15" x14ac:dyDescent="0.2">
      <c r="A22460" s="733">
        <v>45656</v>
      </c>
      <c r="B22460" s="62" t="s">
        <v>15339</v>
      </c>
      <c r="C22460" s="62" t="s">
        <v>10972</v>
      </c>
      <c r="D22460" s="182" t="s">
        <v>15418</v>
      </c>
      <c r="E22460" s="125">
        <v>1800</v>
      </c>
      <c r="F22460" s="125"/>
      <c r="G22460" s="125">
        <f t="shared" si="585"/>
        <v>-1800</v>
      </c>
      <c r="H22460" s="704" t="s">
        <v>15119</v>
      </c>
    </row>
    <row r="22461" spans="1:8" ht="15" x14ac:dyDescent="0.2">
      <c r="A22461" s="733">
        <v>45656</v>
      </c>
      <c r="B22461" s="62" t="s">
        <v>15034</v>
      </c>
      <c r="C22461" s="62" t="s">
        <v>14296</v>
      </c>
      <c r="D22461" s="182" t="s">
        <v>15419</v>
      </c>
      <c r="E22461" s="125">
        <v>3000</v>
      </c>
      <c r="F22461" s="125"/>
      <c r="G22461" s="125">
        <f t="shared" si="585"/>
        <v>-3000</v>
      </c>
      <c r="H22461" s="704" t="s">
        <v>15119</v>
      </c>
    </row>
    <row r="22462" spans="1:8" ht="15" x14ac:dyDescent="0.2">
      <c r="A22462" s="733">
        <v>45656</v>
      </c>
      <c r="B22462" s="62" t="s">
        <v>15339</v>
      </c>
      <c r="C22462" s="62" t="s">
        <v>285</v>
      </c>
      <c r="D22462" s="182" t="s">
        <v>15181</v>
      </c>
      <c r="E22462" s="125">
        <v>500</v>
      </c>
      <c r="F22462" s="125"/>
      <c r="G22462" s="125">
        <f t="shared" si="585"/>
        <v>-500</v>
      </c>
      <c r="H22462" s="704" t="s">
        <v>15119</v>
      </c>
    </row>
    <row r="22463" spans="1:8" ht="15" x14ac:dyDescent="0.2">
      <c r="A22463" s="733">
        <v>45656</v>
      </c>
      <c r="B22463" s="62" t="s">
        <v>13240</v>
      </c>
      <c r="C22463" s="62" t="s">
        <v>5740</v>
      </c>
      <c r="D22463" s="182" t="s">
        <v>15420</v>
      </c>
      <c r="E22463" s="125">
        <v>3200</v>
      </c>
      <c r="F22463" s="125"/>
      <c r="G22463" s="125">
        <f t="shared" si="585"/>
        <v>-3200</v>
      </c>
      <c r="H22463" s="704" t="s">
        <v>15119</v>
      </c>
    </row>
    <row r="22464" spans="1:8" ht="15" x14ac:dyDescent="0.2">
      <c r="A22464" s="733">
        <v>45656</v>
      </c>
      <c r="B22464" s="62" t="s">
        <v>13240</v>
      </c>
      <c r="C22464" s="62" t="s">
        <v>10972</v>
      </c>
      <c r="D22464" s="182" t="s">
        <v>15421</v>
      </c>
      <c r="E22464" s="125">
        <v>6560</v>
      </c>
      <c r="F22464" s="125"/>
      <c r="G22464" s="125">
        <f t="shared" si="585"/>
        <v>-6560</v>
      </c>
      <c r="H22464" s="704" t="s">
        <v>15119</v>
      </c>
    </row>
    <row r="22465" spans="1:8" ht="15" x14ac:dyDescent="0.2">
      <c r="A22465" s="733">
        <v>45656</v>
      </c>
      <c r="B22465" s="62" t="s">
        <v>14334</v>
      </c>
      <c r="C22465" s="62" t="s">
        <v>3144</v>
      </c>
      <c r="D22465" s="182" t="s">
        <v>15422</v>
      </c>
      <c r="E22465" s="125">
        <v>137500</v>
      </c>
      <c r="F22465" s="125"/>
      <c r="G22465" s="125">
        <f t="shared" ref="G22465:G22470" si="586">F22465-E22465</f>
        <v>-137500</v>
      </c>
      <c r="H22465" s="704" t="s">
        <v>15119</v>
      </c>
    </row>
    <row r="22466" spans="1:8" ht="15" x14ac:dyDescent="0.2">
      <c r="A22466" s="733">
        <v>45656</v>
      </c>
      <c r="B22466" s="62" t="s">
        <v>15034</v>
      </c>
      <c r="C22466" s="62" t="s">
        <v>3144</v>
      </c>
      <c r="D22466" s="182" t="s">
        <v>12695</v>
      </c>
      <c r="E22466" s="125">
        <v>32850</v>
      </c>
      <c r="F22466" s="125"/>
      <c r="G22466" s="125">
        <f t="shared" ref="G22466:G22467" si="587">F22466-E22466</f>
        <v>-32850</v>
      </c>
      <c r="H22466" s="704" t="s">
        <v>15119</v>
      </c>
    </row>
    <row r="22467" spans="1:8" ht="15" x14ac:dyDescent="0.2">
      <c r="A22467" s="733">
        <v>45656</v>
      </c>
      <c r="B22467" s="62" t="s">
        <v>15034</v>
      </c>
      <c r="C22467" s="62" t="s">
        <v>3144</v>
      </c>
      <c r="D22467" s="182" t="s">
        <v>12695</v>
      </c>
      <c r="E22467" s="125">
        <v>11030</v>
      </c>
      <c r="F22467" s="125"/>
      <c r="G22467" s="125">
        <f t="shared" si="587"/>
        <v>-11030</v>
      </c>
      <c r="H22467" s="704" t="s">
        <v>15119</v>
      </c>
    </row>
    <row r="22468" spans="1:8" ht="15" x14ac:dyDescent="0.2">
      <c r="A22468" s="733">
        <v>45656</v>
      </c>
      <c r="B22468" s="62" t="s">
        <v>14597</v>
      </c>
      <c r="C22468" s="62" t="s">
        <v>3144</v>
      </c>
      <c r="D22468" s="182" t="s">
        <v>14256</v>
      </c>
      <c r="E22468" s="125">
        <v>25400</v>
      </c>
      <c r="F22468" s="125"/>
      <c r="G22468" s="125">
        <f t="shared" ref="G22468:G22469" si="588">F22468-E22468</f>
        <v>-25400</v>
      </c>
      <c r="H22468" s="704" t="s">
        <v>15119</v>
      </c>
    </row>
    <row r="22469" spans="1:8" ht="15" x14ac:dyDescent="0.2">
      <c r="A22469" s="733">
        <v>45656</v>
      </c>
      <c r="B22469" s="62" t="s">
        <v>14597</v>
      </c>
      <c r="C22469" s="62" t="s">
        <v>3144</v>
      </c>
      <c r="D22469" s="182" t="s">
        <v>14256</v>
      </c>
      <c r="E22469" s="125">
        <v>55250</v>
      </c>
      <c r="F22469" s="125"/>
      <c r="G22469" s="125">
        <f t="shared" si="588"/>
        <v>-55250</v>
      </c>
      <c r="H22469" s="704" t="s">
        <v>15119</v>
      </c>
    </row>
    <row r="22470" spans="1:8" ht="15" x14ac:dyDescent="0.2">
      <c r="A22470" s="733">
        <v>45656</v>
      </c>
      <c r="B22470" s="1047" t="s">
        <v>11707</v>
      </c>
      <c r="C22470" s="1047" t="s">
        <v>1229</v>
      </c>
      <c r="D22470" s="1050" t="s">
        <v>15423</v>
      </c>
      <c r="E22470" s="1049">
        <v>50000</v>
      </c>
      <c r="F22470" s="125"/>
      <c r="G22470" s="125">
        <f t="shared" si="586"/>
        <v>-50000</v>
      </c>
      <c r="H22470" s="704" t="s">
        <v>15119</v>
      </c>
    </row>
    <row r="22471" spans="1:8" ht="15" x14ac:dyDescent="0.2">
      <c r="A22471" s="733">
        <v>45657</v>
      </c>
      <c r="B22471" s="62" t="s">
        <v>13213</v>
      </c>
      <c r="C22471" s="62" t="s">
        <v>285</v>
      </c>
      <c r="D22471" s="182" t="s">
        <v>14497</v>
      </c>
      <c r="E22471" s="125">
        <v>2000</v>
      </c>
      <c r="F22471" s="125"/>
      <c r="G22471" s="125">
        <f t="shared" ref="G22471:G22480" si="589">F22471-E22471</f>
        <v>-2000</v>
      </c>
      <c r="H22471" s="704" t="s">
        <v>15119</v>
      </c>
    </row>
    <row r="22472" spans="1:8" ht="15" x14ac:dyDescent="0.2">
      <c r="A22472" s="733">
        <v>45657</v>
      </c>
      <c r="B22472" s="62" t="s">
        <v>14351</v>
      </c>
      <c r="C22472" s="62" t="s">
        <v>10972</v>
      </c>
      <c r="D22472" s="182" t="s">
        <v>15424</v>
      </c>
      <c r="E22472" s="125">
        <v>1600</v>
      </c>
      <c r="F22472" s="125"/>
      <c r="G22472" s="125">
        <f t="shared" si="589"/>
        <v>-1600</v>
      </c>
      <c r="H22472" s="704" t="s">
        <v>15119</v>
      </c>
    </row>
    <row r="22473" spans="1:8" ht="15" x14ac:dyDescent="0.2">
      <c r="A22473" s="733">
        <v>45657</v>
      </c>
      <c r="B22473" s="62" t="s">
        <v>13240</v>
      </c>
      <c r="C22473" s="62" t="s">
        <v>10972</v>
      </c>
      <c r="D22473" s="182" t="s">
        <v>15425</v>
      </c>
      <c r="E22473" s="125">
        <v>950</v>
      </c>
      <c r="F22473" s="125"/>
      <c r="G22473" s="125">
        <f t="shared" si="589"/>
        <v>-950</v>
      </c>
      <c r="H22473" s="704" t="s">
        <v>15119</v>
      </c>
    </row>
    <row r="22474" spans="1:8" ht="15" x14ac:dyDescent="0.2">
      <c r="A22474" s="733">
        <v>45657</v>
      </c>
      <c r="B22474" s="62" t="s">
        <v>15339</v>
      </c>
      <c r="C22474" s="62" t="s">
        <v>5740</v>
      </c>
      <c r="D22474" s="182" t="s">
        <v>369</v>
      </c>
      <c r="E22474" s="125">
        <v>2200</v>
      </c>
      <c r="F22474" s="125"/>
      <c r="G22474" s="125">
        <f t="shared" si="589"/>
        <v>-2200</v>
      </c>
      <c r="H22474" s="704" t="s">
        <v>15119</v>
      </c>
    </row>
    <row r="22475" spans="1:8" ht="15" x14ac:dyDescent="0.2">
      <c r="A22475" s="733">
        <v>45657</v>
      </c>
      <c r="B22475" s="62" t="s">
        <v>15101</v>
      </c>
      <c r="C22475" s="62" t="s">
        <v>5386</v>
      </c>
      <c r="D22475" s="182" t="s">
        <v>369</v>
      </c>
      <c r="E22475" s="125">
        <v>30000</v>
      </c>
      <c r="F22475" s="125"/>
      <c r="G22475" s="125">
        <f t="shared" si="589"/>
        <v>-30000</v>
      </c>
      <c r="H22475" s="704" t="s">
        <v>15119</v>
      </c>
    </row>
    <row r="22476" spans="1:8" ht="15" x14ac:dyDescent="0.2">
      <c r="A22476" s="733">
        <v>45657</v>
      </c>
      <c r="B22476" s="62" t="s">
        <v>15034</v>
      </c>
      <c r="C22476" s="62" t="s">
        <v>391</v>
      </c>
      <c r="D22476" s="182" t="s">
        <v>15426</v>
      </c>
      <c r="E22476" s="125">
        <v>4000</v>
      </c>
      <c r="F22476" s="125"/>
      <c r="G22476" s="125">
        <f t="shared" si="589"/>
        <v>-4000</v>
      </c>
      <c r="H22476" s="704" t="s">
        <v>15119</v>
      </c>
    </row>
    <row r="22477" spans="1:8" ht="15" x14ac:dyDescent="0.2">
      <c r="A22477" s="733">
        <v>45657</v>
      </c>
      <c r="B22477" s="62" t="s">
        <v>103</v>
      </c>
      <c r="C22477" s="62" t="s">
        <v>391</v>
      </c>
      <c r="D22477" s="182" t="s">
        <v>10199</v>
      </c>
      <c r="E22477" s="125">
        <v>2000</v>
      </c>
      <c r="F22477" s="125"/>
      <c r="G22477" s="125">
        <f t="shared" si="589"/>
        <v>-2000</v>
      </c>
      <c r="H22477" s="704" t="s">
        <v>15119</v>
      </c>
    </row>
    <row r="22478" spans="1:8" ht="15" x14ac:dyDescent="0.2">
      <c r="A22478" s="733">
        <v>45657</v>
      </c>
      <c r="B22478" s="62" t="s">
        <v>25</v>
      </c>
      <c r="C22478" s="62" t="s">
        <v>8141</v>
      </c>
      <c r="D22478" s="182" t="s">
        <v>2574</v>
      </c>
      <c r="E22478" s="125">
        <v>780</v>
      </c>
      <c r="F22478" s="125"/>
      <c r="G22478" s="125">
        <f t="shared" si="589"/>
        <v>-780</v>
      </c>
      <c r="H22478" s="704" t="s">
        <v>15119</v>
      </c>
    </row>
    <row r="22479" spans="1:8" ht="15" x14ac:dyDescent="0.2">
      <c r="A22479" s="733">
        <v>45657</v>
      </c>
      <c r="B22479" s="62" t="s">
        <v>103</v>
      </c>
      <c r="C22479" s="62" t="s">
        <v>8141</v>
      </c>
      <c r="D22479" s="182" t="s">
        <v>2574</v>
      </c>
      <c r="E22479" s="125">
        <v>1040</v>
      </c>
      <c r="F22479" s="125"/>
      <c r="G22479" s="125">
        <f t="shared" si="589"/>
        <v>-1040</v>
      </c>
      <c r="H22479" s="704" t="s">
        <v>15119</v>
      </c>
    </row>
    <row r="22480" spans="1:8" ht="15" x14ac:dyDescent="0.2">
      <c r="A22480" s="733">
        <v>45657</v>
      </c>
      <c r="B22480" s="62" t="s">
        <v>15101</v>
      </c>
      <c r="C22480" s="62" t="s">
        <v>10972</v>
      </c>
      <c r="D22480" s="182" t="s">
        <v>15427</v>
      </c>
      <c r="E22480" s="125">
        <v>3900</v>
      </c>
      <c r="F22480" s="125"/>
      <c r="G22480" s="125">
        <f t="shared" si="589"/>
        <v>-3900</v>
      </c>
      <c r="H22480" s="704" t="s">
        <v>15119</v>
      </c>
    </row>
    <row r="22481" spans="1:8" ht="15" x14ac:dyDescent="0.2">
      <c r="A22481" s="733">
        <v>45657</v>
      </c>
      <c r="B22481" s="62" t="s">
        <v>14334</v>
      </c>
      <c r="C22481" s="62" t="s">
        <v>15429</v>
      </c>
      <c r="D22481" s="182" t="s">
        <v>15428</v>
      </c>
      <c r="E22481" s="125">
        <v>600000</v>
      </c>
      <c r="F22481" s="125"/>
      <c r="G22481" s="125">
        <f t="shared" ref="G22481:G22482" si="590">F22481-E22481</f>
        <v>-600000</v>
      </c>
      <c r="H22481" s="704" t="s">
        <v>15119</v>
      </c>
    </row>
    <row r="22482" spans="1:8" ht="15" x14ac:dyDescent="0.2">
      <c r="A22482" s="733">
        <v>45657</v>
      </c>
      <c r="B22482" s="62" t="s">
        <v>14334</v>
      </c>
      <c r="C22482" s="62" t="s">
        <v>15429</v>
      </c>
      <c r="D22482" s="182" t="s">
        <v>15428</v>
      </c>
      <c r="E22482" s="125">
        <v>400000</v>
      </c>
      <c r="F22482" s="125"/>
      <c r="G22482" s="125">
        <f t="shared" si="590"/>
        <v>-400000</v>
      </c>
      <c r="H22482" s="704" t="s">
        <v>15119</v>
      </c>
    </row>
    <row r="22483" spans="1:8" ht="15" x14ac:dyDescent="0.2">
      <c r="A22483" s="732">
        <v>45628</v>
      </c>
      <c r="B22483" s="173" t="s">
        <v>14569</v>
      </c>
      <c r="C22483" s="173" t="s">
        <v>14790</v>
      </c>
      <c r="D22483" s="227" t="s">
        <v>15118</v>
      </c>
      <c r="E22483" s="235">
        <v>123270</v>
      </c>
      <c r="F22483" s="235"/>
      <c r="G22483" s="235">
        <f t="shared" ref="G22483:G22492" si="591">F22483-E22483</f>
        <v>-123270</v>
      </c>
      <c r="H22483" s="708" t="s">
        <v>15119</v>
      </c>
    </row>
    <row r="22484" spans="1:8" ht="15" x14ac:dyDescent="0.2">
      <c r="A22484" s="732">
        <v>45628</v>
      </c>
      <c r="B22484" s="173" t="s">
        <v>14351</v>
      </c>
      <c r="C22484" s="173" t="s">
        <v>14431</v>
      </c>
      <c r="D22484" s="227" t="s">
        <v>15120</v>
      </c>
      <c r="E22484" s="235">
        <v>200000</v>
      </c>
      <c r="F22484" s="235"/>
      <c r="G22484" s="235">
        <f t="shared" si="591"/>
        <v>-200000</v>
      </c>
      <c r="H22484" s="708" t="s">
        <v>15119</v>
      </c>
    </row>
    <row r="22485" spans="1:8" ht="36" x14ac:dyDescent="0.2">
      <c r="A22485" s="732">
        <v>45630</v>
      </c>
      <c r="B22485" s="173" t="s">
        <v>13213</v>
      </c>
      <c r="C22485" s="565" t="s">
        <v>12271</v>
      </c>
      <c r="D22485" s="873" t="s">
        <v>15121</v>
      </c>
      <c r="E22485" s="566">
        <v>70000</v>
      </c>
      <c r="F22485" s="235"/>
      <c r="G22485" s="235">
        <f t="shared" si="591"/>
        <v>-70000</v>
      </c>
      <c r="H22485" s="708" t="s">
        <v>15119</v>
      </c>
    </row>
    <row r="22486" spans="1:8" ht="36" x14ac:dyDescent="0.2">
      <c r="A22486" s="732">
        <v>45630</v>
      </c>
      <c r="B22486" s="173" t="s">
        <v>13098</v>
      </c>
      <c r="C22486" s="565" t="s">
        <v>12271</v>
      </c>
      <c r="D22486" s="873" t="s">
        <v>15121</v>
      </c>
      <c r="E22486" s="566">
        <v>90000</v>
      </c>
      <c r="F22486" s="235"/>
      <c r="G22486" s="235">
        <f t="shared" si="591"/>
        <v>-90000</v>
      </c>
      <c r="H22486" s="708" t="s">
        <v>15119</v>
      </c>
    </row>
    <row r="22487" spans="1:8" ht="24" x14ac:dyDescent="0.2">
      <c r="A22487" s="732">
        <v>45631</v>
      </c>
      <c r="B22487" s="173" t="s">
        <v>14232</v>
      </c>
      <c r="C22487" s="173" t="s">
        <v>15122</v>
      </c>
      <c r="D22487" s="227" t="s">
        <v>15117</v>
      </c>
      <c r="E22487" s="235">
        <v>2175753</v>
      </c>
      <c r="F22487" s="235"/>
      <c r="G22487" s="235">
        <f t="shared" si="591"/>
        <v>-2175753</v>
      </c>
      <c r="H22487" s="708" t="s">
        <v>15119</v>
      </c>
    </row>
    <row r="22488" spans="1:8" ht="15" x14ac:dyDescent="0.2">
      <c r="A22488" s="732">
        <v>45631</v>
      </c>
      <c r="B22488" s="173" t="s">
        <v>12388</v>
      </c>
      <c r="C22488" s="669" t="s">
        <v>8491</v>
      </c>
      <c r="D22488" s="905" t="s">
        <v>15184</v>
      </c>
      <c r="E22488" s="671">
        <v>50000</v>
      </c>
      <c r="F22488" s="235"/>
      <c r="G22488" s="235">
        <f t="shared" si="591"/>
        <v>-50000</v>
      </c>
      <c r="H22488" s="708" t="s">
        <v>15119</v>
      </c>
    </row>
    <row r="22489" spans="1:8" ht="15" x14ac:dyDescent="0.2">
      <c r="A22489" s="732">
        <v>45631</v>
      </c>
      <c r="B22489" s="173" t="s">
        <v>13240</v>
      </c>
      <c r="C22489" s="669" t="s">
        <v>8491</v>
      </c>
      <c r="D22489" s="905" t="s">
        <v>15184</v>
      </c>
      <c r="E22489" s="671">
        <v>50000</v>
      </c>
      <c r="F22489" s="235"/>
      <c r="G22489" s="235">
        <f t="shared" si="591"/>
        <v>-50000</v>
      </c>
      <c r="H22489" s="708" t="s">
        <v>15119</v>
      </c>
    </row>
    <row r="22490" spans="1:8" ht="15" x14ac:dyDescent="0.2">
      <c r="A22490" s="732">
        <v>45632</v>
      </c>
      <c r="B22490" s="173" t="s">
        <v>14719</v>
      </c>
      <c r="C22490" s="173" t="s">
        <v>15185</v>
      </c>
      <c r="D22490" s="227" t="s">
        <v>15186</v>
      </c>
      <c r="E22490" s="235">
        <v>444919</v>
      </c>
      <c r="F22490" s="235"/>
      <c r="G22490" s="235">
        <f t="shared" si="591"/>
        <v>-444919</v>
      </c>
      <c r="H22490" s="708" t="s">
        <v>15119</v>
      </c>
    </row>
    <row r="22491" spans="1:8" ht="15" x14ac:dyDescent="0.2">
      <c r="A22491" s="732">
        <v>45632</v>
      </c>
      <c r="B22491" s="173" t="s">
        <v>25</v>
      </c>
      <c r="C22491" s="173" t="s">
        <v>2427</v>
      </c>
      <c r="D22491" s="227" t="s">
        <v>15187</v>
      </c>
      <c r="E22491" s="235">
        <v>84620</v>
      </c>
      <c r="F22491" s="235"/>
      <c r="G22491" s="235">
        <f t="shared" si="591"/>
        <v>-84620</v>
      </c>
      <c r="H22491" s="708" t="s">
        <v>15119</v>
      </c>
    </row>
    <row r="22492" spans="1:8" ht="24" x14ac:dyDescent="0.2">
      <c r="A22492" s="732">
        <v>45635</v>
      </c>
      <c r="B22492" s="173" t="s">
        <v>14719</v>
      </c>
      <c r="C22492" s="173" t="s">
        <v>15188</v>
      </c>
      <c r="D22492" s="227" t="s">
        <v>15189</v>
      </c>
      <c r="E22492" s="235">
        <v>400000</v>
      </c>
      <c r="F22492" s="235"/>
      <c r="G22492" s="235">
        <f t="shared" si="591"/>
        <v>-400000</v>
      </c>
      <c r="H22492" s="708" t="s">
        <v>15119</v>
      </c>
    </row>
    <row r="22493" spans="1:8" ht="24" x14ac:dyDescent="0.2">
      <c r="A22493" s="732">
        <v>45635</v>
      </c>
      <c r="B22493" s="173" t="s">
        <v>13213</v>
      </c>
      <c r="C22493" s="173" t="s">
        <v>2018</v>
      </c>
      <c r="D22493" s="227" t="s">
        <v>15193</v>
      </c>
      <c r="E22493" s="235">
        <v>900000</v>
      </c>
      <c r="F22493" s="235"/>
      <c r="G22493" s="235">
        <f t="shared" ref="G22493:G22500" si="592">F22493-E22493</f>
        <v>-900000</v>
      </c>
      <c r="H22493" s="708" t="s">
        <v>15119</v>
      </c>
    </row>
    <row r="22494" spans="1:8" ht="24" x14ac:dyDescent="0.2">
      <c r="A22494" s="732">
        <v>45635</v>
      </c>
      <c r="B22494" s="173" t="s">
        <v>12783</v>
      </c>
      <c r="C22494" s="173" t="s">
        <v>2018</v>
      </c>
      <c r="D22494" s="227" t="s">
        <v>15193</v>
      </c>
      <c r="E22494" s="235">
        <v>100000</v>
      </c>
      <c r="F22494" s="235"/>
      <c r="G22494" s="235">
        <f t="shared" si="592"/>
        <v>-100000</v>
      </c>
      <c r="H22494" s="708" t="s">
        <v>15119</v>
      </c>
    </row>
    <row r="22495" spans="1:8" ht="15" x14ac:dyDescent="0.2">
      <c r="A22495" s="732">
        <v>45636</v>
      </c>
      <c r="B22495" s="173" t="s">
        <v>13278</v>
      </c>
      <c r="C22495" s="173" t="s">
        <v>3883</v>
      </c>
      <c r="D22495" s="227" t="s">
        <v>15228</v>
      </c>
      <c r="E22495" s="235">
        <v>100000</v>
      </c>
      <c r="F22495" s="235"/>
      <c r="G22495" s="235">
        <f t="shared" si="592"/>
        <v>-100000</v>
      </c>
      <c r="H22495" s="708" t="s">
        <v>15119</v>
      </c>
    </row>
    <row r="22496" spans="1:8" ht="24" x14ac:dyDescent="0.2">
      <c r="A22496" s="732">
        <v>45636</v>
      </c>
      <c r="B22496" s="173" t="s">
        <v>14232</v>
      </c>
      <c r="C22496" s="173" t="s">
        <v>15122</v>
      </c>
      <c r="D22496" s="227" t="s">
        <v>15198</v>
      </c>
      <c r="E22496" s="235">
        <v>864358</v>
      </c>
      <c r="F22496" s="235"/>
      <c r="G22496" s="235">
        <f t="shared" si="592"/>
        <v>-864358</v>
      </c>
      <c r="H22496" s="708" t="s">
        <v>15119</v>
      </c>
    </row>
    <row r="22497" spans="1:8" ht="24" x14ac:dyDescent="0.2">
      <c r="A22497" s="732">
        <v>45636</v>
      </c>
      <c r="B22497" s="173" t="s">
        <v>15033</v>
      </c>
      <c r="C22497" s="173" t="s">
        <v>15229</v>
      </c>
      <c r="D22497" s="227" t="s">
        <v>15199</v>
      </c>
      <c r="E22497" s="235">
        <v>800000</v>
      </c>
      <c r="F22497" s="235"/>
      <c r="G22497" s="235">
        <f t="shared" si="592"/>
        <v>-800000</v>
      </c>
      <c r="H22497" s="708" t="s">
        <v>15119</v>
      </c>
    </row>
    <row r="22498" spans="1:8" ht="24" x14ac:dyDescent="0.2">
      <c r="A22498" s="732">
        <v>45643</v>
      </c>
      <c r="B22498" s="173" t="s">
        <v>11068</v>
      </c>
      <c r="C22498" s="669" t="s">
        <v>704</v>
      </c>
      <c r="D22498" s="905" t="s">
        <v>15288</v>
      </c>
      <c r="E22498" s="671">
        <v>150000</v>
      </c>
      <c r="F22498" s="235"/>
      <c r="G22498" s="235">
        <f t="shared" si="592"/>
        <v>-150000</v>
      </c>
      <c r="H22498" s="708" t="s">
        <v>15119</v>
      </c>
    </row>
    <row r="22499" spans="1:8" ht="24" x14ac:dyDescent="0.2">
      <c r="A22499" s="732">
        <v>45643</v>
      </c>
      <c r="B22499" s="173" t="s">
        <v>14569</v>
      </c>
      <c r="C22499" s="669" t="s">
        <v>704</v>
      </c>
      <c r="D22499" s="905" t="s">
        <v>15288</v>
      </c>
      <c r="E22499" s="671">
        <v>200000</v>
      </c>
      <c r="F22499" s="235"/>
      <c r="G22499" s="235">
        <f t="shared" si="592"/>
        <v>-200000</v>
      </c>
      <c r="H22499" s="708" t="s">
        <v>15119</v>
      </c>
    </row>
    <row r="22500" spans="1:8" ht="15" x14ac:dyDescent="0.2">
      <c r="A22500" s="732">
        <v>45645</v>
      </c>
      <c r="B22500" s="173" t="s">
        <v>15311</v>
      </c>
      <c r="C22500" s="173" t="s">
        <v>15185</v>
      </c>
      <c r="D22500" s="227" t="s">
        <v>15325</v>
      </c>
      <c r="E22500" s="235">
        <v>795490</v>
      </c>
      <c r="F22500" s="235"/>
      <c r="G22500" s="235">
        <f t="shared" si="592"/>
        <v>-795490</v>
      </c>
      <c r="H22500" s="708" t="s">
        <v>15119</v>
      </c>
    </row>
    <row r="22501" spans="1:8" ht="15" x14ac:dyDescent="0.2">
      <c r="A22501" s="732">
        <v>45645</v>
      </c>
      <c r="B22501" s="173" t="s">
        <v>12594</v>
      </c>
      <c r="C22501" s="669" t="s">
        <v>3002</v>
      </c>
      <c r="D22501" s="905" t="s">
        <v>15326</v>
      </c>
      <c r="E22501" s="671">
        <v>25000</v>
      </c>
      <c r="F22501" s="235"/>
      <c r="G22501" s="235">
        <f t="shared" ref="G22501:G22505" si="593">F22501-E22501</f>
        <v>-25000</v>
      </c>
      <c r="H22501" s="708" t="s">
        <v>15119</v>
      </c>
    </row>
    <row r="22502" spans="1:8" ht="15" x14ac:dyDescent="0.2">
      <c r="A22502" s="732">
        <v>45645</v>
      </c>
      <c r="B22502" s="173" t="s">
        <v>3944</v>
      </c>
      <c r="C22502" s="669" t="s">
        <v>3002</v>
      </c>
      <c r="D22502" s="905" t="s">
        <v>15326</v>
      </c>
      <c r="E22502" s="671">
        <v>11945</v>
      </c>
      <c r="F22502" s="235"/>
      <c r="G22502" s="235">
        <f t="shared" si="593"/>
        <v>-11945</v>
      </c>
      <c r="H22502" s="708" t="s">
        <v>15119</v>
      </c>
    </row>
    <row r="22503" spans="1:8" ht="15" x14ac:dyDescent="0.2">
      <c r="A22503" s="732">
        <v>45645</v>
      </c>
      <c r="B22503" s="173" t="s">
        <v>3945</v>
      </c>
      <c r="C22503" s="669" t="s">
        <v>3002</v>
      </c>
      <c r="D22503" s="905" t="s">
        <v>15326</v>
      </c>
      <c r="E22503" s="671">
        <v>11000</v>
      </c>
      <c r="F22503" s="235"/>
      <c r="G22503" s="235">
        <f t="shared" si="593"/>
        <v>-11000</v>
      </c>
      <c r="H22503" s="708" t="s">
        <v>15119</v>
      </c>
    </row>
    <row r="22504" spans="1:8" ht="15" x14ac:dyDescent="0.2">
      <c r="A22504" s="732">
        <v>45645</v>
      </c>
      <c r="B22504" s="173" t="s">
        <v>37</v>
      </c>
      <c r="C22504" s="669" t="s">
        <v>3002</v>
      </c>
      <c r="D22504" s="905" t="s">
        <v>15326</v>
      </c>
      <c r="E22504" s="671">
        <v>12000</v>
      </c>
      <c r="F22504" s="235"/>
      <c r="G22504" s="235">
        <f t="shared" si="593"/>
        <v>-12000</v>
      </c>
      <c r="H22504" s="708" t="s">
        <v>15119</v>
      </c>
    </row>
    <row r="22505" spans="1:8" ht="15" x14ac:dyDescent="0.2">
      <c r="A22505" s="732">
        <v>45645</v>
      </c>
      <c r="B22505" s="173" t="s">
        <v>11707</v>
      </c>
      <c r="C22505" s="669" t="s">
        <v>3002</v>
      </c>
      <c r="D22505" s="905" t="s">
        <v>15326</v>
      </c>
      <c r="E22505" s="671">
        <v>45000</v>
      </c>
      <c r="F22505" s="235"/>
      <c r="G22505" s="235">
        <f t="shared" si="593"/>
        <v>-45000</v>
      </c>
      <c r="H22505" s="708" t="s">
        <v>15119</v>
      </c>
    </row>
    <row r="22506" spans="1:8" ht="15" x14ac:dyDescent="0.2">
      <c r="A22506" s="732">
        <v>45646</v>
      </c>
      <c r="B22506" s="173" t="s">
        <v>11068</v>
      </c>
      <c r="C22506" s="550" t="s">
        <v>12016</v>
      </c>
      <c r="D22506" s="739" t="s">
        <v>15352</v>
      </c>
      <c r="E22506" s="551">
        <v>117087</v>
      </c>
      <c r="F22506" s="235"/>
      <c r="G22506" s="235">
        <f t="shared" ref="G22506:G22517" si="594">F22506-E22506</f>
        <v>-117087</v>
      </c>
      <c r="H22506" s="708" t="s">
        <v>15119</v>
      </c>
    </row>
    <row r="22507" spans="1:8" ht="15" x14ac:dyDescent="0.2">
      <c r="A22507" s="732">
        <v>45646</v>
      </c>
      <c r="B22507" s="173" t="s">
        <v>9344</v>
      </c>
      <c r="C22507" s="550" t="s">
        <v>12016</v>
      </c>
      <c r="D22507" s="739" t="s">
        <v>15352</v>
      </c>
      <c r="E22507" s="551">
        <v>6000</v>
      </c>
      <c r="F22507" s="235"/>
      <c r="G22507" s="235">
        <f t="shared" si="594"/>
        <v>-6000</v>
      </c>
      <c r="H22507" s="708" t="s">
        <v>15119</v>
      </c>
    </row>
    <row r="22508" spans="1:8" ht="15" x14ac:dyDescent="0.2">
      <c r="A22508" s="732">
        <v>45646</v>
      </c>
      <c r="B22508" s="173" t="s">
        <v>12388</v>
      </c>
      <c r="C22508" s="550" t="s">
        <v>12016</v>
      </c>
      <c r="D22508" s="739" t="s">
        <v>15352</v>
      </c>
      <c r="E22508" s="551">
        <v>104064</v>
      </c>
      <c r="F22508" s="235"/>
      <c r="G22508" s="235">
        <f t="shared" si="594"/>
        <v>-104064</v>
      </c>
      <c r="H22508" s="708" t="s">
        <v>15119</v>
      </c>
    </row>
    <row r="22509" spans="1:8" ht="15" x14ac:dyDescent="0.2">
      <c r="A22509" s="732">
        <v>45646</v>
      </c>
      <c r="B22509" s="173" t="s">
        <v>12671</v>
      </c>
      <c r="C22509" s="550" t="s">
        <v>12016</v>
      </c>
      <c r="D22509" s="739" t="s">
        <v>15352</v>
      </c>
      <c r="E22509" s="551">
        <v>87831</v>
      </c>
      <c r="F22509" s="235"/>
      <c r="G22509" s="235">
        <f t="shared" si="594"/>
        <v>-87831</v>
      </c>
      <c r="H22509" s="708" t="s">
        <v>15119</v>
      </c>
    </row>
    <row r="22510" spans="1:8" ht="15" x14ac:dyDescent="0.2">
      <c r="A22510" s="732">
        <v>45646</v>
      </c>
      <c r="B22510" s="173" t="s">
        <v>13240</v>
      </c>
      <c r="C22510" s="550" t="s">
        <v>12016</v>
      </c>
      <c r="D22510" s="739" t="s">
        <v>15352</v>
      </c>
      <c r="E22510" s="551">
        <v>47250</v>
      </c>
      <c r="F22510" s="235"/>
      <c r="G22510" s="235">
        <f t="shared" si="594"/>
        <v>-47250</v>
      </c>
      <c r="H22510" s="708" t="s">
        <v>15119</v>
      </c>
    </row>
    <row r="22511" spans="1:8" ht="15" x14ac:dyDescent="0.2">
      <c r="A22511" s="732">
        <v>45646</v>
      </c>
      <c r="B22511" s="173" t="s">
        <v>13165</v>
      </c>
      <c r="C22511" s="550" t="s">
        <v>12016</v>
      </c>
      <c r="D22511" s="739" t="s">
        <v>15352</v>
      </c>
      <c r="E22511" s="551">
        <v>30500</v>
      </c>
      <c r="F22511" s="235"/>
      <c r="G22511" s="235">
        <f t="shared" si="594"/>
        <v>-30500</v>
      </c>
      <c r="H22511" s="708" t="s">
        <v>15119</v>
      </c>
    </row>
    <row r="22512" spans="1:8" ht="15" x14ac:dyDescent="0.2">
      <c r="A22512" s="732">
        <v>45646</v>
      </c>
      <c r="B22512" s="173" t="s">
        <v>13417</v>
      </c>
      <c r="C22512" s="550" t="s">
        <v>12016</v>
      </c>
      <c r="D22512" s="739" t="s">
        <v>15352</v>
      </c>
      <c r="E22512" s="551">
        <v>96058</v>
      </c>
      <c r="F22512" s="235"/>
      <c r="G22512" s="235">
        <f t="shared" si="594"/>
        <v>-96058</v>
      </c>
      <c r="H22512" s="708" t="s">
        <v>15119</v>
      </c>
    </row>
    <row r="22513" spans="1:8" ht="15" x14ac:dyDescent="0.2">
      <c r="A22513" s="732">
        <v>45646</v>
      </c>
      <c r="B22513" s="173" t="s">
        <v>13278</v>
      </c>
      <c r="C22513" s="550" t="s">
        <v>12016</v>
      </c>
      <c r="D22513" s="739" t="s">
        <v>15352</v>
      </c>
      <c r="E22513" s="551">
        <v>4902</v>
      </c>
      <c r="F22513" s="235"/>
      <c r="G22513" s="235">
        <f t="shared" si="594"/>
        <v>-4902</v>
      </c>
      <c r="H22513" s="708" t="s">
        <v>15119</v>
      </c>
    </row>
    <row r="22514" spans="1:8" ht="15" x14ac:dyDescent="0.2">
      <c r="A22514" s="732">
        <v>45646</v>
      </c>
      <c r="B22514" s="173" t="s">
        <v>14540</v>
      </c>
      <c r="C22514" s="550" t="s">
        <v>12016</v>
      </c>
      <c r="D22514" s="739" t="s">
        <v>15352</v>
      </c>
      <c r="E22514" s="551">
        <v>532568</v>
      </c>
      <c r="F22514" s="235"/>
      <c r="G22514" s="235">
        <f t="shared" si="594"/>
        <v>-532568</v>
      </c>
      <c r="H22514" s="708" t="s">
        <v>15119</v>
      </c>
    </row>
    <row r="22515" spans="1:8" ht="15" x14ac:dyDescent="0.2">
      <c r="A22515" s="732">
        <v>45646</v>
      </c>
      <c r="B22515" s="173" t="s">
        <v>14351</v>
      </c>
      <c r="C22515" s="550" t="s">
        <v>12016</v>
      </c>
      <c r="D22515" s="739" t="s">
        <v>15352</v>
      </c>
      <c r="E22515" s="551">
        <v>42789</v>
      </c>
      <c r="F22515" s="235"/>
      <c r="G22515" s="235">
        <f t="shared" si="594"/>
        <v>-42789</v>
      </c>
      <c r="H22515" s="708" t="s">
        <v>15119</v>
      </c>
    </row>
    <row r="22516" spans="1:8" ht="15" x14ac:dyDescent="0.2">
      <c r="A22516" s="732">
        <v>45646</v>
      </c>
      <c r="B22516" s="173" t="s">
        <v>14232</v>
      </c>
      <c r="C22516" s="550" t="s">
        <v>12016</v>
      </c>
      <c r="D22516" s="739" t="s">
        <v>15352</v>
      </c>
      <c r="E22516" s="551">
        <v>109721</v>
      </c>
      <c r="F22516" s="235"/>
      <c r="G22516" s="235">
        <f t="shared" si="594"/>
        <v>-109721</v>
      </c>
      <c r="H22516" s="708" t="s">
        <v>15119</v>
      </c>
    </row>
    <row r="22517" spans="1:8" ht="15" x14ac:dyDescent="0.2">
      <c r="A22517" s="732">
        <v>45646</v>
      </c>
      <c r="B22517" s="173" t="s">
        <v>14329</v>
      </c>
      <c r="C22517" s="550" t="s">
        <v>12016</v>
      </c>
      <c r="D22517" s="739" t="s">
        <v>15352</v>
      </c>
      <c r="E22517" s="551">
        <v>5871</v>
      </c>
      <c r="F22517" s="235"/>
      <c r="G22517" s="235">
        <f t="shared" si="594"/>
        <v>-5871</v>
      </c>
      <c r="H22517" s="708" t="s">
        <v>15119</v>
      </c>
    </row>
    <row r="22518" spans="1:8" ht="15" x14ac:dyDescent="0.2">
      <c r="A22518" s="732">
        <v>45646</v>
      </c>
      <c r="B22518" s="173" t="s">
        <v>14351</v>
      </c>
      <c r="C22518" s="550" t="s">
        <v>12016</v>
      </c>
      <c r="D22518" s="739" t="s">
        <v>15352</v>
      </c>
      <c r="E22518" s="551">
        <v>115359</v>
      </c>
      <c r="F22518" s="235"/>
      <c r="G22518" s="235">
        <f t="shared" ref="G22518" si="595">F22518-E22518</f>
        <v>-115359</v>
      </c>
      <c r="H22518" s="708" t="s">
        <v>15119</v>
      </c>
    </row>
    <row r="22519" spans="1:8" ht="15" x14ac:dyDescent="0.2">
      <c r="A22519" s="732">
        <v>45646</v>
      </c>
      <c r="B22519" s="173" t="s">
        <v>6503</v>
      </c>
      <c r="C22519" s="669" t="s">
        <v>14180</v>
      </c>
      <c r="D22519" s="905" t="s">
        <v>15353</v>
      </c>
      <c r="E22519" s="671">
        <v>194672</v>
      </c>
      <c r="F22519" s="235"/>
      <c r="G22519" s="235">
        <f t="shared" ref="G22519:G22933" si="596">F22519-E22519</f>
        <v>-194672</v>
      </c>
      <c r="H22519" s="708" t="s">
        <v>15119</v>
      </c>
    </row>
    <row r="22520" spans="1:8" ht="15" x14ac:dyDescent="0.2">
      <c r="A22520" s="732">
        <v>45646</v>
      </c>
      <c r="B22520" s="173" t="s">
        <v>11068</v>
      </c>
      <c r="C22520" s="669" t="s">
        <v>14180</v>
      </c>
      <c r="D22520" s="905" t="s">
        <v>15353</v>
      </c>
      <c r="E22520" s="671">
        <v>327067</v>
      </c>
      <c r="F22520" s="235"/>
      <c r="G22520" s="235">
        <f t="shared" si="596"/>
        <v>-327067</v>
      </c>
      <c r="H22520" s="708" t="s">
        <v>15119</v>
      </c>
    </row>
    <row r="22521" spans="1:8" ht="15" x14ac:dyDescent="0.2">
      <c r="A22521" s="732">
        <v>45646</v>
      </c>
      <c r="B22521" s="173" t="s">
        <v>12783</v>
      </c>
      <c r="C22521" s="669" t="s">
        <v>14180</v>
      </c>
      <c r="D22521" s="905" t="s">
        <v>15353</v>
      </c>
      <c r="E22521" s="671">
        <v>274418</v>
      </c>
      <c r="F22521" s="235"/>
      <c r="G22521" s="235">
        <f t="shared" si="596"/>
        <v>-274418</v>
      </c>
      <c r="H22521" s="708" t="s">
        <v>15119</v>
      </c>
    </row>
    <row r="22522" spans="1:8" ht="15" x14ac:dyDescent="0.2">
      <c r="A22522" s="732">
        <v>45646</v>
      </c>
      <c r="B22522" s="173" t="s">
        <v>13519</v>
      </c>
      <c r="C22522" s="669" t="s">
        <v>14180</v>
      </c>
      <c r="D22522" s="905" t="s">
        <v>15353</v>
      </c>
      <c r="E22522" s="671">
        <v>519055</v>
      </c>
      <c r="F22522" s="235"/>
      <c r="G22522" s="235">
        <f t="shared" si="596"/>
        <v>-519055</v>
      </c>
      <c r="H22522" s="708" t="s">
        <v>15119</v>
      </c>
    </row>
    <row r="22523" spans="1:8" ht="15" x14ac:dyDescent="0.2">
      <c r="A22523" s="732">
        <v>45646</v>
      </c>
      <c r="B22523" s="173" t="s">
        <v>14351</v>
      </c>
      <c r="C22523" s="669" t="s">
        <v>14180</v>
      </c>
      <c r="D22523" s="905" t="s">
        <v>15353</v>
      </c>
      <c r="E22523" s="671">
        <v>484788</v>
      </c>
      <c r="F22523" s="235"/>
      <c r="G22523" s="235">
        <f t="shared" si="596"/>
        <v>-484788</v>
      </c>
      <c r="H22523" s="708" t="s">
        <v>15119</v>
      </c>
    </row>
    <row r="22524" spans="1:8" ht="15" x14ac:dyDescent="0.2">
      <c r="A22524" s="732">
        <v>45649</v>
      </c>
      <c r="B22524" s="173" t="s">
        <v>15034</v>
      </c>
      <c r="C22524" s="173" t="s">
        <v>15123</v>
      </c>
      <c r="D22524" s="227" t="s">
        <v>15386</v>
      </c>
      <c r="E22524" s="235">
        <v>75000</v>
      </c>
      <c r="F22524" s="235"/>
      <c r="G22524" s="235">
        <f t="shared" si="596"/>
        <v>-75000</v>
      </c>
      <c r="H22524" s="708" t="s">
        <v>15119</v>
      </c>
    </row>
    <row r="22525" spans="1:8" ht="24" x14ac:dyDescent="0.2">
      <c r="A22525" s="729">
        <v>45628</v>
      </c>
      <c r="B22525" s="93" t="s">
        <v>14719</v>
      </c>
      <c r="C22525" s="93" t="s">
        <v>558</v>
      </c>
      <c r="D22525" s="800" t="s">
        <v>15192</v>
      </c>
      <c r="E22525" s="175"/>
      <c r="F22525" s="175">
        <v>1000000</v>
      </c>
      <c r="G22525" s="175">
        <f t="shared" ref="G22525:G22527" si="597">F22525-E22525</f>
        <v>1000000</v>
      </c>
      <c r="H22525" s="701" t="s">
        <v>15119</v>
      </c>
    </row>
    <row r="22526" spans="1:8" ht="24" x14ac:dyDescent="0.2">
      <c r="A22526" s="729">
        <v>45628</v>
      </c>
      <c r="B22526" s="93" t="s">
        <v>14719</v>
      </c>
      <c r="C22526" s="93" t="s">
        <v>558</v>
      </c>
      <c r="D22526" s="800" t="s">
        <v>15191</v>
      </c>
      <c r="E22526" s="175"/>
      <c r="F22526" s="175">
        <v>1100000</v>
      </c>
      <c r="G22526" s="175">
        <f t="shared" si="597"/>
        <v>1100000</v>
      </c>
      <c r="H22526" s="701" t="s">
        <v>15119</v>
      </c>
    </row>
    <row r="22527" spans="1:8" ht="24" x14ac:dyDescent="0.2">
      <c r="A22527" s="729">
        <v>45628</v>
      </c>
      <c r="B22527" s="93" t="s">
        <v>14719</v>
      </c>
      <c r="C22527" s="93" t="s">
        <v>558</v>
      </c>
      <c r="D22527" s="800" t="s">
        <v>15189</v>
      </c>
      <c r="E22527" s="175"/>
      <c r="F22527" s="175">
        <v>400000</v>
      </c>
      <c r="G22527" s="175">
        <f t="shared" si="597"/>
        <v>400000</v>
      </c>
      <c r="H22527" s="701" t="s">
        <v>15119</v>
      </c>
    </row>
    <row r="22528" spans="1:8" ht="24" x14ac:dyDescent="0.2">
      <c r="A22528" s="729">
        <v>45631</v>
      </c>
      <c r="B22528" s="93" t="s">
        <v>14569</v>
      </c>
      <c r="C22528" s="93" t="s">
        <v>558</v>
      </c>
      <c r="D22528" s="800" t="s">
        <v>15117</v>
      </c>
      <c r="E22528" s="175"/>
      <c r="F22528" s="175">
        <v>2175753</v>
      </c>
      <c r="G22528" s="175">
        <f t="shared" ref="G22528:G22531" si="598">F22528-E22528</f>
        <v>2175753</v>
      </c>
      <c r="H22528" s="701" t="s">
        <v>15119</v>
      </c>
    </row>
    <row r="22529" spans="1:8" ht="24" x14ac:dyDescent="0.2">
      <c r="A22529" s="729">
        <v>45631</v>
      </c>
      <c r="B22529" s="93" t="s">
        <v>14569</v>
      </c>
      <c r="C22529" s="93" t="s">
        <v>558</v>
      </c>
      <c r="D22529" s="800" t="s">
        <v>15116</v>
      </c>
      <c r="E22529" s="175"/>
      <c r="F22529" s="175">
        <v>2002145</v>
      </c>
      <c r="G22529" s="175">
        <f t="shared" si="598"/>
        <v>2002145</v>
      </c>
      <c r="H22529" s="701" t="s">
        <v>15119</v>
      </c>
    </row>
    <row r="22530" spans="1:8" ht="15" x14ac:dyDescent="0.2">
      <c r="A22530" s="729">
        <v>45631</v>
      </c>
      <c r="B22530" s="93" t="s">
        <v>14569</v>
      </c>
      <c r="C22530" s="93" t="s">
        <v>558</v>
      </c>
      <c r="D22530" s="896" t="s">
        <v>15289</v>
      </c>
      <c r="E22530" s="642">
        <v>30000</v>
      </c>
      <c r="F22530" s="175"/>
      <c r="G22530" s="175">
        <f t="shared" si="598"/>
        <v>-30000</v>
      </c>
      <c r="H22530" s="701" t="s">
        <v>15119</v>
      </c>
    </row>
    <row r="22531" spans="1:8" ht="15" x14ac:dyDescent="0.2">
      <c r="A22531" s="729">
        <v>45633</v>
      </c>
      <c r="B22531" s="93" t="s">
        <v>3945</v>
      </c>
      <c r="C22531" s="93" t="s">
        <v>558</v>
      </c>
      <c r="D22531" s="800" t="s">
        <v>15190</v>
      </c>
      <c r="E22531" s="175"/>
      <c r="F22531" s="175">
        <v>401676</v>
      </c>
      <c r="G22531" s="175">
        <f t="shared" si="598"/>
        <v>401676</v>
      </c>
      <c r="H22531" s="701" t="s">
        <v>15119</v>
      </c>
    </row>
    <row r="22532" spans="1:8" ht="24" x14ac:dyDescent="0.2">
      <c r="A22532" s="729">
        <v>45636</v>
      </c>
      <c r="B22532" s="93" t="s">
        <v>13279</v>
      </c>
      <c r="C22532" s="93" t="s">
        <v>558</v>
      </c>
      <c r="D22532" s="800" t="s">
        <v>15195</v>
      </c>
      <c r="E22532" s="175"/>
      <c r="F22532" s="175">
        <v>499999</v>
      </c>
      <c r="G22532" s="175">
        <f t="shared" ref="G22532:G22535" si="599">F22532-E22532</f>
        <v>499999</v>
      </c>
      <c r="H22532" s="701" t="s">
        <v>15119</v>
      </c>
    </row>
    <row r="22533" spans="1:8" ht="24" x14ac:dyDescent="0.2">
      <c r="A22533" s="729">
        <v>45636</v>
      </c>
      <c r="B22533" s="93" t="s">
        <v>13904</v>
      </c>
      <c r="C22533" s="93" t="s">
        <v>558</v>
      </c>
      <c r="D22533" s="800" t="s">
        <v>15196</v>
      </c>
      <c r="E22533" s="175"/>
      <c r="F22533" s="175">
        <v>1500001</v>
      </c>
      <c r="G22533" s="175">
        <f t="shared" si="599"/>
        <v>1500001</v>
      </c>
      <c r="H22533" s="701" t="s">
        <v>15119</v>
      </c>
    </row>
    <row r="22534" spans="1:8" ht="24" x14ac:dyDescent="0.2">
      <c r="A22534" s="729">
        <v>45636</v>
      </c>
      <c r="B22534" s="93" t="s">
        <v>14009</v>
      </c>
      <c r="C22534" s="93" t="s">
        <v>558</v>
      </c>
      <c r="D22534" s="800" t="s">
        <v>15197</v>
      </c>
      <c r="E22534" s="175"/>
      <c r="F22534" s="175">
        <v>1900010</v>
      </c>
      <c r="G22534" s="175">
        <f t="shared" si="599"/>
        <v>1900010</v>
      </c>
      <c r="H22534" s="701" t="s">
        <v>15119</v>
      </c>
    </row>
    <row r="22535" spans="1:8" ht="15" x14ac:dyDescent="0.2">
      <c r="A22535" s="729">
        <v>45636</v>
      </c>
      <c r="B22535" s="93" t="s">
        <v>14009</v>
      </c>
      <c r="C22535" s="93" t="s">
        <v>558</v>
      </c>
      <c r="D22535" s="896" t="s">
        <v>15385</v>
      </c>
      <c r="E22535" s="642">
        <v>34000</v>
      </c>
      <c r="F22535" s="175"/>
      <c r="G22535" s="175">
        <f t="shared" si="599"/>
        <v>-34000</v>
      </c>
      <c r="H22535" s="701" t="s">
        <v>15119</v>
      </c>
    </row>
    <row r="22536" spans="1:8" ht="24" x14ac:dyDescent="0.2">
      <c r="A22536" s="729">
        <v>45636</v>
      </c>
      <c r="B22536" s="93" t="s">
        <v>14569</v>
      </c>
      <c r="C22536" s="93" t="s">
        <v>558</v>
      </c>
      <c r="D22536" s="800" t="s">
        <v>15198</v>
      </c>
      <c r="E22536" s="175"/>
      <c r="F22536" s="175">
        <v>864358</v>
      </c>
      <c r="G22536" s="175">
        <f t="shared" ref="G22536" si="600">F22536-E22536</f>
        <v>864358</v>
      </c>
      <c r="H22536" s="701" t="s">
        <v>15119</v>
      </c>
    </row>
    <row r="22537" spans="1:8" ht="24" x14ac:dyDescent="0.2">
      <c r="A22537" s="729">
        <v>45637</v>
      </c>
      <c r="B22537" s="93" t="s">
        <v>15005</v>
      </c>
      <c r="C22537" s="93" t="s">
        <v>558</v>
      </c>
      <c r="D22537" s="800" t="s">
        <v>15199</v>
      </c>
      <c r="E22537" s="175"/>
      <c r="F22537" s="175">
        <v>800000</v>
      </c>
      <c r="G22537" s="175">
        <f t="shared" ref="G22537:G22538" si="601">F22537-E22537</f>
        <v>800000</v>
      </c>
      <c r="H22537" s="701" t="s">
        <v>15119</v>
      </c>
    </row>
    <row r="22538" spans="1:8" ht="15" x14ac:dyDescent="0.2">
      <c r="A22538" s="729">
        <v>45638</v>
      </c>
      <c r="B22538" s="93" t="s">
        <v>3945</v>
      </c>
      <c r="C22538" s="93" t="s">
        <v>558</v>
      </c>
      <c r="D22538" s="800" t="s">
        <v>15327</v>
      </c>
      <c r="E22538" s="175"/>
      <c r="F22538" s="175">
        <v>50000</v>
      </c>
      <c r="G22538" s="175">
        <f t="shared" si="601"/>
        <v>50000</v>
      </c>
      <c r="H22538" s="701" t="s">
        <v>15119</v>
      </c>
    </row>
    <row r="22539" spans="1:8" ht="15" x14ac:dyDescent="0.2">
      <c r="A22539" s="729">
        <v>45639</v>
      </c>
      <c r="B22539" s="93" t="s">
        <v>14466</v>
      </c>
      <c r="C22539" s="93" t="s">
        <v>558</v>
      </c>
      <c r="D22539" s="800" t="s">
        <v>15303</v>
      </c>
      <c r="E22539" s="175"/>
      <c r="F22539" s="175">
        <v>780810</v>
      </c>
      <c r="G22539" s="175">
        <f t="shared" ref="G22539:G22541" si="602">F22539-E22539</f>
        <v>780810</v>
      </c>
      <c r="H22539" s="701" t="s">
        <v>15119</v>
      </c>
    </row>
    <row r="22540" spans="1:8" ht="15" x14ac:dyDescent="0.2">
      <c r="A22540" s="729">
        <v>45639</v>
      </c>
      <c r="B22540" s="93" t="s">
        <v>14466</v>
      </c>
      <c r="C22540" s="93" t="s">
        <v>558</v>
      </c>
      <c r="D22540" s="800" t="s">
        <v>15303</v>
      </c>
      <c r="E22540" s="175"/>
      <c r="F22540" s="175">
        <v>736000</v>
      </c>
      <c r="G22540" s="175">
        <f t="shared" si="602"/>
        <v>736000</v>
      </c>
      <c r="H22540" s="701" t="s">
        <v>15119</v>
      </c>
    </row>
    <row r="22541" spans="1:8" ht="24" x14ac:dyDescent="0.2">
      <c r="A22541" s="729">
        <v>45639</v>
      </c>
      <c r="B22541" s="93" t="s">
        <v>14463</v>
      </c>
      <c r="C22541" s="93" t="s">
        <v>558</v>
      </c>
      <c r="D22541" s="800" t="s">
        <v>15304</v>
      </c>
      <c r="E22541" s="175"/>
      <c r="F22541" s="175">
        <v>281462</v>
      </c>
      <c r="G22541" s="175">
        <f t="shared" si="602"/>
        <v>281462</v>
      </c>
      <c r="H22541" s="701" t="s">
        <v>15119</v>
      </c>
    </row>
    <row r="22542" spans="1:8" ht="24" x14ac:dyDescent="0.2">
      <c r="A22542" s="729">
        <v>45642</v>
      </c>
      <c r="B22542" s="93" t="s">
        <v>13279</v>
      </c>
      <c r="C22542" s="93" t="s">
        <v>558</v>
      </c>
      <c r="D22542" s="800" t="s">
        <v>15260</v>
      </c>
      <c r="E22542" s="175"/>
      <c r="F22542" s="175">
        <v>350000</v>
      </c>
      <c r="G22542" s="175">
        <f t="shared" ref="G22542:G22543" si="603">F22542-E22542</f>
        <v>350000</v>
      </c>
      <c r="H22542" s="701" t="s">
        <v>15119</v>
      </c>
    </row>
    <row r="22543" spans="1:8" ht="24" x14ac:dyDescent="0.2">
      <c r="A22543" s="729">
        <v>45642</v>
      </c>
      <c r="B22543" s="93" t="s">
        <v>15258</v>
      </c>
      <c r="C22543" s="93" t="s">
        <v>558</v>
      </c>
      <c r="D22543" s="800" t="s">
        <v>15259</v>
      </c>
      <c r="E22543" s="175"/>
      <c r="F22543" s="175">
        <v>8508670</v>
      </c>
      <c r="G22543" s="175">
        <f t="shared" si="603"/>
        <v>8508670</v>
      </c>
      <c r="H22543" s="701" t="s">
        <v>15119</v>
      </c>
    </row>
    <row r="22544" spans="1:8" ht="15" x14ac:dyDescent="0.2">
      <c r="A22544" s="729">
        <v>45642</v>
      </c>
      <c r="B22544" s="93" t="s">
        <v>15258</v>
      </c>
      <c r="C22544" s="93" t="s">
        <v>558</v>
      </c>
      <c r="D22544" s="896" t="s">
        <v>12006</v>
      </c>
      <c r="E22544" s="642">
        <v>77086</v>
      </c>
      <c r="F22544" s="175"/>
      <c r="G22544" s="175">
        <f t="shared" ref="G22544" si="604">F22544-E22544</f>
        <v>-77086</v>
      </c>
      <c r="H22544" s="701" t="s">
        <v>15119</v>
      </c>
    </row>
    <row r="22545" spans="1:8" ht="15" x14ac:dyDescent="0.2">
      <c r="A22545" s="729">
        <v>45642</v>
      </c>
      <c r="B22545" s="93" t="s">
        <v>10764</v>
      </c>
      <c r="C22545" s="93" t="s">
        <v>558</v>
      </c>
      <c r="D22545" s="800" t="s">
        <v>15296</v>
      </c>
      <c r="E22545" s="175"/>
      <c r="F22545" s="175">
        <v>50000</v>
      </c>
      <c r="G22545" s="175">
        <f t="shared" ref="G22545:G22546" si="605">F22545-E22545</f>
        <v>50000</v>
      </c>
      <c r="H22545" s="701" t="s">
        <v>15119</v>
      </c>
    </row>
    <row r="22546" spans="1:8" ht="15" x14ac:dyDescent="0.2">
      <c r="A22546" s="729">
        <v>45644</v>
      </c>
      <c r="B22546" s="93" t="s">
        <v>37</v>
      </c>
      <c r="C22546" s="93" t="s">
        <v>558</v>
      </c>
      <c r="D22546" s="800" t="s">
        <v>15298</v>
      </c>
      <c r="E22546" s="175"/>
      <c r="F22546" s="175">
        <v>280434</v>
      </c>
      <c r="G22546" s="175">
        <f t="shared" si="605"/>
        <v>280434</v>
      </c>
      <c r="H22546" s="701" t="s">
        <v>15119</v>
      </c>
    </row>
    <row r="22547" spans="1:8" ht="24" x14ac:dyDescent="0.2">
      <c r="A22547" s="729">
        <v>45646</v>
      </c>
      <c r="B22547" s="93" t="s">
        <v>13904</v>
      </c>
      <c r="C22547" s="93" t="s">
        <v>558</v>
      </c>
      <c r="D22547" s="800" t="s">
        <v>15329</v>
      </c>
      <c r="E22547" s="175"/>
      <c r="F22547" s="175">
        <v>1300000</v>
      </c>
      <c r="G22547" s="175">
        <f t="shared" ref="G22547:G22549" si="606">F22547-E22547</f>
        <v>1300000</v>
      </c>
      <c r="H22547" s="701" t="s">
        <v>15119</v>
      </c>
    </row>
    <row r="22548" spans="1:8" ht="36" x14ac:dyDescent="0.2">
      <c r="A22548" s="729">
        <v>45646</v>
      </c>
      <c r="B22548" s="93" t="s">
        <v>13519</v>
      </c>
      <c r="C22548" s="93" t="s">
        <v>558</v>
      </c>
      <c r="D22548" s="800" t="s">
        <v>15330</v>
      </c>
      <c r="E22548" s="175"/>
      <c r="F22548" s="175">
        <v>1800000</v>
      </c>
      <c r="G22548" s="175">
        <f t="shared" si="606"/>
        <v>1800000</v>
      </c>
      <c r="H22548" s="701" t="s">
        <v>15119</v>
      </c>
    </row>
    <row r="22549" spans="1:8" ht="15" x14ac:dyDescent="0.2">
      <c r="A22549" s="729">
        <v>45650</v>
      </c>
      <c r="B22549" s="93" t="s">
        <v>3944</v>
      </c>
      <c r="C22549" s="93" t="s">
        <v>558</v>
      </c>
      <c r="D22549" s="890" t="s">
        <v>15411</v>
      </c>
      <c r="E22549" s="175"/>
      <c r="F22549" s="175">
        <v>372141</v>
      </c>
      <c r="G22549" s="175">
        <f t="shared" si="606"/>
        <v>372141</v>
      </c>
      <c r="H22549" s="701" t="s">
        <v>15119</v>
      </c>
    </row>
    <row r="22550" spans="1:8" ht="15" x14ac:dyDescent="0.2">
      <c r="A22550" s="733">
        <v>45658</v>
      </c>
      <c r="B22550" s="62" t="s">
        <v>15311</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15430</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15431</v>
      </c>
      <c r="C22553" s="62" t="s">
        <v>15415</v>
      </c>
      <c r="D22553" s="182" t="s">
        <v>15432</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14569</v>
      </c>
      <c r="C22555" s="62" t="s">
        <v>10972</v>
      </c>
      <c r="D22555" s="182" t="s">
        <v>15358</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14497</v>
      </c>
      <c r="E22559" s="125">
        <v>2000</v>
      </c>
      <c r="F22559" s="125"/>
      <c r="G22559" s="125">
        <f t="shared" si="607"/>
        <v>-2000</v>
      </c>
      <c r="H22559" s="704" t="s">
        <v>12013</v>
      </c>
    </row>
    <row r="22560" spans="1:8" ht="15" x14ac:dyDescent="0.2">
      <c r="A22560" s="733">
        <v>45659</v>
      </c>
      <c r="B22560" s="62" t="s">
        <v>14569</v>
      </c>
      <c r="C22560" s="62" t="s">
        <v>5740</v>
      </c>
      <c r="D22560" s="182" t="s">
        <v>369</v>
      </c>
      <c r="E22560" s="125">
        <v>3000</v>
      </c>
      <c r="F22560" s="125"/>
      <c r="G22560" s="125">
        <f t="shared" si="607"/>
        <v>-3000</v>
      </c>
      <c r="H22560" s="704" t="s">
        <v>12013</v>
      </c>
    </row>
    <row r="22561" spans="1:8" ht="15" x14ac:dyDescent="0.2">
      <c r="A22561" s="733">
        <v>45659</v>
      </c>
      <c r="B22561" s="62" t="s">
        <v>15101</v>
      </c>
      <c r="C22561" s="62" t="s">
        <v>15433</v>
      </c>
      <c r="D22561" s="182" t="s">
        <v>15408</v>
      </c>
      <c r="E22561" s="125">
        <v>58220</v>
      </c>
      <c r="F22561" s="125"/>
      <c r="G22561" s="125">
        <f t="shared" ref="G22561:G22565" si="609">F22561-E22561</f>
        <v>-58220</v>
      </c>
      <c r="H22561" s="704" t="s">
        <v>12013</v>
      </c>
    </row>
    <row r="22562" spans="1:8" ht="15" x14ac:dyDescent="0.2">
      <c r="A22562" s="733">
        <v>45659</v>
      </c>
      <c r="B22562" s="62" t="s">
        <v>15034</v>
      </c>
      <c r="C22562" s="669" t="s">
        <v>13714</v>
      </c>
      <c r="D22562" s="905" t="s">
        <v>15435</v>
      </c>
      <c r="E22562" s="671">
        <v>18133</v>
      </c>
      <c r="F22562" s="125"/>
      <c r="G22562" s="125">
        <f t="shared" si="609"/>
        <v>-18133</v>
      </c>
      <c r="H22562" s="704" t="s">
        <v>12013</v>
      </c>
    </row>
    <row r="22563" spans="1:8" ht="15" x14ac:dyDescent="0.2">
      <c r="A22563" s="733">
        <v>45659</v>
      </c>
      <c r="B22563" s="62" t="s">
        <v>15258</v>
      </c>
      <c r="C22563" s="669" t="s">
        <v>13714</v>
      </c>
      <c r="D22563" s="905" t="s">
        <v>15435</v>
      </c>
      <c r="E22563" s="671">
        <v>18133</v>
      </c>
      <c r="F22563" s="125"/>
      <c r="G22563" s="125">
        <f t="shared" si="609"/>
        <v>-18133</v>
      </c>
      <c r="H22563" s="704" t="s">
        <v>12013</v>
      </c>
    </row>
    <row r="22564" spans="1:8" ht="15" x14ac:dyDescent="0.2">
      <c r="A22564" s="733">
        <v>45659</v>
      </c>
      <c r="B22564" s="62" t="s">
        <v>11068</v>
      </c>
      <c r="C22564" s="669" t="s">
        <v>13714</v>
      </c>
      <c r="D22564" s="905" t="s">
        <v>15435</v>
      </c>
      <c r="E22564" s="671">
        <v>18134</v>
      </c>
      <c r="F22564" s="125"/>
      <c r="G22564" s="125">
        <f t="shared" si="609"/>
        <v>-18134</v>
      </c>
      <c r="H22564" s="704" t="s">
        <v>12013</v>
      </c>
    </row>
    <row r="22565" spans="1:8" ht="15" x14ac:dyDescent="0.2">
      <c r="A22565" s="733">
        <v>45659</v>
      </c>
      <c r="B22565" s="62" t="s">
        <v>15311</v>
      </c>
      <c r="C22565" s="62" t="s">
        <v>15436</v>
      </c>
      <c r="D22565" s="182" t="s">
        <v>15434</v>
      </c>
      <c r="E22565" s="125">
        <v>180486</v>
      </c>
      <c r="F22565" s="125"/>
      <c r="G22565" s="125">
        <f t="shared" si="609"/>
        <v>-180486</v>
      </c>
      <c r="H22565" s="704" t="s">
        <v>12013</v>
      </c>
    </row>
    <row r="22566" spans="1:8" ht="15" x14ac:dyDescent="0.2">
      <c r="A22566" s="733">
        <v>45659</v>
      </c>
      <c r="B22566" s="62" t="s">
        <v>15258</v>
      </c>
      <c r="C22566" s="669" t="s">
        <v>391</v>
      </c>
      <c r="D22566" s="905" t="s">
        <v>15512</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15512</v>
      </c>
      <c r="E22567" s="671">
        <v>21250</v>
      </c>
      <c r="F22567" s="125"/>
      <c r="G22567" s="125">
        <f t="shared" ref="G22567:G22569" si="611">F22567-E22567</f>
        <v>-21250</v>
      </c>
      <c r="H22567" s="704" t="s">
        <v>12013</v>
      </c>
    </row>
    <row r="22568" spans="1:8" ht="15" x14ac:dyDescent="0.2">
      <c r="A22568" s="733">
        <v>45659</v>
      </c>
      <c r="B22568" s="62" t="s">
        <v>15034</v>
      </c>
      <c r="C22568" s="669" t="s">
        <v>391</v>
      </c>
      <c r="D22568" s="905" t="s">
        <v>15512</v>
      </c>
      <c r="E22568" s="671">
        <v>21250</v>
      </c>
      <c r="F22568" s="125"/>
      <c r="G22568" s="125">
        <f t="shared" si="611"/>
        <v>-21250</v>
      </c>
      <c r="H22568" s="704" t="s">
        <v>12013</v>
      </c>
    </row>
    <row r="22569" spans="1:8" ht="15" x14ac:dyDescent="0.2">
      <c r="A22569" s="733">
        <v>45659</v>
      </c>
      <c r="B22569" s="62" t="s">
        <v>13165</v>
      </c>
      <c r="C22569" s="669" t="s">
        <v>391</v>
      </c>
      <c r="D22569" s="905" t="s">
        <v>15512</v>
      </c>
      <c r="E22569" s="671">
        <v>21250</v>
      </c>
      <c r="F22569" s="125"/>
      <c r="G22569" s="125">
        <f t="shared" si="611"/>
        <v>-21250</v>
      </c>
      <c r="H22569" s="704" t="s">
        <v>12013</v>
      </c>
    </row>
    <row r="22570" spans="1:8" ht="15" x14ac:dyDescent="0.2">
      <c r="A22570" s="733">
        <v>45659</v>
      </c>
      <c r="B22570" s="62" t="s">
        <v>13165</v>
      </c>
      <c r="C22570" s="62" t="s">
        <v>285</v>
      </c>
      <c r="D22570" s="182" t="s">
        <v>15513</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15437</v>
      </c>
      <c r="E22572" s="125">
        <v>22350</v>
      </c>
      <c r="F22572" s="125"/>
      <c r="G22572" s="125">
        <f t="shared" si="612"/>
        <v>-22350</v>
      </c>
      <c r="H22572" s="704" t="s">
        <v>12013</v>
      </c>
    </row>
    <row r="22573" spans="1:8" ht="15" x14ac:dyDescent="0.2">
      <c r="A22573" s="733">
        <v>45660</v>
      </c>
      <c r="B22573" s="62" t="s">
        <v>13240</v>
      </c>
      <c r="C22573" s="62" t="s">
        <v>10972</v>
      </c>
      <c r="D22573" s="182" t="s">
        <v>15438</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15439</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15440</v>
      </c>
      <c r="E22577" s="125">
        <v>30000</v>
      </c>
      <c r="F22577" s="125"/>
      <c r="G22577" s="125">
        <f t="shared" si="612"/>
        <v>-30000</v>
      </c>
      <c r="H22577" s="704" t="s">
        <v>12013</v>
      </c>
    </row>
    <row r="22578" spans="1:8" ht="15" x14ac:dyDescent="0.2">
      <c r="A22578" s="733">
        <v>45660</v>
      </c>
      <c r="B22578" s="62" t="s">
        <v>15101</v>
      </c>
      <c r="C22578" s="62" t="s">
        <v>5386</v>
      </c>
      <c r="D22578" s="182" t="s">
        <v>15441</v>
      </c>
      <c r="E22578" s="125">
        <v>27000</v>
      </c>
      <c r="F22578" s="125"/>
      <c r="G22578" s="125">
        <f t="shared" si="612"/>
        <v>-27000</v>
      </c>
      <c r="H22578" s="704" t="s">
        <v>12013</v>
      </c>
    </row>
    <row r="22579" spans="1:8" ht="15" x14ac:dyDescent="0.2">
      <c r="A22579" s="733">
        <v>45660</v>
      </c>
      <c r="B22579" s="62" t="s">
        <v>13240</v>
      </c>
      <c r="C22579" s="62" t="s">
        <v>14802</v>
      </c>
      <c r="D22579" s="182" t="s">
        <v>15442</v>
      </c>
      <c r="E22579" s="125">
        <v>15000</v>
      </c>
      <c r="F22579" s="125"/>
      <c r="G22579" s="125">
        <f t="shared" si="612"/>
        <v>-15000</v>
      </c>
      <c r="H22579" s="704" t="s">
        <v>12013</v>
      </c>
    </row>
    <row r="22580" spans="1:8" ht="15" x14ac:dyDescent="0.2">
      <c r="A22580" s="733">
        <v>45660</v>
      </c>
      <c r="B22580" s="62" t="s">
        <v>13213</v>
      </c>
      <c r="C22580" s="62" t="s">
        <v>10972</v>
      </c>
      <c r="D22580" s="182" t="s">
        <v>15443</v>
      </c>
      <c r="E22580" s="125">
        <v>1100</v>
      </c>
      <c r="F22580" s="125"/>
      <c r="G22580" s="125">
        <f t="shared" si="612"/>
        <v>-1100</v>
      </c>
      <c r="H22580" s="704" t="s">
        <v>12013</v>
      </c>
    </row>
    <row r="22581" spans="1:8" ht="15" x14ac:dyDescent="0.2">
      <c r="A22581" s="733">
        <v>45660</v>
      </c>
      <c r="B22581" s="62" t="s">
        <v>15311</v>
      </c>
      <c r="C22581" s="62" t="s">
        <v>13400</v>
      </c>
      <c r="D22581" s="182" t="s">
        <v>15444</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15445</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15446</v>
      </c>
      <c r="E22584" s="1049">
        <v>65000</v>
      </c>
      <c r="F22584" s="125"/>
      <c r="G22584" s="125">
        <f t="shared" si="614"/>
        <v>-65000</v>
      </c>
      <c r="H22584" s="704" t="s">
        <v>12013</v>
      </c>
    </row>
    <row r="22585" spans="1:8" ht="15" x14ac:dyDescent="0.2">
      <c r="A22585" s="733">
        <v>45661</v>
      </c>
      <c r="B22585" s="62" t="s">
        <v>14334</v>
      </c>
      <c r="C22585" s="62" t="s">
        <v>14601</v>
      </c>
      <c r="D22585" s="182" t="s">
        <v>15447</v>
      </c>
      <c r="E22585" s="125">
        <v>100000</v>
      </c>
      <c r="F22585" s="125"/>
      <c r="G22585" s="125">
        <f t="shared" si="614"/>
        <v>-100000</v>
      </c>
      <c r="H22585" s="704" t="s">
        <v>12013</v>
      </c>
    </row>
    <row r="22586" spans="1:8" ht="15" x14ac:dyDescent="0.2">
      <c r="A22586" s="733">
        <v>45661</v>
      </c>
      <c r="B22586" s="62" t="s">
        <v>14597</v>
      </c>
      <c r="C22586" s="62" t="s">
        <v>13540</v>
      </c>
      <c r="D22586" s="182" t="s">
        <v>15514</v>
      </c>
      <c r="E22586" s="125">
        <v>100000</v>
      </c>
      <c r="F22586" s="125"/>
      <c r="G22586" s="125">
        <f t="shared" ref="G22586" si="615">F22586-E22586</f>
        <v>-100000</v>
      </c>
      <c r="H22586" s="704" t="s">
        <v>12013</v>
      </c>
    </row>
    <row r="22587" spans="1:8" ht="15" x14ac:dyDescent="0.2">
      <c r="A22587" s="733">
        <v>45661</v>
      </c>
      <c r="B22587" s="1047" t="s">
        <v>15034</v>
      </c>
      <c r="C22587" s="1047" t="s">
        <v>1229</v>
      </c>
      <c r="D22587" s="1050" t="s">
        <v>15448</v>
      </c>
      <c r="E22587" s="1049">
        <v>90000</v>
      </c>
      <c r="F22587" s="125"/>
      <c r="G22587" s="125">
        <f t="shared" si="614"/>
        <v>-90000</v>
      </c>
      <c r="H22587" s="704" t="s">
        <v>12013</v>
      </c>
    </row>
    <row r="22588" spans="1:8" ht="15" x14ac:dyDescent="0.2">
      <c r="A22588" s="733">
        <v>45661</v>
      </c>
      <c r="B22588" s="62" t="s">
        <v>12594</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15258</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3"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15456</v>
      </c>
      <c r="E22593" s="125">
        <v>13200</v>
      </c>
      <c r="F22593" s="125"/>
      <c r="G22593" s="125">
        <f t="shared" si="617"/>
        <v>-13200</v>
      </c>
      <c r="H22593" s="704" t="s">
        <v>12013</v>
      </c>
    </row>
    <row r="22594" spans="1:8" ht="15" x14ac:dyDescent="0.2">
      <c r="A22594" s="733">
        <v>45663</v>
      </c>
      <c r="B22594" s="62" t="s">
        <v>13240</v>
      </c>
      <c r="C22594" s="62" t="s">
        <v>5740</v>
      </c>
      <c r="D22594" s="182" t="s">
        <v>15457</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15338</v>
      </c>
      <c r="C22596" s="62" t="s">
        <v>285</v>
      </c>
      <c r="D22596" s="182" t="s">
        <v>14497</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15458</v>
      </c>
      <c r="E22598" s="1049">
        <v>278900</v>
      </c>
      <c r="F22598" s="125"/>
      <c r="G22598" s="125">
        <f t="shared" si="617"/>
        <v>-278900</v>
      </c>
      <c r="H22598" s="704" t="s">
        <v>12013</v>
      </c>
    </row>
    <row r="22599" spans="1:8" ht="15" x14ac:dyDescent="0.2">
      <c r="A22599" s="733">
        <v>45663</v>
      </c>
      <c r="B22599" s="1047" t="s">
        <v>15157</v>
      </c>
      <c r="C22599" s="1047" t="s">
        <v>793</v>
      </c>
      <c r="D22599" s="1050" t="s">
        <v>15459</v>
      </c>
      <c r="E22599" s="1049">
        <v>53270</v>
      </c>
      <c r="F22599" s="125"/>
      <c r="G22599" s="125">
        <f t="shared" si="617"/>
        <v>-53270</v>
      </c>
      <c r="H22599" s="704" t="s">
        <v>12013</v>
      </c>
    </row>
    <row r="22600" spans="1:8" ht="15" x14ac:dyDescent="0.2">
      <c r="A22600" s="733">
        <v>45663</v>
      </c>
      <c r="B22600" s="1047" t="s">
        <v>11068</v>
      </c>
      <c r="C22600" s="1047" t="s">
        <v>793</v>
      </c>
      <c r="D22600" s="1050" t="s">
        <v>15460</v>
      </c>
      <c r="E22600" s="1049">
        <v>44670</v>
      </c>
      <c r="F22600" s="125"/>
      <c r="G22600" s="125">
        <f t="shared" si="617"/>
        <v>-44670</v>
      </c>
      <c r="H22600" s="704" t="s">
        <v>12013</v>
      </c>
    </row>
    <row r="22601" spans="1:8" ht="15" x14ac:dyDescent="0.2">
      <c r="A22601" s="733">
        <v>45663</v>
      </c>
      <c r="B22601" s="1047" t="s">
        <v>103</v>
      </c>
      <c r="C22601" s="1047" t="s">
        <v>793</v>
      </c>
      <c r="D22601" s="1050" t="s">
        <v>15461</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14802</v>
      </c>
      <c r="D22603" s="182" t="s">
        <v>15462</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15463</v>
      </c>
      <c r="E22605" s="125">
        <v>7000</v>
      </c>
      <c r="F22605" s="125"/>
      <c r="G22605" s="125">
        <f t="shared" si="617"/>
        <v>-7000</v>
      </c>
      <c r="H22605" s="704" t="s">
        <v>12013</v>
      </c>
    </row>
    <row r="22606" spans="1:8" ht="15" x14ac:dyDescent="0.2">
      <c r="A22606" s="733">
        <v>45663</v>
      </c>
      <c r="B22606" s="1047" t="s">
        <v>13213</v>
      </c>
      <c r="C22606" s="1047" t="s">
        <v>793</v>
      </c>
      <c r="D22606" s="1050" t="s">
        <v>15464</v>
      </c>
      <c r="E22606" s="1049">
        <v>63180</v>
      </c>
      <c r="F22606" s="125"/>
      <c r="G22606" s="125">
        <f t="shared" si="617"/>
        <v>-63180</v>
      </c>
      <c r="H22606" s="704" t="s">
        <v>12013</v>
      </c>
    </row>
    <row r="22607" spans="1:8" ht="15" x14ac:dyDescent="0.2">
      <c r="A22607" s="733">
        <v>45663</v>
      </c>
      <c r="B22607" s="62" t="s">
        <v>12671</v>
      </c>
      <c r="C22607" s="62" t="s">
        <v>285</v>
      </c>
      <c r="D22607" s="182" t="s">
        <v>15465</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15339</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15539</v>
      </c>
      <c r="E22611" s="671">
        <v>20000</v>
      </c>
      <c r="F22611" s="125"/>
      <c r="G22611" s="125">
        <f t="shared" si="617"/>
        <v>-20000</v>
      </c>
      <c r="H22611" s="704" t="s">
        <v>12013</v>
      </c>
    </row>
    <row r="22612" spans="1:8" ht="15" x14ac:dyDescent="0.2">
      <c r="A22612" s="733">
        <v>45663</v>
      </c>
      <c r="B22612" s="62" t="s">
        <v>11068</v>
      </c>
      <c r="C22612" s="669" t="s">
        <v>12271</v>
      </c>
      <c r="D22612" s="905" t="s">
        <v>15539</v>
      </c>
      <c r="E22612" s="671">
        <v>60000</v>
      </c>
      <c r="F22612" s="125"/>
      <c r="G22612" s="125">
        <f t="shared" si="617"/>
        <v>-60000</v>
      </c>
      <c r="H22612" s="704" t="s">
        <v>12013</v>
      </c>
    </row>
    <row r="22613" spans="1:8" ht="15" x14ac:dyDescent="0.2">
      <c r="A22613" s="733">
        <v>45663</v>
      </c>
      <c r="B22613" s="62" t="s">
        <v>14569</v>
      </c>
      <c r="C22613" s="669" t="s">
        <v>12271</v>
      </c>
      <c r="D22613" s="905" t="s">
        <v>15539</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14597</v>
      </c>
      <c r="C22616" s="1047" t="s">
        <v>793</v>
      </c>
      <c r="D22616" s="1050" t="s">
        <v>15466</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15467</v>
      </c>
      <c r="E22618" s="1049">
        <v>59600</v>
      </c>
      <c r="F22618" s="125"/>
      <c r="G22618" s="125">
        <f t="shared" si="617"/>
        <v>-59600</v>
      </c>
      <c r="H22618" s="704" t="s">
        <v>12013</v>
      </c>
    </row>
    <row r="22619" spans="1:8" ht="15" x14ac:dyDescent="0.2">
      <c r="A22619" s="733">
        <v>45664</v>
      </c>
      <c r="B22619" s="62" t="s">
        <v>13240</v>
      </c>
      <c r="C22619" s="62" t="s">
        <v>5740</v>
      </c>
      <c r="D22619" s="182" t="s">
        <v>15468</v>
      </c>
      <c r="E22619" s="125">
        <v>1400</v>
      </c>
      <c r="F22619" s="125"/>
      <c r="G22619" s="125">
        <f t="shared" si="617"/>
        <v>-1400</v>
      </c>
      <c r="H22619" s="704" t="s">
        <v>12013</v>
      </c>
    </row>
    <row r="22620" spans="1:8" ht="15" x14ac:dyDescent="0.2">
      <c r="A22620" s="733">
        <v>45664</v>
      </c>
      <c r="B22620" s="62" t="s">
        <v>14569</v>
      </c>
      <c r="C22620" s="62" t="s">
        <v>5740</v>
      </c>
      <c r="D22620" s="182" t="s">
        <v>15468</v>
      </c>
      <c r="E22620" s="125">
        <v>1200</v>
      </c>
      <c r="F22620" s="125"/>
      <c r="G22620" s="125">
        <f t="shared" si="617"/>
        <v>-1200</v>
      </c>
      <c r="H22620" s="704" t="s">
        <v>12013</v>
      </c>
    </row>
    <row r="22621" spans="1:8" ht="15" x14ac:dyDescent="0.2">
      <c r="A22621" s="733">
        <v>45664</v>
      </c>
      <c r="B22621" s="62" t="s">
        <v>11068</v>
      </c>
      <c r="C22621" s="62" t="s">
        <v>5740</v>
      </c>
      <c r="D22621" s="182" t="s">
        <v>15468</v>
      </c>
      <c r="E22621" s="125">
        <v>1500</v>
      </c>
      <c r="F22621" s="125"/>
      <c r="G22621" s="125">
        <f t="shared" si="617"/>
        <v>-1500</v>
      </c>
      <c r="H22621" s="704" t="s">
        <v>12013</v>
      </c>
    </row>
    <row r="22622" spans="1:8" ht="15" x14ac:dyDescent="0.2">
      <c r="A22622" s="733">
        <v>45664</v>
      </c>
      <c r="B22622" s="62" t="s">
        <v>14351</v>
      </c>
      <c r="C22622" s="62" t="s">
        <v>5740</v>
      </c>
      <c r="D22622" s="182" t="s">
        <v>15468</v>
      </c>
      <c r="E22622" s="125">
        <v>800</v>
      </c>
      <c r="F22622" s="125"/>
      <c r="G22622" s="125">
        <f t="shared" si="617"/>
        <v>-800</v>
      </c>
      <c r="H22622" s="704" t="s">
        <v>12013</v>
      </c>
    </row>
    <row r="22623" spans="1:8" ht="15" x14ac:dyDescent="0.2">
      <c r="A22623" s="733">
        <v>45664</v>
      </c>
      <c r="B22623" s="62" t="s">
        <v>14351</v>
      </c>
      <c r="C22623" s="62" t="s">
        <v>10972</v>
      </c>
      <c r="D22623" s="182" t="s">
        <v>15469</v>
      </c>
      <c r="E22623" s="125">
        <v>8700</v>
      </c>
      <c r="F22623" s="125"/>
      <c r="G22623" s="125">
        <f t="shared" si="617"/>
        <v>-8700</v>
      </c>
      <c r="H22623" s="704" t="s">
        <v>12013</v>
      </c>
    </row>
    <row r="22624" spans="1:8" ht="15" x14ac:dyDescent="0.2">
      <c r="A22624" s="733">
        <v>45664</v>
      </c>
      <c r="B22624" s="62" t="s">
        <v>15258</v>
      </c>
      <c r="C22624" s="669" t="s">
        <v>2189</v>
      </c>
      <c r="D22624" s="905" t="s">
        <v>15811</v>
      </c>
      <c r="E22624" s="671">
        <v>10000</v>
      </c>
      <c r="F22624" s="125"/>
      <c r="G22624" s="125">
        <f t="shared" si="617"/>
        <v>-10000</v>
      </c>
      <c r="H22624" s="704" t="s">
        <v>12013</v>
      </c>
    </row>
    <row r="22625" spans="1:8" ht="15" x14ac:dyDescent="0.2">
      <c r="A22625" s="733">
        <v>45664</v>
      </c>
      <c r="B22625" s="62" t="s">
        <v>13213</v>
      </c>
      <c r="C22625" s="669" t="s">
        <v>2189</v>
      </c>
      <c r="D22625" s="905" t="s">
        <v>15811</v>
      </c>
      <c r="E22625" s="671">
        <v>10000</v>
      </c>
      <c r="F22625" s="125"/>
      <c r="G22625" s="125">
        <f t="shared" ref="G22625:G22626" si="618">F22625-E22625</f>
        <v>-10000</v>
      </c>
      <c r="H22625" s="704" t="s">
        <v>12013</v>
      </c>
    </row>
    <row r="22626" spans="1:8" ht="15" x14ac:dyDescent="0.2">
      <c r="A22626" s="733">
        <v>45664</v>
      </c>
      <c r="B22626" s="62" t="s">
        <v>13098</v>
      </c>
      <c r="C22626" s="669" t="s">
        <v>2189</v>
      </c>
      <c r="D22626" s="905" t="s">
        <v>15811</v>
      </c>
      <c r="E22626" s="671">
        <v>10000</v>
      </c>
      <c r="F22626" s="125"/>
      <c r="G22626" s="125">
        <f t="shared" si="618"/>
        <v>-10000</v>
      </c>
      <c r="H22626" s="704" t="s">
        <v>12013</v>
      </c>
    </row>
    <row r="22627" spans="1:8" ht="15" x14ac:dyDescent="0.2">
      <c r="A22627" s="733">
        <v>45664</v>
      </c>
      <c r="B22627" s="1047" t="s">
        <v>37</v>
      </c>
      <c r="C22627" s="1047" t="s">
        <v>793</v>
      </c>
      <c r="D22627" s="1050" t="s">
        <v>11813</v>
      </c>
      <c r="E22627" s="1049">
        <v>221360</v>
      </c>
      <c r="F22627" s="125"/>
      <c r="G22627" s="125">
        <f t="shared" si="617"/>
        <v>-221360</v>
      </c>
      <c r="H22627" s="704" t="s">
        <v>12013</v>
      </c>
    </row>
    <row r="22628" spans="1:8" ht="15" x14ac:dyDescent="0.2">
      <c r="A22628" s="733">
        <v>45664</v>
      </c>
      <c r="B22628" s="1047" t="s">
        <v>14597</v>
      </c>
      <c r="C22628" s="1047" t="s">
        <v>793</v>
      </c>
      <c r="D22628" s="1050" t="s">
        <v>6701</v>
      </c>
      <c r="E22628" s="1049">
        <v>59110</v>
      </c>
      <c r="F22628" s="125"/>
      <c r="G22628" s="125">
        <f t="shared" si="617"/>
        <v>-59110</v>
      </c>
      <c r="H22628" s="704" t="s">
        <v>12013</v>
      </c>
    </row>
    <row r="22629" spans="1:8" ht="15" x14ac:dyDescent="0.2">
      <c r="A22629" s="733">
        <v>45664</v>
      </c>
      <c r="B22629" s="62" t="s">
        <v>12388</v>
      </c>
      <c r="C22629" s="62" t="s">
        <v>10972</v>
      </c>
      <c r="D22629" s="182" t="s">
        <v>15470</v>
      </c>
      <c r="E22629" s="125">
        <v>17000</v>
      </c>
      <c r="F22629" s="125"/>
      <c r="G22629" s="125">
        <f t="shared" si="617"/>
        <v>-17000</v>
      </c>
      <c r="H22629" s="704" t="s">
        <v>12013</v>
      </c>
    </row>
    <row r="22630" spans="1:8" ht="15" x14ac:dyDescent="0.2">
      <c r="A22630" s="733">
        <v>45664</v>
      </c>
      <c r="B22630" s="62" t="s">
        <v>13213</v>
      </c>
      <c r="C22630" s="62" t="s">
        <v>10972</v>
      </c>
      <c r="D22630" s="182" t="s">
        <v>15471</v>
      </c>
      <c r="E22630" s="125">
        <v>32500</v>
      </c>
      <c r="F22630" s="125"/>
      <c r="G22630" s="125">
        <f t="shared" si="617"/>
        <v>-32500</v>
      </c>
      <c r="H22630" s="704" t="s">
        <v>12013</v>
      </c>
    </row>
    <row r="22631" spans="1:8" ht="15" x14ac:dyDescent="0.2">
      <c r="A22631" s="733">
        <v>45664</v>
      </c>
      <c r="B22631" s="62" t="s">
        <v>12671</v>
      </c>
      <c r="C22631" s="62" t="s">
        <v>10972</v>
      </c>
      <c r="D22631" s="182" t="s">
        <v>15472</v>
      </c>
      <c r="E22631" s="125">
        <v>25200</v>
      </c>
      <c r="F22631" s="125"/>
      <c r="G22631" s="125">
        <f t="shared" si="617"/>
        <v>-25200</v>
      </c>
      <c r="H22631" s="704" t="s">
        <v>12013</v>
      </c>
    </row>
    <row r="22632" spans="1:8" ht="15" x14ac:dyDescent="0.2">
      <c r="A22632" s="733">
        <v>45664</v>
      </c>
      <c r="B22632" s="62" t="s">
        <v>15338</v>
      </c>
      <c r="C22632" s="62" t="s">
        <v>10972</v>
      </c>
      <c r="D22632" s="182" t="s">
        <v>15473</v>
      </c>
      <c r="E22632" s="125">
        <v>23760</v>
      </c>
      <c r="F22632" s="125"/>
      <c r="G22632" s="125">
        <f t="shared" si="617"/>
        <v>-23760</v>
      </c>
      <c r="H22632" s="704" t="s">
        <v>12013</v>
      </c>
    </row>
    <row r="22633" spans="1:8" ht="15" x14ac:dyDescent="0.2">
      <c r="A22633" s="733">
        <v>45664</v>
      </c>
      <c r="B22633" s="1047" t="s">
        <v>14351</v>
      </c>
      <c r="C22633" s="1047" t="s">
        <v>793</v>
      </c>
      <c r="D22633" s="1050" t="s">
        <v>15474</v>
      </c>
      <c r="E22633" s="1049">
        <v>45000</v>
      </c>
      <c r="F22633" s="125"/>
      <c r="G22633" s="125">
        <f t="shared" si="617"/>
        <v>-45000</v>
      </c>
      <c r="H22633" s="704" t="s">
        <v>12013</v>
      </c>
    </row>
    <row r="22634" spans="1:8" ht="15" x14ac:dyDescent="0.2">
      <c r="A22634" s="733">
        <v>45664</v>
      </c>
      <c r="B22634" s="62" t="s">
        <v>13240</v>
      </c>
      <c r="C22634" s="62" t="s">
        <v>3103</v>
      </c>
      <c r="D22634" s="182" t="s">
        <v>1156</v>
      </c>
      <c r="E22634" s="125">
        <v>10000</v>
      </c>
      <c r="F22634" s="125"/>
      <c r="G22634" s="125">
        <f t="shared" si="617"/>
        <v>-10000</v>
      </c>
      <c r="H22634" s="704" t="s">
        <v>12013</v>
      </c>
    </row>
    <row r="22635" spans="1:8" ht="15" x14ac:dyDescent="0.2">
      <c r="A22635" s="733">
        <v>45664</v>
      </c>
      <c r="B22635" s="62" t="s">
        <v>14597</v>
      </c>
      <c r="C22635" s="62" t="s">
        <v>10972</v>
      </c>
      <c r="D22635" s="182" t="s">
        <v>15475</v>
      </c>
      <c r="E22635" s="125">
        <v>28830</v>
      </c>
      <c r="F22635" s="125"/>
      <c r="G22635" s="125">
        <f t="shared" si="617"/>
        <v>-28830</v>
      </c>
      <c r="H22635" s="704" t="s">
        <v>12013</v>
      </c>
    </row>
    <row r="22636" spans="1:8" ht="15" x14ac:dyDescent="0.2">
      <c r="A22636" s="733">
        <v>45664</v>
      </c>
      <c r="B22636" s="62" t="s">
        <v>14719</v>
      </c>
      <c r="C22636" s="62" t="s">
        <v>10972</v>
      </c>
      <c r="D22636" s="182" t="s">
        <v>15475</v>
      </c>
      <c r="E22636" s="125">
        <v>8820</v>
      </c>
      <c r="F22636" s="125"/>
      <c r="G22636" s="125">
        <f t="shared" si="617"/>
        <v>-8820</v>
      </c>
      <c r="H22636" s="704" t="s">
        <v>12013</v>
      </c>
    </row>
    <row r="22637" spans="1:8" ht="15" x14ac:dyDescent="0.2">
      <c r="A22637" s="733">
        <v>45664</v>
      </c>
      <c r="B22637" s="62" t="s">
        <v>37</v>
      </c>
      <c r="C22637" s="62" t="s">
        <v>391</v>
      </c>
      <c r="D22637" s="182" t="s">
        <v>15476</v>
      </c>
      <c r="E22637" s="125">
        <v>3000</v>
      </c>
      <c r="F22637" s="125"/>
      <c r="G22637" s="125">
        <f t="shared" si="617"/>
        <v>-3000</v>
      </c>
      <c r="H22637" s="704" t="s">
        <v>12013</v>
      </c>
    </row>
    <row r="22638" spans="1:8" ht="15" x14ac:dyDescent="0.2">
      <c r="A22638" s="733">
        <v>45664</v>
      </c>
      <c r="B22638" s="62" t="s">
        <v>15338</v>
      </c>
      <c r="C22638" s="62" t="s">
        <v>5740</v>
      </c>
      <c r="D22638" s="182" t="s">
        <v>1156</v>
      </c>
      <c r="E22638" s="125">
        <v>1700</v>
      </c>
      <c r="F22638" s="125"/>
      <c r="G22638" s="125">
        <f t="shared" si="617"/>
        <v>-1700</v>
      </c>
      <c r="H22638" s="704" t="s">
        <v>12013</v>
      </c>
    </row>
    <row r="22639" spans="1:8" ht="15" x14ac:dyDescent="0.2">
      <c r="A22639" s="733">
        <v>45664</v>
      </c>
      <c r="B22639" s="62" t="s">
        <v>15338</v>
      </c>
      <c r="C22639" s="62" t="s">
        <v>11535</v>
      </c>
      <c r="D22639" s="182" t="s">
        <v>15477</v>
      </c>
      <c r="E22639" s="125">
        <v>1800</v>
      </c>
      <c r="F22639" s="125"/>
      <c r="G22639" s="125">
        <f t="shared" si="617"/>
        <v>-1800</v>
      </c>
      <c r="H22639" s="704" t="s">
        <v>12013</v>
      </c>
    </row>
    <row r="22640" spans="1:8" ht="15" x14ac:dyDescent="0.2">
      <c r="A22640" s="733">
        <v>45664</v>
      </c>
      <c r="B22640" s="1047" t="s">
        <v>13213</v>
      </c>
      <c r="C22640" s="1047" t="s">
        <v>793</v>
      </c>
      <c r="D22640" s="1050" t="s">
        <v>15478</v>
      </c>
      <c r="E22640" s="1049">
        <v>35800</v>
      </c>
      <c r="F22640" s="125"/>
      <c r="G22640" s="125">
        <f t="shared" si="617"/>
        <v>-35800</v>
      </c>
      <c r="H22640" s="704" t="s">
        <v>12013</v>
      </c>
    </row>
    <row r="22641" spans="1:8" ht="15" x14ac:dyDescent="0.2">
      <c r="A22641" s="1081">
        <v>45664</v>
      </c>
      <c r="B22641" s="1082" t="s">
        <v>14569</v>
      </c>
      <c r="C22641" s="1082" t="s">
        <v>10972</v>
      </c>
      <c r="D22641" s="1123" t="s">
        <v>15479</v>
      </c>
      <c r="E22641" s="1083">
        <v>11800</v>
      </c>
      <c r="F22641" s="1083"/>
      <c r="G22641" s="1083">
        <f t="shared" si="617"/>
        <v>-11800</v>
      </c>
      <c r="H22641" s="1084" t="s">
        <v>12013</v>
      </c>
    </row>
    <row r="22642" spans="1:8" ht="15" x14ac:dyDescent="0.2">
      <c r="A22642" s="733">
        <v>45664</v>
      </c>
      <c r="B22642" s="62" t="s">
        <v>15311</v>
      </c>
      <c r="C22642" s="62" t="s">
        <v>5740</v>
      </c>
      <c r="D22642" s="182" t="s">
        <v>369</v>
      </c>
      <c r="E22642" s="125">
        <v>600</v>
      </c>
      <c r="F22642" s="125"/>
      <c r="G22642" s="125">
        <f t="shared" si="617"/>
        <v>-600</v>
      </c>
      <c r="H22642" s="704" t="s">
        <v>12013</v>
      </c>
    </row>
    <row r="22643" spans="1:8" ht="15" x14ac:dyDescent="0.2">
      <c r="A22643" s="733">
        <v>45664</v>
      </c>
      <c r="B22643" s="1047" t="s">
        <v>14719</v>
      </c>
      <c r="C22643" s="1047" t="s">
        <v>793</v>
      </c>
      <c r="D22643" s="1050" t="s">
        <v>15480</v>
      </c>
      <c r="E22643" s="1049">
        <v>130161</v>
      </c>
      <c r="F22643" s="125"/>
      <c r="G22643" s="125">
        <f t="shared" si="617"/>
        <v>-130161</v>
      </c>
      <c r="H22643" s="704" t="s">
        <v>12013</v>
      </c>
    </row>
    <row r="22644" spans="1:8" ht="15" x14ac:dyDescent="0.2">
      <c r="A22644" s="733">
        <v>45664</v>
      </c>
      <c r="B22644" s="62" t="s">
        <v>15338</v>
      </c>
      <c r="C22644" s="62" t="s">
        <v>10972</v>
      </c>
      <c r="D22644" s="182" t="s">
        <v>15481</v>
      </c>
      <c r="E22644" s="125">
        <v>31000</v>
      </c>
      <c r="F22644" s="125"/>
      <c r="G22644" s="125">
        <f t="shared" si="617"/>
        <v>-31000</v>
      </c>
      <c r="H22644" s="704" t="s">
        <v>12013</v>
      </c>
    </row>
    <row r="22645" spans="1:8" ht="15" x14ac:dyDescent="0.2">
      <c r="A22645" s="733">
        <v>45664</v>
      </c>
      <c r="B22645" s="1047" t="s">
        <v>13417</v>
      </c>
      <c r="C22645" s="1047" t="s">
        <v>793</v>
      </c>
      <c r="D22645" s="1050" t="s">
        <v>14536</v>
      </c>
      <c r="E22645" s="1049">
        <v>32870</v>
      </c>
      <c r="F22645" s="125"/>
      <c r="G22645" s="125">
        <f t="shared" si="617"/>
        <v>-32870</v>
      </c>
      <c r="H22645" s="704" t="s">
        <v>12013</v>
      </c>
    </row>
    <row r="22646" spans="1:8" ht="15" x14ac:dyDescent="0.2">
      <c r="A22646" s="733">
        <v>45664</v>
      </c>
      <c r="B22646" s="1047" t="s">
        <v>14597</v>
      </c>
      <c r="C22646" s="1047" t="s">
        <v>793</v>
      </c>
      <c r="D22646" s="1050" t="s">
        <v>14897</v>
      </c>
      <c r="E22646" s="1049">
        <v>54000</v>
      </c>
      <c r="F22646" s="125"/>
      <c r="G22646" s="125">
        <f t="shared" si="617"/>
        <v>-54000</v>
      </c>
      <c r="H22646" s="704" t="s">
        <v>12013</v>
      </c>
    </row>
    <row r="22647" spans="1:8" ht="15" x14ac:dyDescent="0.2">
      <c r="A22647" s="733">
        <v>45664</v>
      </c>
      <c r="B22647" s="1047" t="s">
        <v>11068</v>
      </c>
      <c r="C22647" s="1047" t="s">
        <v>793</v>
      </c>
      <c r="D22647" s="1050" t="s">
        <v>2534</v>
      </c>
      <c r="E22647" s="1049">
        <v>28300</v>
      </c>
      <c r="F22647" s="125"/>
      <c r="G22647" s="125">
        <f t="shared" si="617"/>
        <v>-28300</v>
      </c>
      <c r="H22647" s="704" t="s">
        <v>12013</v>
      </c>
    </row>
    <row r="22648" spans="1:8" ht="15" x14ac:dyDescent="0.2">
      <c r="A22648" s="733">
        <v>45664</v>
      </c>
      <c r="B22648" s="1047" t="s">
        <v>15338</v>
      </c>
      <c r="C22648" s="1047" t="s">
        <v>793</v>
      </c>
      <c r="D22648" s="1050" t="s">
        <v>11566</v>
      </c>
      <c r="E22648" s="1049">
        <v>63650</v>
      </c>
      <c r="F22648" s="125"/>
      <c r="G22648" s="125">
        <f t="shared" si="617"/>
        <v>-63650</v>
      </c>
      <c r="H22648" s="704" t="s">
        <v>12013</v>
      </c>
    </row>
    <row r="22649" spans="1:8" ht="15" x14ac:dyDescent="0.2">
      <c r="A22649" s="733">
        <v>45664</v>
      </c>
      <c r="B22649" s="62" t="s">
        <v>15338</v>
      </c>
      <c r="C22649" s="62" t="s">
        <v>10972</v>
      </c>
      <c r="D22649" s="182" t="s">
        <v>15482</v>
      </c>
      <c r="E22649" s="125">
        <v>1500</v>
      </c>
      <c r="F22649" s="125"/>
      <c r="G22649" s="125">
        <f t="shared" si="617"/>
        <v>-1500</v>
      </c>
      <c r="H22649" s="704" t="s">
        <v>12013</v>
      </c>
    </row>
    <row r="22650" spans="1:8" ht="15" x14ac:dyDescent="0.2">
      <c r="A22650" s="733">
        <v>45664</v>
      </c>
      <c r="B22650" s="1047" t="s">
        <v>13240</v>
      </c>
      <c r="C22650" s="1047" t="s">
        <v>1229</v>
      </c>
      <c r="D22650" s="1050" t="s">
        <v>15483</v>
      </c>
      <c r="E22650" s="1049">
        <v>120000</v>
      </c>
      <c r="F22650" s="125"/>
      <c r="G22650" s="125">
        <f t="shared" si="617"/>
        <v>-120000</v>
      </c>
      <c r="H22650" s="704" t="s">
        <v>12013</v>
      </c>
    </row>
    <row r="22651" spans="1:8" ht="24" x14ac:dyDescent="0.2">
      <c r="A22651" s="733">
        <v>45664</v>
      </c>
      <c r="B22651" s="62" t="s">
        <v>15258</v>
      </c>
      <c r="C22651" s="62" t="s">
        <v>11535</v>
      </c>
      <c r="D22651" s="182" t="s">
        <v>15484</v>
      </c>
      <c r="E22651" s="125">
        <v>105000</v>
      </c>
      <c r="F22651" s="125"/>
      <c r="G22651" s="125">
        <f t="shared" si="617"/>
        <v>-105000</v>
      </c>
      <c r="H22651" s="704" t="s">
        <v>12013</v>
      </c>
    </row>
    <row r="22652" spans="1:8" ht="15" x14ac:dyDescent="0.2">
      <c r="A22652" s="733">
        <v>45664</v>
      </c>
      <c r="B22652" s="62" t="s">
        <v>15258</v>
      </c>
      <c r="C22652" s="62" t="s">
        <v>15487</v>
      </c>
      <c r="D22652" s="182" t="s">
        <v>15485</v>
      </c>
      <c r="E22652" s="125">
        <v>500000</v>
      </c>
      <c r="F22652" s="125"/>
      <c r="G22652" s="125">
        <f t="shared" si="617"/>
        <v>-500000</v>
      </c>
      <c r="H22652" s="704" t="s">
        <v>12013</v>
      </c>
    </row>
    <row r="22653" spans="1:8" ht="15" x14ac:dyDescent="0.2">
      <c r="A22653" s="733">
        <v>45664</v>
      </c>
      <c r="B22653" s="62" t="s">
        <v>11068</v>
      </c>
      <c r="C22653" s="62" t="s">
        <v>10972</v>
      </c>
      <c r="D22653" s="182" t="s">
        <v>14792</v>
      </c>
      <c r="E22653" s="125">
        <v>19890</v>
      </c>
      <c r="F22653" s="125"/>
      <c r="G22653" s="125">
        <f t="shared" si="617"/>
        <v>-19890</v>
      </c>
      <c r="H22653" s="704" t="s">
        <v>12013</v>
      </c>
    </row>
    <row r="22654" spans="1:8" ht="15" x14ac:dyDescent="0.2">
      <c r="A22654" s="733">
        <v>45664</v>
      </c>
      <c r="B22654" s="1047" t="s">
        <v>3944</v>
      </c>
      <c r="C22654" s="1047" t="s">
        <v>1229</v>
      </c>
      <c r="D22654" s="1050" t="s">
        <v>15486</v>
      </c>
      <c r="E22654" s="1049">
        <v>239117</v>
      </c>
      <c r="F22654" s="125"/>
      <c r="G22654" s="125">
        <f t="shared" si="617"/>
        <v>-239117</v>
      </c>
      <c r="H22654" s="704" t="s">
        <v>12013</v>
      </c>
    </row>
    <row r="22655" spans="1:8" ht="15" x14ac:dyDescent="0.2">
      <c r="A22655" s="733">
        <v>45664</v>
      </c>
      <c r="B22655" s="62" t="s">
        <v>14597</v>
      </c>
      <c r="C22655" s="62" t="s">
        <v>10972</v>
      </c>
      <c r="D22655" s="182" t="s">
        <v>9212</v>
      </c>
      <c r="E22655" s="125">
        <v>16710</v>
      </c>
      <c r="F22655" s="125"/>
      <c r="G22655" s="125">
        <f t="shared" ref="G22655:G22657" si="619">F22655-E22655</f>
        <v>-16710</v>
      </c>
      <c r="H22655" s="704" t="s">
        <v>12013</v>
      </c>
    </row>
    <row r="22656" spans="1:8" ht="15" x14ac:dyDescent="0.2">
      <c r="A22656" s="733">
        <v>45664</v>
      </c>
      <c r="B22656" s="62" t="s">
        <v>13240</v>
      </c>
      <c r="C22656" s="669" t="s">
        <v>12271</v>
      </c>
      <c r="D22656" s="905" t="s">
        <v>15540</v>
      </c>
      <c r="E22656" s="671">
        <v>75000</v>
      </c>
      <c r="F22656" s="125"/>
      <c r="G22656" s="125">
        <f t="shared" si="619"/>
        <v>-75000</v>
      </c>
      <c r="H22656" s="704" t="s">
        <v>12013</v>
      </c>
    </row>
    <row r="22657" spans="1:8" ht="15" x14ac:dyDescent="0.2">
      <c r="A22657" s="733">
        <v>45664</v>
      </c>
      <c r="B22657" s="62" t="s">
        <v>15034</v>
      </c>
      <c r="C22657" s="669" t="s">
        <v>12271</v>
      </c>
      <c r="D22657" s="905" t="s">
        <v>15540</v>
      </c>
      <c r="E22657" s="671">
        <v>25000</v>
      </c>
      <c r="F22657" s="125"/>
      <c r="G22657" s="125">
        <f t="shared" si="619"/>
        <v>-25000</v>
      </c>
      <c r="H22657" s="704" t="s">
        <v>12013</v>
      </c>
    </row>
    <row r="22658" spans="1:8" ht="15" x14ac:dyDescent="0.2">
      <c r="A22658" s="733">
        <v>45665</v>
      </c>
      <c r="B22658" s="62" t="s">
        <v>25</v>
      </c>
      <c r="C22658" s="62" t="s">
        <v>14868</v>
      </c>
      <c r="D22658" s="182" t="s">
        <v>15488</v>
      </c>
      <c r="E22658" s="125">
        <v>2800</v>
      </c>
      <c r="F22658" s="125"/>
      <c r="G22658" s="125">
        <f t="shared" si="617"/>
        <v>-2800</v>
      </c>
      <c r="H22658" s="704" t="s">
        <v>12013</v>
      </c>
    </row>
    <row r="22659" spans="1:8" ht="15" x14ac:dyDescent="0.2">
      <c r="A22659" s="733">
        <v>45665</v>
      </c>
      <c r="B22659" s="62" t="s">
        <v>15338</v>
      </c>
      <c r="C22659" s="62" t="s">
        <v>285</v>
      </c>
      <c r="D22659" s="182" t="s">
        <v>14497</v>
      </c>
      <c r="E22659" s="125">
        <v>2350</v>
      </c>
      <c r="F22659" s="125"/>
      <c r="G22659" s="125">
        <f t="shared" si="617"/>
        <v>-2350</v>
      </c>
      <c r="H22659" s="704" t="s">
        <v>12013</v>
      </c>
    </row>
    <row r="22660" spans="1:8" ht="15" x14ac:dyDescent="0.2">
      <c r="A22660" s="733">
        <v>45665</v>
      </c>
      <c r="B22660" s="1047" t="s">
        <v>12334</v>
      </c>
      <c r="C22660" s="1047" t="s">
        <v>793</v>
      </c>
      <c r="D22660" s="1050" t="s">
        <v>15489</v>
      </c>
      <c r="E22660" s="1049">
        <v>50020</v>
      </c>
      <c r="F22660" s="125"/>
      <c r="G22660" s="125">
        <f t="shared" si="617"/>
        <v>-50020</v>
      </c>
      <c r="H22660" s="704" t="s">
        <v>12013</v>
      </c>
    </row>
    <row r="22661" spans="1:8" ht="15" x14ac:dyDescent="0.2">
      <c r="A22661" s="733">
        <v>45665</v>
      </c>
      <c r="B22661" s="62" t="s">
        <v>13240</v>
      </c>
      <c r="C22661" s="62" t="s">
        <v>5740</v>
      </c>
      <c r="D22661" s="182" t="s">
        <v>369</v>
      </c>
      <c r="E22661" s="125">
        <v>1100</v>
      </c>
      <c r="F22661" s="125"/>
      <c r="G22661" s="125">
        <f t="shared" si="617"/>
        <v>-1100</v>
      </c>
      <c r="H22661" s="704" t="s">
        <v>12013</v>
      </c>
    </row>
    <row r="22662" spans="1:8" ht="15" x14ac:dyDescent="0.2">
      <c r="A22662" s="733">
        <v>45665</v>
      </c>
      <c r="B22662" s="62" t="s">
        <v>14597</v>
      </c>
      <c r="C22662" s="62" t="s">
        <v>15490</v>
      </c>
      <c r="D22662" s="182" t="s">
        <v>15491</v>
      </c>
      <c r="E22662" s="125">
        <v>8000</v>
      </c>
      <c r="F22662" s="125"/>
      <c r="G22662" s="125">
        <f t="shared" si="617"/>
        <v>-8000</v>
      </c>
      <c r="H22662" s="704" t="s">
        <v>12013</v>
      </c>
    </row>
    <row r="22663" spans="1:8" ht="15" x14ac:dyDescent="0.2">
      <c r="A22663" s="733">
        <v>45665</v>
      </c>
      <c r="B22663" s="62" t="s">
        <v>13240</v>
      </c>
      <c r="C22663" s="62" t="s">
        <v>10972</v>
      </c>
      <c r="D22663" s="182" t="s">
        <v>15492</v>
      </c>
      <c r="E22663" s="125">
        <v>39000</v>
      </c>
      <c r="F22663" s="125"/>
      <c r="G22663" s="125">
        <f t="shared" si="617"/>
        <v>-39000</v>
      </c>
      <c r="H22663" s="704" t="s">
        <v>12013</v>
      </c>
    </row>
    <row r="22664" spans="1:8" ht="15" x14ac:dyDescent="0.2">
      <c r="A22664" s="733">
        <v>45665</v>
      </c>
      <c r="B22664" s="1047" t="s">
        <v>14232</v>
      </c>
      <c r="C22664" s="1047" t="s">
        <v>793</v>
      </c>
      <c r="D22664" s="1050" t="s">
        <v>15156</v>
      </c>
      <c r="E22664" s="1049">
        <v>57800</v>
      </c>
      <c r="F22664" s="125"/>
      <c r="G22664" s="125">
        <f t="shared" ref="G22664:G22710" si="620">F22664-E22664</f>
        <v>-57800</v>
      </c>
      <c r="H22664" s="704" t="s">
        <v>12013</v>
      </c>
    </row>
    <row r="22665" spans="1:8" ht="15" x14ac:dyDescent="0.2">
      <c r="A22665" s="733">
        <v>45665</v>
      </c>
      <c r="B22665" s="62" t="s">
        <v>103</v>
      </c>
      <c r="C22665" s="62" t="s">
        <v>391</v>
      </c>
      <c r="D22665" s="182" t="s">
        <v>10199</v>
      </c>
      <c r="E22665" s="125">
        <v>4000</v>
      </c>
      <c r="F22665" s="125"/>
      <c r="G22665" s="125">
        <f t="shared" si="620"/>
        <v>-4000</v>
      </c>
      <c r="H22665" s="704" t="s">
        <v>12013</v>
      </c>
    </row>
    <row r="22666" spans="1:8" ht="15" x14ac:dyDescent="0.2">
      <c r="A22666" s="733">
        <v>45665</v>
      </c>
      <c r="B22666" s="62" t="s">
        <v>13213</v>
      </c>
      <c r="C22666" s="62" t="s">
        <v>5740</v>
      </c>
      <c r="D22666" s="182" t="s">
        <v>10325</v>
      </c>
      <c r="E22666" s="125">
        <v>750</v>
      </c>
      <c r="F22666" s="125"/>
      <c r="G22666" s="125">
        <f t="shared" si="620"/>
        <v>-750</v>
      </c>
      <c r="H22666" s="704" t="s">
        <v>12013</v>
      </c>
    </row>
    <row r="22667" spans="1:8" ht="15" x14ac:dyDescent="0.2">
      <c r="A22667" s="733">
        <v>45665</v>
      </c>
      <c r="B22667" s="62" t="s">
        <v>13240</v>
      </c>
      <c r="C22667" s="62" t="s">
        <v>391</v>
      </c>
      <c r="D22667" s="182" t="s">
        <v>15541</v>
      </c>
      <c r="E22667" s="125">
        <v>3000</v>
      </c>
      <c r="F22667" s="125"/>
      <c r="G22667" s="125">
        <f t="shared" si="620"/>
        <v>-3000</v>
      </c>
      <c r="H22667" s="704" t="s">
        <v>12013</v>
      </c>
    </row>
    <row r="22668" spans="1:8" ht="15" x14ac:dyDescent="0.2">
      <c r="A22668" s="733">
        <v>45665</v>
      </c>
      <c r="B22668" s="62" t="s">
        <v>13240</v>
      </c>
      <c r="C22668" s="62" t="s">
        <v>5740</v>
      </c>
      <c r="D22668" s="182" t="s">
        <v>369</v>
      </c>
      <c r="E22668" s="125">
        <v>1500</v>
      </c>
      <c r="F22668" s="125"/>
      <c r="G22668" s="125">
        <f t="shared" si="620"/>
        <v>-1500</v>
      </c>
      <c r="H22668" s="704" t="s">
        <v>12013</v>
      </c>
    </row>
    <row r="22669" spans="1:8" ht="15" x14ac:dyDescent="0.2">
      <c r="A22669" s="733">
        <v>45666</v>
      </c>
      <c r="B22669" s="1047" t="s">
        <v>15338</v>
      </c>
      <c r="C22669" s="1047" t="s">
        <v>793</v>
      </c>
      <c r="D22669" s="1050" t="s">
        <v>15493</v>
      </c>
      <c r="E22669" s="1049">
        <v>36780</v>
      </c>
      <c r="F22669" s="125"/>
      <c r="G22669" s="125">
        <f t="shared" si="620"/>
        <v>-36780</v>
      </c>
      <c r="H22669" s="704" t="s">
        <v>12013</v>
      </c>
    </row>
    <row r="22670" spans="1:8" ht="15" x14ac:dyDescent="0.2">
      <c r="A22670" s="733">
        <v>45666</v>
      </c>
      <c r="B22670" s="1047" t="s">
        <v>14232</v>
      </c>
      <c r="C22670" s="1047" t="s">
        <v>793</v>
      </c>
      <c r="D22670" s="1050" t="s">
        <v>15494</v>
      </c>
      <c r="E22670" s="1049">
        <v>98670</v>
      </c>
      <c r="F22670" s="125"/>
      <c r="G22670" s="125">
        <f t="shared" si="620"/>
        <v>-98670</v>
      </c>
      <c r="H22670" s="704" t="s">
        <v>12013</v>
      </c>
    </row>
    <row r="22671" spans="1:8" ht="15" x14ac:dyDescent="0.2">
      <c r="A22671" s="733">
        <v>45666</v>
      </c>
      <c r="B22671" s="1047" t="s">
        <v>12334</v>
      </c>
      <c r="C22671" s="1047" t="s">
        <v>793</v>
      </c>
      <c r="D22671" s="1050" t="s">
        <v>12376</v>
      </c>
      <c r="E22671" s="1049">
        <v>50500</v>
      </c>
      <c r="F22671" s="125"/>
      <c r="G22671" s="125">
        <f t="shared" si="620"/>
        <v>-50500</v>
      </c>
      <c r="H22671" s="704" t="s">
        <v>12013</v>
      </c>
    </row>
    <row r="22672" spans="1:8" ht="15" x14ac:dyDescent="0.2">
      <c r="A22672" s="733">
        <v>45666</v>
      </c>
      <c r="B22672" s="1047" t="s">
        <v>11707</v>
      </c>
      <c r="C22672" s="1047" t="s">
        <v>793</v>
      </c>
      <c r="D22672" s="1050" t="s">
        <v>15495</v>
      </c>
      <c r="E22672" s="1049">
        <v>21300</v>
      </c>
      <c r="F22672" s="125"/>
      <c r="G22672" s="125">
        <f t="shared" si="620"/>
        <v>-21300</v>
      </c>
      <c r="H22672" s="704" t="s">
        <v>12013</v>
      </c>
    </row>
    <row r="22673" spans="1:8" ht="15" x14ac:dyDescent="0.2">
      <c r="A22673" s="733">
        <v>45666</v>
      </c>
      <c r="B22673" s="1047" t="s">
        <v>13213</v>
      </c>
      <c r="C22673" s="1047" t="s">
        <v>793</v>
      </c>
      <c r="D22673" s="1050" t="s">
        <v>15496</v>
      </c>
      <c r="E22673" s="1049">
        <v>41300</v>
      </c>
      <c r="F22673" s="125"/>
      <c r="G22673" s="125">
        <f t="shared" si="620"/>
        <v>-41300</v>
      </c>
      <c r="H22673" s="704" t="s">
        <v>12013</v>
      </c>
    </row>
    <row r="22674" spans="1:8" ht="15" x14ac:dyDescent="0.2">
      <c r="A22674" s="733">
        <v>45666</v>
      </c>
      <c r="B22674" s="62" t="s">
        <v>13213</v>
      </c>
      <c r="C22674" s="62" t="s">
        <v>5740</v>
      </c>
      <c r="D22674" s="182" t="s">
        <v>9904</v>
      </c>
      <c r="E22674" s="125">
        <v>3800</v>
      </c>
      <c r="F22674" s="125"/>
      <c r="G22674" s="125">
        <f t="shared" si="620"/>
        <v>-3800</v>
      </c>
      <c r="H22674" s="704" t="s">
        <v>12013</v>
      </c>
    </row>
    <row r="22675" spans="1:8" ht="15" x14ac:dyDescent="0.2">
      <c r="A22675" s="733">
        <v>45666</v>
      </c>
      <c r="B22675" s="1047" t="s">
        <v>14597</v>
      </c>
      <c r="C22675" s="1047" t="s">
        <v>793</v>
      </c>
      <c r="D22675" s="1050" t="s">
        <v>15497</v>
      </c>
      <c r="E22675" s="1049">
        <v>7100</v>
      </c>
      <c r="F22675" s="125"/>
      <c r="G22675" s="125">
        <f t="shared" si="620"/>
        <v>-7100</v>
      </c>
      <c r="H22675" s="704" t="s">
        <v>12013</v>
      </c>
    </row>
    <row r="22676" spans="1:8" ht="15" x14ac:dyDescent="0.2">
      <c r="A22676" s="733">
        <v>45666</v>
      </c>
      <c r="B22676" s="62" t="s">
        <v>14334</v>
      </c>
      <c r="C22676" s="62" t="s">
        <v>5386</v>
      </c>
      <c r="D22676" s="182" t="s">
        <v>15498</v>
      </c>
      <c r="E22676" s="125">
        <v>40000</v>
      </c>
      <c r="F22676" s="125"/>
      <c r="G22676" s="125">
        <f t="shared" si="620"/>
        <v>-40000</v>
      </c>
      <c r="H22676" s="704" t="s">
        <v>12013</v>
      </c>
    </row>
    <row r="22677" spans="1:8" ht="15" x14ac:dyDescent="0.2">
      <c r="A22677" s="733">
        <v>45666</v>
      </c>
      <c r="B22677" s="1047" t="s">
        <v>14334</v>
      </c>
      <c r="C22677" s="1047" t="s">
        <v>1229</v>
      </c>
      <c r="D22677" s="1050" t="s">
        <v>15499</v>
      </c>
      <c r="E22677" s="1049">
        <v>174116</v>
      </c>
      <c r="F22677" s="125"/>
      <c r="G22677" s="125">
        <f t="shared" si="620"/>
        <v>-174116</v>
      </c>
      <c r="H22677" s="704" t="s">
        <v>12013</v>
      </c>
    </row>
    <row r="22678" spans="1:8" ht="15" x14ac:dyDescent="0.2">
      <c r="A22678" s="733">
        <v>45666</v>
      </c>
      <c r="B22678" s="62" t="s">
        <v>12388</v>
      </c>
      <c r="C22678" s="669" t="s">
        <v>12743</v>
      </c>
      <c r="D22678" s="905" t="s">
        <v>15518</v>
      </c>
      <c r="E22678" s="671">
        <v>10000</v>
      </c>
      <c r="F22678" s="125"/>
      <c r="G22678" s="125">
        <f t="shared" si="620"/>
        <v>-10000</v>
      </c>
      <c r="H22678" s="704" t="s">
        <v>12013</v>
      </c>
    </row>
    <row r="22679" spans="1:8" ht="15" x14ac:dyDescent="0.2">
      <c r="A22679" s="733">
        <v>45666</v>
      </c>
      <c r="B22679" s="62" t="s">
        <v>13165</v>
      </c>
      <c r="C22679" s="669" t="s">
        <v>12743</v>
      </c>
      <c r="D22679" s="905" t="s">
        <v>15518</v>
      </c>
      <c r="E22679" s="671">
        <v>40000</v>
      </c>
      <c r="F22679" s="125"/>
      <c r="G22679" s="125">
        <f t="shared" si="620"/>
        <v>-40000</v>
      </c>
      <c r="H22679" s="704" t="s">
        <v>12013</v>
      </c>
    </row>
    <row r="22680" spans="1:8" ht="15" x14ac:dyDescent="0.2">
      <c r="A22680" s="733">
        <v>45666</v>
      </c>
      <c r="B22680" s="62" t="s">
        <v>13098</v>
      </c>
      <c r="C22680" s="669" t="s">
        <v>12743</v>
      </c>
      <c r="D22680" s="905" t="s">
        <v>15518</v>
      </c>
      <c r="E22680" s="671">
        <v>15000</v>
      </c>
      <c r="F22680" s="125"/>
      <c r="G22680" s="125">
        <f t="shared" si="620"/>
        <v>-15000</v>
      </c>
      <c r="H22680" s="704" t="s">
        <v>12013</v>
      </c>
    </row>
    <row r="22681" spans="1:8" ht="15" x14ac:dyDescent="0.2">
      <c r="A22681" s="733">
        <v>45666</v>
      </c>
      <c r="B22681" s="62" t="s">
        <v>15311</v>
      </c>
      <c r="C22681" s="62" t="s">
        <v>3144</v>
      </c>
      <c r="D22681" s="182" t="s">
        <v>15408</v>
      </c>
      <c r="E22681" s="125">
        <v>65500</v>
      </c>
      <c r="F22681" s="125"/>
      <c r="G22681" s="125">
        <f t="shared" si="620"/>
        <v>-65500</v>
      </c>
      <c r="H22681" s="704" t="s">
        <v>12013</v>
      </c>
    </row>
    <row r="22682" spans="1:8" ht="15" x14ac:dyDescent="0.2">
      <c r="A22682" s="733">
        <v>45666</v>
      </c>
      <c r="B22682" s="62" t="s">
        <v>15311</v>
      </c>
      <c r="C22682" s="1047" t="s">
        <v>1229</v>
      </c>
      <c r="D22682" s="1050" t="s">
        <v>15500</v>
      </c>
      <c r="E22682" s="1049">
        <v>240605</v>
      </c>
      <c r="F22682" s="125"/>
      <c r="G22682" s="125">
        <f t="shared" si="620"/>
        <v>-240605</v>
      </c>
      <c r="H22682" s="704" t="s">
        <v>12013</v>
      </c>
    </row>
    <row r="22683" spans="1:8" ht="15" x14ac:dyDescent="0.2">
      <c r="A22683" s="733">
        <v>45666</v>
      </c>
      <c r="B22683" s="62" t="s">
        <v>14597</v>
      </c>
      <c r="C22683" s="62" t="s">
        <v>10972</v>
      </c>
      <c r="D22683" s="182" t="s">
        <v>9212</v>
      </c>
      <c r="E22683" s="125">
        <v>14495</v>
      </c>
      <c r="F22683" s="125"/>
      <c r="G22683" s="125">
        <f t="shared" si="620"/>
        <v>-14495</v>
      </c>
      <c r="H22683" s="704" t="s">
        <v>12013</v>
      </c>
    </row>
    <row r="22684" spans="1:8" ht="15" x14ac:dyDescent="0.2">
      <c r="A22684" s="733">
        <v>45667</v>
      </c>
      <c r="B22684" s="62" t="s">
        <v>103</v>
      </c>
      <c r="C22684" s="62" t="s">
        <v>391</v>
      </c>
      <c r="D22684" s="182" t="s">
        <v>10967</v>
      </c>
      <c r="E22684" s="125">
        <v>2500</v>
      </c>
      <c r="F22684" s="125"/>
      <c r="G22684" s="125">
        <f t="shared" si="620"/>
        <v>-2500</v>
      </c>
      <c r="H22684" s="704" t="s">
        <v>12013</v>
      </c>
    </row>
    <row r="22685" spans="1:8" ht="15" x14ac:dyDescent="0.2">
      <c r="A22685" s="733">
        <v>45667</v>
      </c>
      <c r="B22685" s="62" t="s">
        <v>15338</v>
      </c>
      <c r="C22685" s="62" t="s">
        <v>10972</v>
      </c>
      <c r="D22685" s="182" t="s">
        <v>15501</v>
      </c>
      <c r="E22685" s="125">
        <v>11350</v>
      </c>
      <c r="F22685" s="125"/>
      <c r="G22685" s="125">
        <f t="shared" si="620"/>
        <v>-11350</v>
      </c>
      <c r="H22685" s="704" t="s">
        <v>12013</v>
      </c>
    </row>
    <row r="22686" spans="1:8" ht="15" x14ac:dyDescent="0.2">
      <c r="A22686" s="733">
        <v>45667</v>
      </c>
      <c r="B22686" s="62" t="s">
        <v>103</v>
      </c>
      <c r="C22686" s="62" t="s">
        <v>391</v>
      </c>
      <c r="D22686" s="182" t="s">
        <v>15502</v>
      </c>
      <c r="E22686" s="125">
        <v>500</v>
      </c>
      <c r="F22686" s="125"/>
      <c r="G22686" s="125">
        <f t="shared" si="620"/>
        <v>-500</v>
      </c>
      <c r="H22686" s="704" t="s">
        <v>12013</v>
      </c>
    </row>
    <row r="22687" spans="1:8" ht="15" x14ac:dyDescent="0.2">
      <c r="A22687" s="733">
        <v>45667</v>
      </c>
      <c r="B22687" s="62" t="s">
        <v>15338</v>
      </c>
      <c r="C22687" s="62" t="s">
        <v>285</v>
      </c>
      <c r="D22687" s="182" t="s">
        <v>14497</v>
      </c>
      <c r="E22687" s="125">
        <v>1000</v>
      </c>
      <c r="F22687" s="125"/>
      <c r="G22687" s="125">
        <f t="shared" si="620"/>
        <v>-1000</v>
      </c>
      <c r="H22687" s="704" t="s">
        <v>12013</v>
      </c>
    </row>
    <row r="22688" spans="1:8" ht="15" x14ac:dyDescent="0.2">
      <c r="A22688" s="733">
        <v>45667</v>
      </c>
      <c r="B22688" s="62" t="s">
        <v>15338</v>
      </c>
      <c r="C22688" s="62" t="s">
        <v>15022</v>
      </c>
      <c r="D22688" s="182" t="s">
        <v>15503</v>
      </c>
      <c r="E22688" s="125">
        <v>17800</v>
      </c>
      <c r="F22688" s="125"/>
      <c r="G22688" s="125">
        <f t="shared" si="620"/>
        <v>-17800</v>
      </c>
      <c r="H22688" s="704" t="s">
        <v>12013</v>
      </c>
    </row>
    <row r="22689" spans="1:8" ht="15" x14ac:dyDescent="0.2">
      <c r="A22689" s="733">
        <v>45667</v>
      </c>
      <c r="B22689" s="62" t="s">
        <v>103</v>
      </c>
      <c r="C22689" s="62" t="s">
        <v>391</v>
      </c>
      <c r="D22689" s="182" t="s">
        <v>10199</v>
      </c>
      <c r="E22689" s="125">
        <v>3000</v>
      </c>
      <c r="F22689" s="125"/>
      <c r="G22689" s="125">
        <f t="shared" si="620"/>
        <v>-3000</v>
      </c>
      <c r="H22689" s="704" t="s">
        <v>12013</v>
      </c>
    </row>
    <row r="22690" spans="1:8" ht="15" x14ac:dyDescent="0.2">
      <c r="A22690" s="733">
        <v>45667</v>
      </c>
      <c r="B22690" s="62" t="s">
        <v>14351</v>
      </c>
      <c r="C22690" s="62" t="s">
        <v>10972</v>
      </c>
      <c r="D22690" s="182" t="s">
        <v>15504</v>
      </c>
      <c r="E22690" s="125">
        <v>2300</v>
      </c>
      <c r="F22690" s="125"/>
      <c r="G22690" s="125">
        <f t="shared" si="620"/>
        <v>-2300</v>
      </c>
      <c r="H22690" s="704" t="s">
        <v>12013</v>
      </c>
    </row>
    <row r="22691" spans="1:8" ht="15" x14ac:dyDescent="0.2">
      <c r="A22691" s="733">
        <v>45667</v>
      </c>
      <c r="B22691" s="62" t="s">
        <v>15338</v>
      </c>
      <c r="C22691" s="62" t="s">
        <v>10972</v>
      </c>
      <c r="D22691" s="182" t="s">
        <v>15505</v>
      </c>
      <c r="E22691" s="125">
        <v>4120</v>
      </c>
      <c r="F22691" s="125"/>
      <c r="G22691" s="125">
        <f t="shared" si="620"/>
        <v>-4120</v>
      </c>
      <c r="H22691" s="704" t="s">
        <v>12013</v>
      </c>
    </row>
    <row r="22692" spans="1:8" ht="15" x14ac:dyDescent="0.2">
      <c r="A22692" s="733">
        <v>45667</v>
      </c>
      <c r="B22692" s="1047" t="s">
        <v>14597</v>
      </c>
      <c r="C22692" s="1047" t="s">
        <v>793</v>
      </c>
      <c r="D22692" s="1050" t="s">
        <v>15506</v>
      </c>
      <c r="E22692" s="1049">
        <v>53200</v>
      </c>
      <c r="F22692" s="125"/>
      <c r="G22692" s="125">
        <f t="shared" si="620"/>
        <v>-53200</v>
      </c>
      <c r="H22692" s="704" t="s">
        <v>12013</v>
      </c>
    </row>
    <row r="22693" spans="1:8" ht="24" x14ac:dyDescent="0.2">
      <c r="A22693" s="733">
        <v>45667</v>
      </c>
      <c r="B22693" s="62" t="s">
        <v>12671</v>
      </c>
      <c r="C22693" s="669" t="s">
        <v>3144</v>
      </c>
      <c r="D22693" s="905" t="s">
        <v>15517</v>
      </c>
      <c r="E22693" s="671">
        <v>68250</v>
      </c>
      <c r="F22693" s="125"/>
      <c r="G22693" s="125">
        <f t="shared" si="620"/>
        <v>-68250</v>
      </c>
      <c r="H22693" s="704" t="s">
        <v>12013</v>
      </c>
    </row>
    <row r="22694" spans="1:8" ht="24" x14ac:dyDescent="0.2">
      <c r="A22694" s="733">
        <v>45667</v>
      </c>
      <c r="B22694" s="62" t="s">
        <v>13213</v>
      </c>
      <c r="C22694" s="669" t="s">
        <v>3144</v>
      </c>
      <c r="D22694" s="905" t="s">
        <v>15517</v>
      </c>
      <c r="E22694" s="671">
        <v>68250</v>
      </c>
      <c r="F22694" s="125"/>
      <c r="G22694" s="125">
        <f t="shared" ref="G22694:G22698" si="621">F22694-E22694</f>
        <v>-68250</v>
      </c>
      <c r="H22694" s="704" t="s">
        <v>12013</v>
      </c>
    </row>
    <row r="22695" spans="1:8" ht="24" x14ac:dyDescent="0.2">
      <c r="A22695" s="733">
        <v>45667</v>
      </c>
      <c r="B22695" s="62" t="s">
        <v>15338</v>
      </c>
      <c r="C22695" s="669" t="s">
        <v>3144</v>
      </c>
      <c r="D22695" s="905" t="s">
        <v>15517</v>
      </c>
      <c r="E22695" s="671">
        <v>68250</v>
      </c>
      <c r="F22695" s="125"/>
      <c r="G22695" s="125">
        <f t="shared" si="621"/>
        <v>-68250</v>
      </c>
      <c r="H22695" s="704" t="s">
        <v>12013</v>
      </c>
    </row>
    <row r="22696" spans="1:8" ht="24" x14ac:dyDescent="0.2">
      <c r="A22696" s="733">
        <v>45667</v>
      </c>
      <c r="B22696" s="62" t="s">
        <v>11068</v>
      </c>
      <c r="C22696" s="669" t="s">
        <v>3144</v>
      </c>
      <c r="D22696" s="905" t="s">
        <v>15517</v>
      </c>
      <c r="E22696" s="671">
        <v>68250</v>
      </c>
      <c r="F22696" s="125"/>
      <c r="G22696" s="125">
        <f t="shared" si="621"/>
        <v>-68250</v>
      </c>
      <c r="H22696" s="704" t="s">
        <v>12013</v>
      </c>
    </row>
    <row r="22697" spans="1:8" ht="24" x14ac:dyDescent="0.2">
      <c r="A22697" s="733">
        <v>45667</v>
      </c>
      <c r="B22697" s="62" t="s">
        <v>13098</v>
      </c>
      <c r="C22697" s="669" t="s">
        <v>3144</v>
      </c>
      <c r="D22697" s="905" t="s">
        <v>15517</v>
      </c>
      <c r="E22697" s="671">
        <v>68250</v>
      </c>
      <c r="F22697" s="125"/>
      <c r="G22697" s="125">
        <f t="shared" si="621"/>
        <v>-68250</v>
      </c>
      <c r="H22697" s="704" t="s">
        <v>12013</v>
      </c>
    </row>
    <row r="22698" spans="1:8" ht="24" x14ac:dyDescent="0.2">
      <c r="A22698" s="733">
        <v>45667</v>
      </c>
      <c r="B22698" s="62" t="s">
        <v>13165</v>
      </c>
      <c r="C22698" s="669" t="s">
        <v>3144</v>
      </c>
      <c r="D22698" s="905" t="s">
        <v>15517</v>
      </c>
      <c r="E22698" s="671">
        <v>68250</v>
      </c>
      <c r="F22698" s="125"/>
      <c r="G22698" s="125">
        <f t="shared" si="621"/>
        <v>-68250</v>
      </c>
      <c r="H22698" s="704" t="s">
        <v>12013</v>
      </c>
    </row>
    <row r="22699" spans="1:8" ht="15" x14ac:dyDescent="0.2">
      <c r="A22699" s="733">
        <v>45667</v>
      </c>
      <c r="B22699" s="62" t="s">
        <v>14597</v>
      </c>
      <c r="C22699" s="62" t="s">
        <v>13540</v>
      </c>
      <c r="D22699" s="182" t="s">
        <v>15507</v>
      </c>
      <c r="E22699" s="125">
        <v>100000</v>
      </c>
      <c r="F22699" s="125"/>
      <c r="G22699" s="125">
        <f t="shared" si="620"/>
        <v>-100000</v>
      </c>
      <c r="H22699" s="704" t="s">
        <v>12013</v>
      </c>
    </row>
    <row r="22700" spans="1:8" ht="15" x14ac:dyDescent="0.2">
      <c r="A22700" s="733">
        <v>45667</v>
      </c>
      <c r="B22700" s="62" t="s">
        <v>3945</v>
      </c>
      <c r="C22700" s="62" t="s">
        <v>14988</v>
      </c>
      <c r="D22700" s="182" t="s">
        <v>15508</v>
      </c>
      <c r="E22700" s="125">
        <v>100000</v>
      </c>
      <c r="F22700" s="125"/>
      <c r="G22700" s="125">
        <f t="shared" si="620"/>
        <v>-100000</v>
      </c>
      <c r="H22700" s="704" t="s">
        <v>12013</v>
      </c>
    </row>
    <row r="22701" spans="1:8" ht="15" x14ac:dyDescent="0.2">
      <c r="A22701" s="733">
        <v>45668</v>
      </c>
      <c r="B22701" s="62" t="s">
        <v>15339</v>
      </c>
      <c r="C22701" s="62" t="s">
        <v>5740</v>
      </c>
      <c r="D22701" s="182" t="s">
        <v>369</v>
      </c>
      <c r="E22701" s="125">
        <v>1500</v>
      </c>
      <c r="F22701" s="125"/>
      <c r="G22701" s="125">
        <f t="shared" si="620"/>
        <v>-1500</v>
      </c>
      <c r="H22701" s="704" t="s">
        <v>12013</v>
      </c>
    </row>
    <row r="22702" spans="1:8" ht="15" x14ac:dyDescent="0.2">
      <c r="A22702" s="733">
        <v>45668</v>
      </c>
      <c r="B22702" s="62" t="s">
        <v>14334</v>
      </c>
      <c r="C22702" s="62" t="s">
        <v>5386</v>
      </c>
      <c r="D22702" s="182" t="s">
        <v>15509</v>
      </c>
      <c r="E22702" s="125">
        <v>38500</v>
      </c>
      <c r="F22702" s="125"/>
      <c r="G22702" s="125">
        <f t="shared" si="620"/>
        <v>-38500</v>
      </c>
      <c r="H22702" s="704" t="s">
        <v>12013</v>
      </c>
    </row>
    <row r="22703" spans="1:8" ht="15" x14ac:dyDescent="0.2">
      <c r="A22703" s="733">
        <v>45668</v>
      </c>
      <c r="B22703" s="62" t="s">
        <v>103</v>
      </c>
      <c r="C22703" s="62" t="s">
        <v>391</v>
      </c>
      <c r="D22703" s="182" t="s">
        <v>10199</v>
      </c>
      <c r="E22703" s="125">
        <v>3000</v>
      </c>
      <c r="F22703" s="125"/>
      <c r="G22703" s="125">
        <f t="shared" si="620"/>
        <v>-3000</v>
      </c>
      <c r="H22703" s="704" t="s">
        <v>12013</v>
      </c>
    </row>
    <row r="22704" spans="1:8" ht="15" x14ac:dyDescent="0.2">
      <c r="A22704" s="733">
        <v>45668</v>
      </c>
      <c r="B22704" s="62" t="s">
        <v>15338</v>
      </c>
      <c r="C22704" s="62" t="s">
        <v>285</v>
      </c>
      <c r="D22704" s="182" t="s">
        <v>14497</v>
      </c>
      <c r="E22704" s="125">
        <v>1500</v>
      </c>
      <c r="F22704" s="125"/>
      <c r="G22704" s="125">
        <f t="shared" si="620"/>
        <v>-1500</v>
      </c>
      <c r="H22704" s="704" t="s">
        <v>12013</v>
      </c>
    </row>
    <row r="22705" spans="1:8" ht="15" x14ac:dyDescent="0.2">
      <c r="A22705" s="733">
        <v>45668</v>
      </c>
      <c r="B22705" s="62" t="s">
        <v>12671</v>
      </c>
      <c r="C22705" s="62" t="s">
        <v>285</v>
      </c>
      <c r="D22705" s="182" t="s">
        <v>15522</v>
      </c>
      <c r="E22705" s="125">
        <v>400</v>
      </c>
      <c r="F22705" s="125"/>
      <c r="G22705" s="125">
        <f t="shared" ref="G22705" si="622">F22705-E22705</f>
        <v>-400</v>
      </c>
      <c r="H22705" s="704" t="s">
        <v>12013</v>
      </c>
    </row>
    <row r="22706" spans="1:8" ht="15" x14ac:dyDescent="0.2">
      <c r="A22706" s="733">
        <v>45668</v>
      </c>
      <c r="B22706" s="62" t="s">
        <v>13240</v>
      </c>
      <c r="C22706" s="62" t="s">
        <v>14804</v>
      </c>
      <c r="D22706" s="182" t="s">
        <v>15519</v>
      </c>
      <c r="E22706" s="125">
        <v>13500</v>
      </c>
      <c r="F22706" s="125"/>
      <c r="G22706" s="125">
        <f t="shared" ref="G22706:G22708" si="623">F22706-E22706</f>
        <v>-13500</v>
      </c>
      <c r="H22706" s="704" t="s">
        <v>12013</v>
      </c>
    </row>
    <row r="22707" spans="1:8" ht="24" x14ac:dyDescent="0.2">
      <c r="A22707" s="733">
        <v>45668</v>
      </c>
      <c r="B22707" s="62" t="s">
        <v>13240</v>
      </c>
      <c r="C22707" s="62" t="s">
        <v>10972</v>
      </c>
      <c r="D22707" s="182" t="s">
        <v>15520</v>
      </c>
      <c r="E22707" s="125">
        <v>55175</v>
      </c>
      <c r="F22707" s="125"/>
      <c r="G22707" s="125">
        <f t="shared" si="623"/>
        <v>-55175</v>
      </c>
      <c r="H22707" s="704" t="s">
        <v>12013</v>
      </c>
    </row>
    <row r="22708" spans="1:8" ht="24" x14ac:dyDescent="0.2">
      <c r="A22708" s="733">
        <v>45668</v>
      </c>
      <c r="B22708" s="62" t="s">
        <v>15101</v>
      </c>
      <c r="C22708" s="62" t="s">
        <v>10972</v>
      </c>
      <c r="D22708" s="182" t="s">
        <v>15521</v>
      </c>
      <c r="E22708" s="125">
        <v>45000</v>
      </c>
      <c r="F22708" s="125"/>
      <c r="G22708" s="125">
        <f t="shared" si="623"/>
        <v>-45000</v>
      </c>
      <c r="H22708" s="704" t="s">
        <v>12013</v>
      </c>
    </row>
    <row r="22709" spans="1:8" ht="15" x14ac:dyDescent="0.2">
      <c r="A22709" s="733">
        <v>45668</v>
      </c>
      <c r="B22709" s="62" t="s">
        <v>14597</v>
      </c>
      <c r="C22709" s="62" t="s">
        <v>11513</v>
      </c>
      <c r="D22709" s="182" t="s">
        <v>15510</v>
      </c>
      <c r="E22709" s="125">
        <v>200000</v>
      </c>
      <c r="F22709" s="125"/>
      <c r="G22709" s="125">
        <f t="shared" si="620"/>
        <v>-200000</v>
      </c>
      <c r="H22709" s="704" t="s">
        <v>12013</v>
      </c>
    </row>
    <row r="22710" spans="1:8" ht="15" x14ac:dyDescent="0.2">
      <c r="A22710" s="733">
        <v>45668</v>
      </c>
      <c r="B22710" s="1047" t="s">
        <v>13165</v>
      </c>
      <c r="C22710" s="1047" t="s">
        <v>1229</v>
      </c>
      <c r="D22710" s="1050" t="s">
        <v>15511</v>
      </c>
      <c r="E22710" s="1049">
        <v>168200</v>
      </c>
      <c r="F22710" s="125"/>
      <c r="G22710" s="125">
        <f t="shared" si="620"/>
        <v>-168200</v>
      </c>
      <c r="H22710" s="704" t="s">
        <v>12013</v>
      </c>
    </row>
    <row r="22711" spans="1:8" ht="15" x14ac:dyDescent="0.2">
      <c r="A22711" s="733">
        <v>45670</v>
      </c>
      <c r="B22711" s="62" t="s">
        <v>15339</v>
      </c>
      <c r="C22711" s="62" t="s">
        <v>5740</v>
      </c>
      <c r="D22711" s="182" t="s">
        <v>369</v>
      </c>
      <c r="E22711" s="125">
        <v>800</v>
      </c>
      <c r="F22711" s="125"/>
      <c r="G22711" s="125">
        <f t="shared" ref="G22711:G22732" si="624">F22711-E22711</f>
        <v>-800</v>
      </c>
      <c r="H22711" s="704" t="s">
        <v>12013</v>
      </c>
    </row>
    <row r="22712" spans="1:8" ht="15" x14ac:dyDescent="0.2">
      <c r="A22712" s="733">
        <v>45670</v>
      </c>
      <c r="B22712" s="62" t="s">
        <v>14351</v>
      </c>
      <c r="C22712" s="62" t="s">
        <v>10972</v>
      </c>
      <c r="D22712" s="182" t="s">
        <v>15525</v>
      </c>
      <c r="E22712" s="125">
        <v>950</v>
      </c>
      <c r="F22712" s="125"/>
      <c r="G22712" s="125">
        <f t="shared" si="624"/>
        <v>-950</v>
      </c>
      <c r="H22712" s="704" t="s">
        <v>12013</v>
      </c>
    </row>
    <row r="22713" spans="1:8" ht="15" x14ac:dyDescent="0.2">
      <c r="A22713" s="733">
        <v>45670</v>
      </c>
      <c r="B22713" s="62" t="s">
        <v>13240</v>
      </c>
      <c r="C22713" s="62" t="s">
        <v>5740</v>
      </c>
      <c r="D22713" s="182" t="s">
        <v>369</v>
      </c>
      <c r="E22713" s="125">
        <v>2000</v>
      </c>
      <c r="F22713" s="125"/>
      <c r="G22713" s="125">
        <f t="shared" si="624"/>
        <v>-2000</v>
      </c>
      <c r="H22713" s="704" t="s">
        <v>12013</v>
      </c>
    </row>
    <row r="22714" spans="1:8" ht="15" x14ac:dyDescent="0.2">
      <c r="A22714" s="733">
        <v>45670</v>
      </c>
      <c r="B22714" s="62" t="s">
        <v>13213</v>
      </c>
      <c r="C22714" s="62" t="s">
        <v>5740</v>
      </c>
      <c r="D22714" s="182" t="s">
        <v>369</v>
      </c>
      <c r="E22714" s="125">
        <v>1500</v>
      </c>
      <c r="F22714" s="125"/>
      <c r="G22714" s="125">
        <f t="shared" si="624"/>
        <v>-1500</v>
      </c>
      <c r="H22714" s="704" t="s">
        <v>12013</v>
      </c>
    </row>
    <row r="22715" spans="1:8" ht="15" x14ac:dyDescent="0.2">
      <c r="A22715" s="733">
        <v>45670</v>
      </c>
      <c r="B22715" s="62" t="s">
        <v>103</v>
      </c>
      <c r="C22715" s="62" t="s">
        <v>391</v>
      </c>
      <c r="D22715" s="182" t="s">
        <v>15526</v>
      </c>
      <c r="E22715" s="125">
        <v>8900</v>
      </c>
      <c r="F22715" s="125"/>
      <c r="G22715" s="125">
        <f t="shared" si="624"/>
        <v>-8900</v>
      </c>
      <c r="H22715" s="704" t="s">
        <v>12013</v>
      </c>
    </row>
    <row r="22716" spans="1:8" ht="15" x14ac:dyDescent="0.2">
      <c r="A22716" s="1081">
        <v>45670</v>
      </c>
      <c r="B22716" s="1082" t="s">
        <v>14351</v>
      </c>
      <c r="C22716" s="1082" t="s">
        <v>10972</v>
      </c>
      <c r="D22716" s="1123" t="s">
        <v>15527</v>
      </c>
      <c r="E22716" s="1083">
        <v>20500</v>
      </c>
      <c r="F22716" s="1083"/>
      <c r="G22716" s="1083">
        <f t="shared" si="624"/>
        <v>-20500</v>
      </c>
      <c r="H22716" s="1084" t="s">
        <v>12013</v>
      </c>
    </row>
    <row r="22717" spans="1:8" ht="15" x14ac:dyDescent="0.2">
      <c r="A22717" s="733">
        <v>45670</v>
      </c>
      <c r="B22717" s="62" t="s">
        <v>15338</v>
      </c>
      <c r="C22717" s="62" t="s">
        <v>285</v>
      </c>
      <c r="D22717" s="182" t="s">
        <v>15528</v>
      </c>
      <c r="E22717" s="125">
        <v>1000</v>
      </c>
      <c r="F22717" s="125"/>
      <c r="G22717" s="125">
        <f t="shared" si="624"/>
        <v>-1000</v>
      </c>
      <c r="H22717" s="704" t="s">
        <v>12013</v>
      </c>
    </row>
    <row r="22718" spans="1:8" ht="15" x14ac:dyDescent="0.2">
      <c r="A22718" s="733">
        <v>45670</v>
      </c>
      <c r="B22718" s="62" t="s">
        <v>14719</v>
      </c>
      <c r="C22718" s="62" t="s">
        <v>5740</v>
      </c>
      <c r="D22718" s="182" t="s">
        <v>369</v>
      </c>
      <c r="E22718" s="125">
        <v>3500</v>
      </c>
      <c r="F22718" s="125"/>
      <c r="G22718" s="125">
        <f t="shared" si="624"/>
        <v>-3500</v>
      </c>
      <c r="H22718" s="704" t="s">
        <v>12013</v>
      </c>
    </row>
    <row r="22719" spans="1:8" ht="15" x14ac:dyDescent="0.2">
      <c r="A22719" s="733">
        <v>45670</v>
      </c>
      <c r="B22719" s="62" t="s">
        <v>15339</v>
      </c>
      <c r="C22719" s="62" t="s">
        <v>10972</v>
      </c>
      <c r="D22719" s="182" t="s">
        <v>15470</v>
      </c>
      <c r="E22719" s="125">
        <v>17500</v>
      </c>
      <c r="F22719" s="125"/>
      <c r="G22719" s="125">
        <f t="shared" si="624"/>
        <v>-17500</v>
      </c>
      <c r="H22719" s="704" t="s">
        <v>12013</v>
      </c>
    </row>
    <row r="22720" spans="1:8" ht="15" x14ac:dyDescent="0.2">
      <c r="A22720" s="733">
        <v>45670</v>
      </c>
      <c r="B22720" s="62" t="s">
        <v>15339</v>
      </c>
      <c r="C22720" s="62" t="s">
        <v>10972</v>
      </c>
      <c r="D22720" s="182" t="s">
        <v>15471</v>
      </c>
      <c r="E22720" s="125">
        <v>32500</v>
      </c>
      <c r="F22720" s="125"/>
      <c r="G22720" s="125">
        <f t="shared" si="624"/>
        <v>-32500</v>
      </c>
      <c r="H22720" s="704" t="s">
        <v>12013</v>
      </c>
    </row>
    <row r="22721" spans="1:8" ht="15" x14ac:dyDescent="0.2">
      <c r="A22721" s="733">
        <v>45670</v>
      </c>
      <c r="B22721" s="62" t="s">
        <v>15339</v>
      </c>
      <c r="C22721" s="62" t="s">
        <v>10972</v>
      </c>
      <c r="D22721" s="182" t="s">
        <v>15529</v>
      </c>
      <c r="E22721" s="125">
        <v>65040</v>
      </c>
      <c r="F22721" s="125"/>
      <c r="G22721" s="125">
        <f t="shared" si="624"/>
        <v>-65040</v>
      </c>
      <c r="H22721" s="704" t="s">
        <v>12013</v>
      </c>
    </row>
    <row r="22722" spans="1:8" ht="15" x14ac:dyDescent="0.2">
      <c r="A22722" s="733">
        <v>45670</v>
      </c>
      <c r="B22722" s="62" t="s">
        <v>14334</v>
      </c>
      <c r="C22722" s="62" t="s">
        <v>10972</v>
      </c>
      <c r="D22722" s="182" t="s">
        <v>15530</v>
      </c>
      <c r="E22722" s="125">
        <v>10500</v>
      </c>
      <c r="F22722" s="125"/>
      <c r="G22722" s="125">
        <f t="shared" si="624"/>
        <v>-10500</v>
      </c>
      <c r="H22722" s="704" t="s">
        <v>12013</v>
      </c>
    </row>
    <row r="22723" spans="1:8" ht="15" x14ac:dyDescent="0.2">
      <c r="A22723" s="733">
        <v>45670</v>
      </c>
      <c r="B22723" s="62" t="s">
        <v>37</v>
      </c>
      <c r="C22723" s="62" t="s">
        <v>15531</v>
      </c>
      <c r="D22723" s="182" t="s">
        <v>15532</v>
      </c>
      <c r="E22723" s="125">
        <v>10000</v>
      </c>
      <c r="F22723" s="125"/>
      <c r="G22723" s="125">
        <f t="shared" si="624"/>
        <v>-10000</v>
      </c>
      <c r="H22723" s="704" t="s">
        <v>12013</v>
      </c>
    </row>
    <row r="22724" spans="1:8" ht="15" x14ac:dyDescent="0.2">
      <c r="A22724" s="733">
        <v>45670</v>
      </c>
      <c r="B22724" s="62" t="s">
        <v>14351</v>
      </c>
      <c r="C22724" s="62" t="s">
        <v>5740</v>
      </c>
      <c r="D22724" s="182" t="s">
        <v>369</v>
      </c>
      <c r="E22724" s="125">
        <v>1300</v>
      </c>
      <c r="F22724" s="125"/>
      <c r="G22724" s="125">
        <f t="shared" si="624"/>
        <v>-1300</v>
      </c>
      <c r="H22724" s="704" t="s">
        <v>12013</v>
      </c>
    </row>
    <row r="22725" spans="1:8" ht="15" x14ac:dyDescent="0.2">
      <c r="A22725" s="733">
        <v>45670</v>
      </c>
      <c r="B22725" s="62" t="s">
        <v>103</v>
      </c>
      <c r="C22725" s="62" t="s">
        <v>391</v>
      </c>
      <c r="D22725" s="182" t="s">
        <v>10199</v>
      </c>
      <c r="E22725" s="125">
        <v>4000</v>
      </c>
      <c r="F22725" s="125"/>
      <c r="G22725" s="125">
        <f t="shared" si="624"/>
        <v>-4000</v>
      </c>
      <c r="H22725" s="704" t="s">
        <v>12013</v>
      </c>
    </row>
    <row r="22726" spans="1:8" ht="15" x14ac:dyDescent="0.2">
      <c r="A22726" s="733">
        <v>45670</v>
      </c>
      <c r="B22726" s="62" t="s">
        <v>15339</v>
      </c>
      <c r="C22726" s="62" t="s">
        <v>5409</v>
      </c>
      <c r="D22726" s="182" t="s">
        <v>14047</v>
      </c>
      <c r="E22726" s="125">
        <v>10000</v>
      </c>
      <c r="F22726" s="125"/>
      <c r="G22726" s="125">
        <f t="shared" si="624"/>
        <v>-10000</v>
      </c>
      <c r="H22726" s="704" t="s">
        <v>12013</v>
      </c>
    </row>
    <row r="22727" spans="1:8" ht="15" x14ac:dyDescent="0.2">
      <c r="A22727" s="733">
        <v>45670</v>
      </c>
      <c r="B22727" s="62" t="s">
        <v>13240</v>
      </c>
      <c r="C22727" s="62" t="s">
        <v>10972</v>
      </c>
      <c r="D22727" s="182" t="s">
        <v>15533</v>
      </c>
      <c r="E22727" s="125">
        <v>17960</v>
      </c>
      <c r="F22727" s="125"/>
      <c r="G22727" s="125">
        <f t="shared" si="624"/>
        <v>-17960</v>
      </c>
      <c r="H22727" s="704" t="s">
        <v>12013</v>
      </c>
    </row>
    <row r="22728" spans="1:8" ht="15" x14ac:dyDescent="0.2">
      <c r="A22728" s="733">
        <v>45670</v>
      </c>
      <c r="B22728" s="62" t="s">
        <v>14597</v>
      </c>
      <c r="C22728" s="669" t="s">
        <v>8384</v>
      </c>
      <c r="D22728" s="905" t="s">
        <v>15560</v>
      </c>
      <c r="E22728" s="671">
        <v>200000</v>
      </c>
      <c r="F22728" s="125"/>
      <c r="G22728" s="125">
        <f t="shared" si="624"/>
        <v>-200000</v>
      </c>
      <c r="H22728" s="704" t="s">
        <v>12013</v>
      </c>
    </row>
    <row r="22729" spans="1:8" ht="15" x14ac:dyDescent="0.2">
      <c r="A22729" s="733">
        <v>45670</v>
      </c>
      <c r="B22729" s="62" t="s">
        <v>15311</v>
      </c>
      <c r="C22729" s="669" t="s">
        <v>8384</v>
      </c>
      <c r="D22729" s="905" t="s">
        <v>15560</v>
      </c>
      <c r="E22729" s="671">
        <v>600000</v>
      </c>
      <c r="F22729" s="125"/>
      <c r="G22729" s="125">
        <f t="shared" si="624"/>
        <v>-600000</v>
      </c>
      <c r="H22729" s="704" t="s">
        <v>12013</v>
      </c>
    </row>
    <row r="22730" spans="1:8" ht="15" x14ac:dyDescent="0.2">
      <c r="A22730" s="733">
        <v>45670</v>
      </c>
      <c r="B22730" s="62" t="s">
        <v>15561</v>
      </c>
      <c r="C22730" s="669" t="s">
        <v>8384</v>
      </c>
      <c r="D22730" s="905" t="s">
        <v>15560</v>
      </c>
      <c r="E22730" s="671">
        <v>200000</v>
      </c>
      <c r="F22730" s="125"/>
      <c r="G22730" s="125">
        <f t="shared" si="624"/>
        <v>-200000</v>
      </c>
      <c r="H22730" s="704" t="s">
        <v>12013</v>
      </c>
    </row>
    <row r="22731" spans="1:8" ht="15" x14ac:dyDescent="0.2">
      <c r="A22731" s="733">
        <v>45670</v>
      </c>
      <c r="B22731" s="62" t="s">
        <v>15561</v>
      </c>
      <c r="C22731" s="62" t="s">
        <v>11269</v>
      </c>
      <c r="D22731" s="182" t="s">
        <v>15534</v>
      </c>
      <c r="E22731" s="125">
        <v>50000</v>
      </c>
      <c r="F22731" s="125"/>
      <c r="G22731" s="125">
        <f t="shared" si="624"/>
        <v>-50000</v>
      </c>
      <c r="H22731" s="704" t="s">
        <v>12013</v>
      </c>
    </row>
    <row r="22732" spans="1:8" ht="15" x14ac:dyDescent="0.2">
      <c r="A22732" s="733">
        <v>45670</v>
      </c>
      <c r="B22732" s="62" t="s">
        <v>15338</v>
      </c>
      <c r="C22732" s="62" t="s">
        <v>15070</v>
      </c>
      <c r="D22732" s="182" t="s">
        <v>14374</v>
      </c>
      <c r="E22732" s="125">
        <v>20000</v>
      </c>
      <c r="F22732" s="125"/>
      <c r="G22732" s="125">
        <f t="shared" si="624"/>
        <v>-20000</v>
      </c>
      <c r="H22732" s="704" t="s">
        <v>12013</v>
      </c>
    </row>
    <row r="22733" spans="1:8" ht="15" x14ac:dyDescent="0.2">
      <c r="A22733" s="733">
        <v>45670</v>
      </c>
      <c r="B22733" s="62" t="s">
        <v>11707</v>
      </c>
      <c r="C22733" s="1111" t="s">
        <v>12914</v>
      </c>
      <c r="D22733" s="1112" t="s">
        <v>15535</v>
      </c>
      <c r="E22733" s="1113">
        <v>400000</v>
      </c>
      <c r="F22733" s="125"/>
      <c r="G22733" s="125">
        <f t="shared" ref="G22733" si="625">F22733-E22733</f>
        <v>-400000</v>
      </c>
      <c r="H22733" s="704" t="s">
        <v>12013</v>
      </c>
    </row>
    <row r="22734" spans="1:8" ht="15" x14ac:dyDescent="0.2">
      <c r="A22734" s="733">
        <v>45671</v>
      </c>
      <c r="B22734" s="62" t="s">
        <v>13240</v>
      </c>
      <c r="C22734" s="62" t="s">
        <v>5740</v>
      </c>
      <c r="D22734" s="182" t="s">
        <v>369</v>
      </c>
      <c r="E22734" s="125">
        <v>600</v>
      </c>
      <c r="F22734" s="125"/>
      <c r="G22734" s="125">
        <f t="shared" ref="G22734:G22735" si="626">F22734-E22734</f>
        <v>-600</v>
      </c>
      <c r="H22734" s="704" t="s">
        <v>12013</v>
      </c>
    </row>
    <row r="22735" spans="1:8" ht="15" x14ac:dyDescent="0.2">
      <c r="A22735" s="733">
        <v>45671</v>
      </c>
      <c r="B22735" s="62" t="s">
        <v>11068</v>
      </c>
      <c r="C22735" s="62" t="s">
        <v>10972</v>
      </c>
      <c r="D22735" s="182" t="s">
        <v>11255</v>
      </c>
      <c r="E22735" s="125">
        <v>600</v>
      </c>
      <c r="F22735" s="125"/>
      <c r="G22735" s="125">
        <f t="shared" si="626"/>
        <v>-600</v>
      </c>
      <c r="H22735" s="704" t="s">
        <v>12013</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15410</v>
      </c>
    </row>
    <row r="22737" spans="1:8" ht="15" x14ac:dyDescent="0.2">
      <c r="A22737" s="733">
        <v>45671</v>
      </c>
      <c r="B22737" s="62" t="s">
        <v>15339</v>
      </c>
      <c r="C22737" s="62" t="s">
        <v>9345</v>
      </c>
      <c r="D22737" s="182" t="s">
        <v>15555</v>
      </c>
      <c r="E22737" s="125">
        <v>1000000</v>
      </c>
      <c r="F22737" s="125"/>
      <c r="G22737" s="125">
        <f t="shared" si="627"/>
        <v>-1000000</v>
      </c>
      <c r="H22737" s="704" t="s">
        <v>15653</v>
      </c>
    </row>
    <row r="22738" spans="1:8" ht="15" x14ac:dyDescent="0.2">
      <c r="A22738" s="733">
        <v>45671</v>
      </c>
      <c r="B22738" s="62" t="s">
        <v>14334</v>
      </c>
      <c r="C22738" s="62" t="s">
        <v>3144</v>
      </c>
      <c r="D22738" s="182" t="s">
        <v>15406</v>
      </c>
      <c r="E22738" s="125">
        <v>100000</v>
      </c>
      <c r="F22738" s="125"/>
      <c r="G22738" s="125">
        <f t="shared" si="627"/>
        <v>-100000</v>
      </c>
      <c r="H22738" s="704" t="s">
        <v>15654</v>
      </c>
    </row>
    <row r="22739" spans="1:8" ht="15" x14ac:dyDescent="0.2">
      <c r="A22739" s="733">
        <v>45671</v>
      </c>
      <c r="B22739" s="62" t="s">
        <v>11707</v>
      </c>
      <c r="C22739" s="62" t="s">
        <v>10100</v>
      </c>
      <c r="D22739" s="182" t="s">
        <v>15542</v>
      </c>
      <c r="E22739" s="125">
        <v>100000</v>
      </c>
      <c r="F22739" s="125"/>
      <c r="G22739" s="125">
        <f t="shared" si="627"/>
        <v>-100000</v>
      </c>
      <c r="H22739" s="704" t="s">
        <v>15655</v>
      </c>
    </row>
    <row r="22740" spans="1:8" ht="15" x14ac:dyDescent="0.2">
      <c r="A22740" s="733">
        <v>45672</v>
      </c>
      <c r="B22740" s="62" t="s">
        <v>103</v>
      </c>
      <c r="C22740" s="62" t="s">
        <v>2995</v>
      </c>
      <c r="D22740" s="182" t="s">
        <v>15543</v>
      </c>
      <c r="E22740" s="125">
        <v>10650</v>
      </c>
      <c r="F22740" s="125"/>
      <c r="G22740" s="125">
        <f t="shared" si="627"/>
        <v>-10650</v>
      </c>
      <c r="H22740" s="704" t="s">
        <v>15656</v>
      </c>
    </row>
    <row r="22741" spans="1:8" ht="15" x14ac:dyDescent="0.2">
      <c r="A22741" s="733">
        <v>45672</v>
      </c>
      <c r="B22741" s="62" t="s">
        <v>15339</v>
      </c>
      <c r="C22741" s="62" t="s">
        <v>5740</v>
      </c>
      <c r="D22741" s="182" t="s">
        <v>369</v>
      </c>
      <c r="E22741" s="125">
        <v>2200</v>
      </c>
      <c r="F22741" s="125"/>
      <c r="G22741" s="125">
        <f t="shared" si="627"/>
        <v>-2200</v>
      </c>
      <c r="H22741" s="704" t="s">
        <v>15657</v>
      </c>
    </row>
    <row r="22742" spans="1:8" ht="15" x14ac:dyDescent="0.2">
      <c r="A22742" s="733">
        <v>45672</v>
      </c>
      <c r="B22742" s="62" t="s">
        <v>14597</v>
      </c>
      <c r="C22742" s="62" t="s">
        <v>391</v>
      </c>
      <c r="D22742" s="182" t="s">
        <v>10294</v>
      </c>
      <c r="E22742" s="125">
        <v>1380</v>
      </c>
      <c r="F22742" s="125"/>
      <c r="G22742" s="125">
        <f t="shared" si="627"/>
        <v>-1380</v>
      </c>
      <c r="H22742" s="704" t="s">
        <v>15658</v>
      </c>
    </row>
    <row r="22743" spans="1:8" ht="15" x14ac:dyDescent="0.2">
      <c r="A22743" s="733">
        <v>45672</v>
      </c>
      <c r="B22743" s="62" t="s">
        <v>15034</v>
      </c>
      <c r="C22743" s="62" t="s">
        <v>15122</v>
      </c>
      <c r="D22743" s="182" t="s">
        <v>15544</v>
      </c>
      <c r="E22743" s="125">
        <v>12850</v>
      </c>
      <c r="F22743" s="125"/>
      <c r="G22743" s="125">
        <f t="shared" si="627"/>
        <v>-12850</v>
      </c>
      <c r="H22743" s="704" t="s">
        <v>15659</v>
      </c>
    </row>
    <row r="22744" spans="1:8" ht="15" x14ac:dyDescent="0.2">
      <c r="A22744" s="733">
        <v>45672</v>
      </c>
      <c r="B22744" s="62" t="s">
        <v>103</v>
      </c>
      <c r="C22744" s="62" t="s">
        <v>391</v>
      </c>
      <c r="D22744" s="182" t="s">
        <v>10199</v>
      </c>
      <c r="E22744" s="125">
        <v>3000</v>
      </c>
      <c r="F22744" s="125"/>
      <c r="G22744" s="125">
        <f t="shared" si="627"/>
        <v>-3000</v>
      </c>
      <c r="H22744" s="704" t="s">
        <v>15660</v>
      </c>
    </row>
    <row r="22745" spans="1:8" ht="15" x14ac:dyDescent="0.2">
      <c r="A22745" s="733">
        <v>45672</v>
      </c>
      <c r="B22745" s="62" t="s">
        <v>13240</v>
      </c>
      <c r="C22745" s="62" t="s">
        <v>391</v>
      </c>
      <c r="D22745" s="182" t="s">
        <v>15545</v>
      </c>
      <c r="E22745" s="125">
        <v>5000</v>
      </c>
      <c r="F22745" s="125"/>
      <c r="G22745" s="125">
        <f t="shared" si="627"/>
        <v>-5000</v>
      </c>
      <c r="H22745" s="704" t="s">
        <v>15661</v>
      </c>
    </row>
    <row r="22746" spans="1:8" ht="15" x14ac:dyDescent="0.2">
      <c r="A22746" s="733">
        <v>45672</v>
      </c>
      <c r="B22746" s="62" t="s">
        <v>13213</v>
      </c>
      <c r="C22746" s="62" t="s">
        <v>5740</v>
      </c>
      <c r="D22746" s="182" t="s">
        <v>369</v>
      </c>
      <c r="E22746" s="125">
        <v>550</v>
      </c>
      <c r="F22746" s="125"/>
      <c r="G22746" s="125">
        <f t="shared" si="627"/>
        <v>-550</v>
      </c>
      <c r="H22746" s="704" t="s">
        <v>15662</v>
      </c>
    </row>
    <row r="22747" spans="1:8" ht="15" x14ac:dyDescent="0.2">
      <c r="A22747" s="733">
        <v>45672</v>
      </c>
      <c r="B22747" s="62" t="s">
        <v>103</v>
      </c>
      <c r="C22747" s="62" t="s">
        <v>391</v>
      </c>
      <c r="D22747" s="182" t="s">
        <v>15546</v>
      </c>
      <c r="E22747" s="125">
        <v>310</v>
      </c>
      <c r="F22747" s="125"/>
      <c r="G22747" s="125">
        <f t="shared" si="627"/>
        <v>-310</v>
      </c>
      <c r="H22747" s="704" t="s">
        <v>15663</v>
      </c>
    </row>
    <row r="22748" spans="1:8" ht="15" x14ac:dyDescent="0.2">
      <c r="A22748" s="733">
        <v>45672</v>
      </c>
      <c r="B22748" s="62" t="s">
        <v>13240</v>
      </c>
      <c r="C22748" s="62" t="s">
        <v>391</v>
      </c>
      <c r="D22748" s="182" t="s">
        <v>15547</v>
      </c>
      <c r="E22748" s="125">
        <v>21000</v>
      </c>
      <c r="F22748" s="125"/>
      <c r="G22748" s="125">
        <f t="shared" si="627"/>
        <v>-21000</v>
      </c>
      <c r="H22748" s="704" t="s">
        <v>15664</v>
      </c>
    </row>
    <row r="22749" spans="1:8" ht="15" x14ac:dyDescent="0.2">
      <c r="A22749" s="733">
        <v>45672</v>
      </c>
      <c r="B22749" s="62" t="s">
        <v>14351</v>
      </c>
      <c r="C22749" s="62" t="s">
        <v>14804</v>
      </c>
      <c r="D22749" s="182" t="s">
        <v>15519</v>
      </c>
      <c r="E22749" s="125">
        <v>34000</v>
      </c>
      <c r="F22749" s="125"/>
      <c r="G22749" s="125">
        <f t="shared" si="627"/>
        <v>-34000</v>
      </c>
      <c r="H22749" s="704" t="s">
        <v>15665</v>
      </c>
    </row>
    <row r="22750" spans="1:8" ht="15" x14ac:dyDescent="0.2">
      <c r="A22750" s="733">
        <v>45672</v>
      </c>
      <c r="B22750" s="62" t="s">
        <v>15034</v>
      </c>
      <c r="C22750" s="62" t="s">
        <v>15122</v>
      </c>
      <c r="D22750" s="182" t="s">
        <v>15183</v>
      </c>
      <c r="E22750" s="125">
        <v>70470</v>
      </c>
      <c r="F22750" s="125"/>
      <c r="G22750" s="125">
        <f t="shared" si="627"/>
        <v>-70470</v>
      </c>
      <c r="H22750" s="704" t="s">
        <v>15666</v>
      </c>
    </row>
    <row r="22751" spans="1:8" ht="15" x14ac:dyDescent="0.2">
      <c r="A22751" s="733">
        <v>45672</v>
      </c>
      <c r="B22751" s="62" t="s">
        <v>15101</v>
      </c>
      <c r="C22751" s="62" t="s">
        <v>3144</v>
      </c>
      <c r="D22751" s="182" t="s">
        <v>15548</v>
      </c>
      <c r="E22751" s="125">
        <v>94560</v>
      </c>
      <c r="F22751" s="125"/>
      <c r="G22751" s="125">
        <f t="shared" si="627"/>
        <v>-94560</v>
      </c>
      <c r="H22751" s="704" t="s">
        <v>15667</v>
      </c>
    </row>
    <row r="22752" spans="1:8" ht="15" x14ac:dyDescent="0.2">
      <c r="A22752" s="733">
        <v>45672</v>
      </c>
      <c r="B22752" s="62" t="s">
        <v>6503</v>
      </c>
      <c r="C22752" s="62" t="s">
        <v>3144</v>
      </c>
      <c r="D22752" s="182" t="s">
        <v>15550</v>
      </c>
      <c r="E22752" s="125">
        <v>5000</v>
      </c>
      <c r="F22752" s="125"/>
      <c r="G22752" s="125">
        <f t="shared" si="627"/>
        <v>-5000</v>
      </c>
      <c r="H22752" s="704" t="s">
        <v>15668</v>
      </c>
    </row>
    <row r="22753" spans="1:8" ht="15" x14ac:dyDescent="0.2">
      <c r="A22753" s="733">
        <v>45672</v>
      </c>
      <c r="B22753" s="62" t="s">
        <v>14719</v>
      </c>
      <c r="C22753" s="62" t="s">
        <v>3144</v>
      </c>
      <c r="D22753" s="182" t="s">
        <v>15551</v>
      </c>
      <c r="E22753" s="125">
        <v>8200</v>
      </c>
      <c r="F22753" s="125"/>
      <c r="G22753" s="125">
        <f t="shared" si="627"/>
        <v>-8200</v>
      </c>
      <c r="H22753" s="704" t="s">
        <v>15669</v>
      </c>
    </row>
    <row r="22754" spans="1:8" ht="15" x14ac:dyDescent="0.2">
      <c r="A22754" s="733">
        <v>45672</v>
      </c>
      <c r="B22754" s="62" t="s">
        <v>14597</v>
      </c>
      <c r="C22754" s="62" t="s">
        <v>3144</v>
      </c>
      <c r="D22754" s="182" t="s">
        <v>15552</v>
      </c>
      <c r="E22754" s="125">
        <v>2660</v>
      </c>
      <c r="F22754" s="125"/>
      <c r="G22754" s="125">
        <f t="shared" si="627"/>
        <v>-2660</v>
      </c>
      <c r="H22754" s="704" t="s">
        <v>15670</v>
      </c>
    </row>
    <row r="22755" spans="1:8" ht="15" x14ac:dyDescent="0.2">
      <c r="A22755" s="733">
        <v>45672</v>
      </c>
      <c r="B22755" s="62" t="s">
        <v>11068</v>
      </c>
      <c r="C22755" s="62" t="s">
        <v>3144</v>
      </c>
      <c r="D22755" s="182" t="s">
        <v>15553</v>
      </c>
      <c r="E22755" s="125">
        <v>10550</v>
      </c>
      <c r="F22755" s="125"/>
      <c r="G22755" s="125">
        <f t="shared" si="627"/>
        <v>-10550</v>
      </c>
      <c r="H22755" s="704" t="s">
        <v>15671</v>
      </c>
    </row>
    <row r="22756" spans="1:8" ht="15" x14ac:dyDescent="0.2">
      <c r="A22756" s="733">
        <v>45672</v>
      </c>
      <c r="B22756" s="62" t="s">
        <v>37</v>
      </c>
      <c r="C22756" s="62" t="s">
        <v>3144</v>
      </c>
      <c r="D22756" s="182" t="s">
        <v>15554</v>
      </c>
      <c r="E22756" s="125">
        <v>4000</v>
      </c>
      <c r="F22756" s="125"/>
      <c r="G22756" s="125">
        <f t="shared" si="627"/>
        <v>-4000</v>
      </c>
      <c r="H22756" s="704" t="s">
        <v>15672</v>
      </c>
    </row>
    <row r="22757" spans="1:8" ht="15" x14ac:dyDescent="0.2">
      <c r="A22757" s="733">
        <v>45672</v>
      </c>
      <c r="B22757" s="62" t="s">
        <v>25</v>
      </c>
      <c r="C22757" s="62" t="s">
        <v>391</v>
      </c>
      <c r="D22757" s="182" t="s">
        <v>15549</v>
      </c>
      <c r="E22757" s="125">
        <v>63000</v>
      </c>
      <c r="F22757" s="125"/>
      <c r="G22757" s="125">
        <f t="shared" si="627"/>
        <v>-63000</v>
      </c>
      <c r="H22757" s="704" t="s">
        <v>15673</v>
      </c>
    </row>
    <row r="22758" spans="1:8" ht="15" x14ac:dyDescent="0.2">
      <c r="A22758" s="733">
        <v>45672</v>
      </c>
      <c r="B22758" s="62" t="s">
        <v>14597</v>
      </c>
      <c r="C22758" s="62" t="s">
        <v>10972</v>
      </c>
      <c r="D22758" s="182" t="s">
        <v>12613</v>
      </c>
      <c r="E22758" s="125">
        <v>21340</v>
      </c>
      <c r="F22758" s="125"/>
      <c r="G22758" s="125">
        <f t="shared" si="627"/>
        <v>-21340</v>
      </c>
      <c r="H22758" s="704" t="s">
        <v>15674</v>
      </c>
    </row>
    <row r="22759" spans="1:8" ht="15" x14ac:dyDescent="0.2">
      <c r="A22759" s="733">
        <v>45672</v>
      </c>
      <c r="B22759" s="62" t="s">
        <v>13278</v>
      </c>
      <c r="C22759" s="62" t="s">
        <v>10972</v>
      </c>
      <c r="D22759" s="182" t="s">
        <v>12613</v>
      </c>
      <c r="E22759" s="125">
        <v>36780</v>
      </c>
      <c r="F22759" s="125"/>
      <c r="G22759" s="125">
        <f t="shared" si="627"/>
        <v>-36780</v>
      </c>
      <c r="H22759" s="704" t="s">
        <v>15675</v>
      </c>
    </row>
    <row r="22760" spans="1:8" ht="15" x14ac:dyDescent="0.2">
      <c r="A22760" s="733">
        <v>45672</v>
      </c>
      <c r="B22760" s="62" t="s">
        <v>13240</v>
      </c>
      <c r="C22760" s="62" t="s">
        <v>10972</v>
      </c>
      <c r="D22760" s="182" t="s">
        <v>12613</v>
      </c>
      <c r="E22760" s="125">
        <v>59670</v>
      </c>
      <c r="F22760" s="125"/>
      <c r="G22760" s="125">
        <f t="shared" si="627"/>
        <v>-59670</v>
      </c>
      <c r="H22760" s="704" t="s">
        <v>15676</v>
      </c>
    </row>
    <row r="22761" spans="1:8" ht="15" x14ac:dyDescent="0.2">
      <c r="A22761" s="733">
        <v>45672</v>
      </c>
      <c r="B22761" s="62" t="s">
        <v>25</v>
      </c>
      <c r="C22761" s="62" t="s">
        <v>10972</v>
      </c>
      <c r="D22761" s="182" t="s">
        <v>12613</v>
      </c>
      <c r="E22761" s="125">
        <v>40000</v>
      </c>
      <c r="F22761" s="125"/>
      <c r="G22761" s="125">
        <f t="shared" si="627"/>
        <v>-40000</v>
      </c>
      <c r="H22761" s="704" t="s">
        <v>15677</v>
      </c>
    </row>
    <row r="22762" spans="1:8" ht="15" x14ac:dyDescent="0.2">
      <c r="A22762" s="733">
        <v>45672</v>
      </c>
      <c r="B22762" s="62" t="s">
        <v>11068</v>
      </c>
      <c r="C22762" s="62" t="s">
        <v>285</v>
      </c>
      <c r="D22762" s="182" t="s">
        <v>10453</v>
      </c>
      <c r="E22762" s="125">
        <v>1000</v>
      </c>
      <c r="F22762" s="125"/>
      <c r="G22762" s="125">
        <f t="shared" si="627"/>
        <v>-1000</v>
      </c>
      <c r="H22762" s="704" t="s">
        <v>15678</v>
      </c>
    </row>
    <row r="22763" spans="1:8" ht="15" x14ac:dyDescent="0.2">
      <c r="A22763" s="733">
        <v>45673</v>
      </c>
      <c r="B22763" s="62" t="s">
        <v>15339</v>
      </c>
      <c r="C22763" s="62" t="s">
        <v>5740</v>
      </c>
      <c r="D22763" s="182" t="s">
        <v>369</v>
      </c>
      <c r="E22763" s="125">
        <v>2200</v>
      </c>
      <c r="F22763" s="125"/>
      <c r="G22763" s="125">
        <f t="shared" si="627"/>
        <v>-2200</v>
      </c>
      <c r="H22763" s="704" t="s">
        <v>15679</v>
      </c>
    </row>
    <row r="22764" spans="1:8" ht="15" x14ac:dyDescent="0.2">
      <c r="A22764" s="733">
        <v>45673</v>
      </c>
      <c r="B22764" s="62" t="s">
        <v>15338</v>
      </c>
      <c r="C22764" s="62" t="s">
        <v>10972</v>
      </c>
      <c r="D22764" s="182" t="s">
        <v>15580</v>
      </c>
      <c r="E22764" s="125">
        <v>300</v>
      </c>
      <c r="F22764" s="125"/>
      <c r="G22764" s="125">
        <f t="shared" si="627"/>
        <v>-300</v>
      </c>
      <c r="H22764" s="704" t="s">
        <v>15680</v>
      </c>
    </row>
    <row r="22765" spans="1:8" ht="15" x14ac:dyDescent="0.2">
      <c r="A22765" s="733">
        <v>45673</v>
      </c>
      <c r="B22765" s="62" t="s">
        <v>103</v>
      </c>
      <c r="C22765" s="62" t="s">
        <v>391</v>
      </c>
      <c r="D22765" s="182" t="s">
        <v>10199</v>
      </c>
      <c r="E22765" s="125">
        <v>4000</v>
      </c>
      <c r="F22765" s="125"/>
      <c r="G22765" s="125">
        <f t="shared" si="627"/>
        <v>-4000</v>
      </c>
      <c r="H22765" s="704" t="s">
        <v>15681</v>
      </c>
    </row>
    <row r="22766" spans="1:8" ht="15" x14ac:dyDescent="0.2">
      <c r="A22766" s="733">
        <v>45673</v>
      </c>
      <c r="B22766" s="62" t="s">
        <v>13098</v>
      </c>
      <c r="C22766" s="62" t="s">
        <v>285</v>
      </c>
      <c r="D22766" s="182" t="s">
        <v>15522</v>
      </c>
      <c r="E22766" s="125">
        <v>500</v>
      </c>
      <c r="F22766" s="125"/>
      <c r="G22766" s="125">
        <f t="shared" si="627"/>
        <v>-500</v>
      </c>
      <c r="H22766" s="704" t="s">
        <v>15682</v>
      </c>
    </row>
    <row r="22767" spans="1:8" ht="15" x14ac:dyDescent="0.2">
      <c r="A22767" s="733">
        <v>45673</v>
      </c>
      <c r="B22767" s="62" t="s">
        <v>11068</v>
      </c>
      <c r="C22767" s="62" t="s">
        <v>285</v>
      </c>
      <c r="D22767" s="182" t="s">
        <v>10453</v>
      </c>
      <c r="E22767" s="125">
        <v>2000</v>
      </c>
      <c r="F22767" s="125"/>
      <c r="G22767" s="125">
        <f t="shared" si="627"/>
        <v>-2000</v>
      </c>
      <c r="H22767" s="704" t="s">
        <v>15683</v>
      </c>
    </row>
    <row r="22768" spans="1:8" ht="24" x14ac:dyDescent="0.2">
      <c r="A22768" s="733">
        <v>45673</v>
      </c>
      <c r="B22768" s="62" t="s">
        <v>15311</v>
      </c>
      <c r="C22768" s="62" t="s">
        <v>11535</v>
      </c>
      <c r="D22768" s="182" t="s">
        <v>15581</v>
      </c>
      <c r="E22768" s="125">
        <v>500000</v>
      </c>
      <c r="F22768" s="125"/>
      <c r="G22768" s="125">
        <f t="shared" si="627"/>
        <v>-500000</v>
      </c>
      <c r="H22768" s="704" t="s">
        <v>15684</v>
      </c>
    </row>
    <row r="22769" spans="1:8" ht="24" x14ac:dyDescent="0.2">
      <c r="A22769" s="733">
        <v>45673</v>
      </c>
      <c r="B22769" s="62" t="s">
        <v>15311</v>
      </c>
      <c r="C22769" s="62" t="s">
        <v>11535</v>
      </c>
      <c r="D22769" s="182" t="s">
        <v>15581</v>
      </c>
      <c r="E22769" s="125">
        <v>315400</v>
      </c>
      <c r="F22769" s="125"/>
      <c r="G22769" s="125">
        <f t="shared" si="627"/>
        <v>-315400</v>
      </c>
      <c r="H22769" s="704" t="s">
        <v>15685</v>
      </c>
    </row>
    <row r="22770" spans="1:8" ht="24" x14ac:dyDescent="0.2">
      <c r="A22770" s="733">
        <v>45673</v>
      </c>
      <c r="B22770" s="62" t="s">
        <v>15311</v>
      </c>
      <c r="C22770" s="62" t="s">
        <v>11535</v>
      </c>
      <c r="D22770" s="182" t="s">
        <v>15581</v>
      </c>
      <c r="E22770" s="125">
        <v>300000</v>
      </c>
      <c r="F22770" s="125"/>
      <c r="G22770" s="125">
        <f t="shared" si="627"/>
        <v>-300000</v>
      </c>
      <c r="H22770" s="704" t="s">
        <v>15686</v>
      </c>
    </row>
    <row r="22771" spans="1:8" ht="15" x14ac:dyDescent="0.2">
      <c r="A22771" s="733">
        <v>45674</v>
      </c>
      <c r="B22771" s="62" t="s">
        <v>15034</v>
      </c>
      <c r="C22771" s="62" t="s">
        <v>10972</v>
      </c>
      <c r="D22771" s="182" t="s">
        <v>15582</v>
      </c>
      <c r="E22771" s="125">
        <v>15820</v>
      </c>
      <c r="F22771" s="125"/>
      <c r="G22771" s="125">
        <f t="shared" si="627"/>
        <v>-15820</v>
      </c>
      <c r="H22771" s="704" t="s">
        <v>15687</v>
      </c>
    </row>
    <row r="22772" spans="1:8" ht="15" x14ac:dyDescent="0.2">
      <c r="A22772" s="733">
        <v>45674</v>
      </c>
      <c r="B22772" s="62" t="s">
        <v>15034</v>
      </c>
      <c r="C22772" s="62" t="s">
        <v>5740</v>
      </c>
      <c r="D22772" s="182" t="s">
        <v>369</v>
      </c>
      <c r="E22772" s="125">
        <v>1500</v>
      </c>
      <c r="F22772" s="125"/>
      <c r="G22772" s="125">
        <f t="shared" si="627"/>
        <v>-1500</v>
      </c>
      <c r="H22772" s="704" t="s">
        <v>15688</v>
      </c>
    </row>
    <row r="22773" spans="1:8" ht="15" x14ac:dyDescent="0.2">
      <c r="A22773" s="733">
        <v>45674</v>
      </c>
      <c r="B22773" s="62" t="s">
        <v>37</v>
      </c>
      <c r="C22773" s="62" t="s">
        <v>15531</v>
      </c>
      <c r="D22773" s="182" t="s">
        <v>15532</v>
      </c>
      <c r="E22773" s="125">
        <v>5000</v>
      </c>
      <c r="F22773" s="125"/>
      <c r="G22773" s="125">
        <f t="shared" si="627"/>
        <v>-5000</v>
      </c>
      <c r="H22773" s="704" t="s">
        <v>15689</v>
      </c>
    </row>
    <row r="22774" spans="1:8" ht="15" x14ac:dyDescent="0.2">
      <c r="A22774" s="733">
        <v>45674</v>
      </c>
      <c r="B22774" s="62" t="s">
        <v>14351</v>
      </c>
      <c r="C22774" s="62" t="s">
        <v>10972</v>
      </c>
      <c r="D22774" s="182" t="s">
        <v>15583</v>
      </c>
      <c r="E22774" s="125">
        <v>1050</v>
      </c>
      <c r="F22774" s="125"/>
      <c r="G22774" s="125">
        <f t="shared" si="627"/>
        <v>-1050</v>
      </c>
      <c r="H22774" s="704" t="s">
        <v>15690</v>
      </c>
    </row>
    <row r="22775" spans="1:8" ht="15" x14ac:dyDescent="0.2">
      <c r="A22775" s="733">
        <v>45674</v>
      </c>
      <c r="B22775" s="62" t="s">
        <v>15034</v>
      </c>
      <c r="C22775" s="62" t="s">
        <v>10972</v>
      </c>
      <c r="D22775" s="182" t="s">
        <v>15594</v>
      </c>
      <c r="E22775" s="125">
        <v>6200</v>
      </c>
      <c r="F22775" s="125"/>
      <c r="G22775" s="125">
        <f t="shared" si="627"/>
        <v>-6200</v>
      </c>
      <c r="H22775" s="704" t="s">
        <v>15691</v>
      </c>
    </row>
    <row r="22776" spans="1:8" ht="15" x14ac:dyDescent="0.2">
      <c r="A22776" s="733">
        <v>45674</v>
      </c>
      <c r="B22776" s="62" t="s">
        <v>15034</v>
      </c>
      <c r="C22776" s="62" t="s">
        <v>5740</v>
      </c>
      <c r="D22776" s="182" t="s">
        <v>15584</v>
      </c>
      <c r="E22776" s="125">
        <v>5380</v>
      </c>
      <c r="F22776" s="125"/>
      <c r="G22776" s="125">
        <f t="shared" si="627"/>
        <v>-5380</v>
      </c>
      <c r="H22776" s="704" t="s">
        <v>15692</v>
      </c>
    </row>
    <row r="22777" spans="1:8" ht="15" x14ac:dyDescent="0.2">
      <c r="A22777" s="733">
        <v>45674</v>
      </c>
      <c r="B22777" s="62" t="s">
        <v>15311</v>
      </c>
      <c r="C22777" s="62" t="s">
        <v>5386</v>
      </c>
      <c r="D22777" s="182" t="s">
        <v>15585</v>
      </c>
      <c r="E22777" s="125">
        <v>7500</v>
      </c>
      <c r="F22777" s="125"/>
      <c r="G22777" s="125">
        <f t="shared" si="627"/>
        <v>-7500</v>
      </c>
      <c r="H22777" s="704" t="s">
        <v>15693</v>
      </c>
    </row>
    <row r="22778" spans="1:8" ht="15" x14ac:dyDescent="0.2">
      <c r="A22778" s="733">
        <v>45674</v>
      </c>
      <c r="B22778" s="62" t="s">
        <v>14232</v>
      </c>
      <c r="C22778" s="62" t="s">
        <v>5740</v>
      </c>
      <c r="D22778" s="182" t="s">
        <v>369</v>
      </c>
      <c r="E22778" s="125">
        <v>800</v>
      </c>
      <c r="F22778" s="125"/>
      <c r="G22778" s="125">
        <f t="shared" si="627"/>
        <v>-800</v>
      </c>
      <c r="H22778" s="704" t="s">
        <v>15694</v>
      </c>
    </row>
    <row r="22779" spans="1:8" ht="15" x14ac:dyDescent="0.2">
      <c r="A22779" s="733">
        <v>45674</v>
      </c>
      <c r="B22779" s="62" t="s">
        <v>13240</v>
      </c>
      <c r="C22779" s="62" t="s">
        <v>10972</v>
      </c>
      <c r="D22779" s="182" t="s">
        <v>15285</v>
      </c>
      <c r="E22779" s="125">
        <v>1000</v>
      </c>
      <c r="F22779" s="125"/>
      <c r="G22779" s="125">
        <f t="shared" si="627"/>
        <v>-1000</v>
      </c>
      <c r="H22779" s="704" t="s">
        <v>15695</v>
      </c>
    </row>
    <row r="22780" spans="1:8" ht="15" x14ac:dyDescent="0.2">
      <c r="A22780" s="733">
        <v>45674</v>
      </c>
      <c r="B22780" s="62" t="s">
        <v>15034</v>
      </c>
      <c r="C22780" s="62" t="s">
        <v>5740</v>
      </c>
      <c r="D22780" s="182" t="s">
        <v>369</v>
      </c>
      <c r="E22780" s="125">
        <v>1400</v>
      </c>
      <c r="F22780" s="125"/>
      <c r="G22780" s="125">
        <f t="shared" si="627"/>
        <v>-1400</v>
      </c>
      <c r="H22780" s="704" t="s">
        <v>15696</v>
      </c>
    </row>
    <row r="22781" spans="1:8" ht="15" x14ac:dyDescent="0.2">
      <c r="A22781" s="733">
        <v>45674</v>
      </c>
      <c r="B22781" s="62" t="s">
        <v>14719</v>
      </c>
      <c r="C22781" s="62" t="s">
        <v>5740</v>
      </c>
      <c r="D22781" s="182" t="s">
        <v>369</v>
      </c>
      <c r="E22781" s="125">
        <v>1500</v>
      </c>
      <c r="F22781" s="125"/>
      <c r="G22781" s="125">
        <f t="shared" si="627"/>
        <v>-1500</v>
      </c>
      <c r="H22781" s="704" t="s">
        <v>15697</v>
      </c>
    </row>
    <row r="22782" spans="1:8" ht="15" x14ac:dyDescent="0.2">
      <c r="A22782" s="733">
        <v>45674</v>
      </c>
      <c r="B22782" s="62" t="s">
        <v>13213</v>
      </c>
      <c r="C22782" s="62" t="s">
        <v>5740</v>
      </c>
      <c r="D22782" s="182" t="s">
        <v>369</v>
      </c>
      <c r="E22782" s="125">
        <v>2100</v>
      </c>
      <c r="F22782" s="125"/>
      <c r="G22782" s="125">
        <f t="shared" si="627"/>
        <v>-2100</v>
      </c>
      <c r="H22782" s="704" t="s">
        <v>15698</v>
      </c>
    </row>
    <row r="22783" spans="1:8" ht="15" x14ac:dyDescent="0.2">
      <c r="A22783" s="733">
        <v>45675</v>
      </c>
      <c r="B22783" s="62" t="s">
        <v>14597</v>
      </c>
      <c r="C22783" s="62" t="s">
        <v>10972</v>
      </c>
      <c r="D22783" s="182" t="s">
        <v>15586</v>
      </c>
      <c r="E22783" s="125">
        <v>13500</v>
      </c>
      <c r="F22783" s="125"/>
      <c r="G22783" s="125">
        <f t="shared" si="627"/>
        <v>-13500</v>
      </c>
      <c r="H22783" s="704" t="s">
        <v>15699</v>
      </c>
    </row>
    <row r="22784" spans="1:8" ht="15" x14ac:dyDescent="0.2">
      <c r="A22784" s="733">
        <v>45675</v>
      </c>
      <c r="B22784" s="62" t="s">
        <v>37</v>
      </c>
      <c r="C22784" s="62" t="s">
        <v>5386</v>
      </c>
      <c r="D22784" s="182" t="s">
        <v>15587</v>
      </c>
      <c r="E22784" s="125">
        <v>9000</v>
      </c>
      <c r="F22784" s="125"/>
      <c r="G22784" s="125">
        <f t="shared" si="627"/>
        <v>-9000</v>
      </c>
      <c r="H22784" s="704" t="s">
        <v>15700</v>
      </c>
    </row>
    <row r="22785" spans="1:8" ht="15" x14ac:dyDescent="0.2">
      <c r="A22785" s="733">
        <v>45675</v>
      </c>
      <c r="B22785" s="62" t="s">
        <v>15311</v>
      </c>
      <c r="C22785" s="62" t="s">
        <v>5386</v>
      </c>
      <c r="D22785" s="182" t="s">
        <v>15588</v>
      </c>
      <c r="E22785" s="125">
        <v>3000</v>
      </c>
      <c r="F22785" s="125"/>
      <c r="G22785" s="125">
        <f t="shared" si="627"/>
        <v>-3000</v>
      </c>
      <c r="H22785" s="704" t="s">
        <v>15701</v>
      </c>
    </row>
    <row r="22786" spans="1:8" ht="15" x14ac:dyDescent="0.2">
      <c r="A22786" s="733">
        <v>45675</v>
      </c>
      <c r="B22786" s="62" t="s">
        <v>103</v>
      </c>
      <c r="C22786" s="62" t="s">
        <v>391</v>
      </c>
      <c r="D22786" s="182" t="s">
        <v>10199</v>
      </c>
      <c r="E22786" s="125">
        <v>4000</v>
      </c>
      <c r="F22786" s="125"/>
      <c r="G22786" s="125">
        <f t="shared" si="627"/>
        <v>-4000</v>
      </c>
      <c r="H22786" s="704" t="s">
        <v>15702</v>
      </c>
    </row>
    <row r="22787" spans="1:8" ht="15" x14ac:dyDescent="0.2">
      <c r="A22787" s="733">
        <v>45675</v>
      </c>
      <c r="B22787" s="62" t="s">
        <v>11068</v>
      </c>
      <c r="C22787" s="62" t="s">
        <v>391</v>
      </c>
      <c r="D22787" s="182" t="s">
        <v>15597</v>
      </c>
      <c r="E22787" s="125">
        <v>1500</v>
      </c>
      <c r="F22787" s="125"/>
      <c r="G22787" s="125">
        <f t="shared" si="627"/>
        <v>-1500</v>
      </c>
      <c r="H22787" s="704" t="s">
        <v>15703</v>
      </c>
    </row>
    <row r="22788" spans="1:8" ht="15" x14ac:dyDescent="0.2">
      <c r="A22788" s="1081">
        <v>45675</v>
      </c>
      <c r="B22788" s="1082" t="s">
        <v>13240</v>
      </c>
      <c r="C22788" s="1082" t="s">
        <v>3103</v>
      </c>
      <c r="D22788" s="1123" t="s">
        <v>15598</v>
      </c>
      <c r="E22788" s="1083">
        <v>15000</v>
      </c>
      <c r="F22788" s="1083"/>
      <c r="G22788" s="125">
        <f t="shared" si="627"/>
        <v>-15000</v>
      </c>
      <c r="H22788" s="704" t="s">
        <v>15704</v>
      </c>
    </row>
    <row r="22789" spans="1:8" ht="15" x14ac:dyDescent="0.2">
      <c r="A22789" s="1081">
        <v>45675</v>
      </c>
      <c r="B22789" s="1082" t="s">
        <v>37</v>
      </c>
      <c r="C22789" s="1082" t="s">
        <v>3113</v>
      </c>
      <c r="D22789" s="1123" t="s">
        <v>15599</v>
      </c>
      <c r="E22789" s="1083">
        <v>20000</v>
      </c>
      <c r="F22789" s="1083"/>
      <c r="G22789" s="125">
        <f t="shared" si="627"/>
        <v>-20000</v>
      </c>
      <c r="H22789" s="704" t="s">
        <v>15705</v>
      </c>
    </row>
    <row r="22790" spans="1:8" ht="15" x14ac:dyDescent="0.2">
      <c r="A22790" s="1081">
        <v>45675</v>
      </c>
      <c r="B22790" s="1082" t="s">
        <v>13240</v>
      </c>
      <c r="C22790" s="1082" t="s">
        <v>5740</v>
      </c>
      <c r="D22790" s="1123" t="s">
        <v>369</v>
      </c>
      <c r="E22790" s="1083">
        <v>500</v>
      </c>
      <c r="F22790" s="1083"/>
      <c r="G22790" s="125">
        <f t="shared" si="627"/>
        <v>-500</v>
      </c>
      <c r="H22790" s="704" t="s">
        <v>15706</v>
      </c>
    </row>
    <row r="22791" spans="1:8" ht="15" x14ac:dyDescent="0.2">
      <c r="A22791" s="1081">
        <v>45675</v>
      </c>
      <c r="B22791" s="1082" t="s">
        <v>15339</v>
      </c>
      <c r="C22791" s="1082" t="s">
        <v>10972</v>
      </c>
      <c r="D22791" s="1123" t="s">
        <v>15600</v>
      </c>
      <c r="E22791" s="1083">
        <v>47870</v>
      </c>
      <c r="F22791" s="1083"/>
      <c r="G22791" s="125">
        <f t="shared" si="627"/>
        <v>-47870</v>
      </c>
      <c r="H22791" s="704" t="s">
        <v>15707</v>
      </c>
    </row>
    <row r="22792" spans="1:8" ht="15" x14ac:dyDescent="0.2">
      <c r="A22792" s="1081">
        <v>45675</v>
      </c>
      <c r="B22792" s="1082" t="s">
        <v>13213</v>
      </c>
      <c r="C22792" s="1082" t="s">
        <v>5740</v>
      </c>
      <c r="D22792" s="1123" t="s">
        <v>369</v>
      </c>
      <c r="E22792" s="1083">
        <v>1000</v>
      </c>
      <c r="F22792" s="1083"/>
      <c r="G22792" s="125">
        <f t="shared" si="627"/>
        <v>-1000</v>
      </c>
      <c r="H22792" s="704" t="s">
        <v>15708</v>
      </c>
    </row>
    <row r="22793" spans="1:8" ht="15" x14ac:dyDescent="0.2">
      <c r="A22793" s="1081">
        <v>45675</v>
      </c>
      <c r="B22793" s="1082" t="s">
        <v>14351</v>
      </c>
      <c r="C22793" s="1082" t="s">
        <v>5740</v>
      </c>
      <c r="D22793" s="1123" t="s">
        <v>369</v>
      </c>
      <c r="E22793" s="1083">
        <v>1500</v>
      </c>
      <c r="F22793" s="1083"/>
      <c r="G22793" s="125">
        <f t="shared" si="627"/>
        <v>-1500</v>
      </c>
      <c r="H22793" s="704" t="s">
        <v>15709</v>
      </c>
    </row>
    <row r="22794" spans="1:8" ht="15" x14ac:dyDescent="0.2">
      <c r="A22794" s="1081">
        <v>45675</v>
      </c>
      <c r="B22794" s="1082" t="s">
        <v>15101</v>
      </c>
      <c r="C22794" s="1082" t="s">
        <v>5386</v>
      </c>
      <c r="D22794" s="1123" t="s">
        <v>15589</v>
      </c>
      <c r="E22794" s="1083">
        <v>80000</v>
      </c>
      <c r="F22794" s="1083"/>
      <c r="G22794" s="125">
        <f t="shared" si="627"/>
        <v>-80000</v>
      </c>
      <c r="H22794" s="704" t="s">
        <v>15710</v>
      </c>
    </row>
    <row r="22795" spans="1:8" ht="15" x14ac:dyDescent="0.2">
      <c r="A22795" s="1081">
        <v>45677</v>
      </c>
      <c r="B22795" s="1082" t="s">
        <v>13240</v>
      </c>
      <c r="C22795" s="1082" t="s">
        <v>10972</v>
      </c>
      <c r="D22795" s="1123" t="s">
        <v>15601</v>
      </c>
      <c r="E22795" s="1083">
        <v>15000</v>
      </c>
      <c r="F22795" s="1083"/>
      <c r="G22795" s="125">
        <f t="shared" si="627"/>
        <v>-15000</v>
      </c>
      <c r="H22795" s="704" t="s">
        <v>15711</v>
      </c>
    </row>
    <row r="22796" spans="1:8" ht="15" x14ac:dyDescent="0.2">
      <c r="A22796" s="1081">
        <v>45677</v>
      </c>
      <c r="B22796" s="1082" t="s">
        <v>14232</v>
      </c>
      <c r="C22796" s="1082" t="s">
        <v>5740</v>
      </c>
      <c r="D22796" s="1123" t="s">
        <v>369</v>
      </c>
      <c r="E22796" s="1083">
        <v>500</v>
      </c>
      <c r="F22796" s="1083"/>
      <c r="G22796" s="125">
        <f t="shared" si="627"/>
        <v>-500</v>
      </c>
      <c r="H22796" s="704" t="s">
        <v>15712</v>
      </c>
    </row>
    <row r="22797" spans="1:8" ht="15" x14ac:dyDescent="0.2">
      <c r="A22797" s="1081">
        <v>45677</v>
      </c>
      <c r="B22797" s="1082" t="s">
        <v>13213</v>
      </c>
      <c r="C22797" s="1082" t="s">
        <v>5740</v>
      </c>
      <c r="D22797" s="1123" t="s">
        <v>10325</v>
      </c>
      <c r="E22797" s="1083">
        <v>350</v>
      </c>
      <c r="F22797" s="1083"/>
      <c r="G22797" s="125">
        <f t="shared" si="627"/>
        <v>-350</v>
      </c>
      <c r="H22797" s="704" t="s">
        <v>15713</v>
      </c>
    </row>
    <row r="22798" spans="1:8" ht="15" x14ac:dyDescent="0.2">
      <c r="A22798" s="1081">
        <v>45677</v>
      </c>
      <c r="B22798" s="1082" t="s">
        <v>15034</v>
      </c>
      <c r="C22798" s="1082" t="s">
        <v>5740</v>
      </c>
      <c r="D22798" s="1123" t="s">
        <v>369</v>
      </c>
      <c r="E22798" s="1083">
        <v>1000</v>
      </c>
      <c r="F22798" s="1083"/>
      <c r="G22798" s="125">
        <f t="shared" si="627"/>
        <v>-1000</v>
      </c>
      <c r="H22798" s="704" t="s">
        <v>15714</v>
      </c>
    </row>
    <row r="22799" spans="1:8" ht="15" x14ac:dyDescent="0.2">
      <c r="A22799" s="1081">
        <v>45677</v>
      </c>
      <c r="B22799" s="1082" t="s">
        <v>103</v>
      </c>
      <c r="C22799" s="1082" t="s">
        <v>391</v>
      </c>
      <c r="D22799" s="1123" t="s">
        <v>10199</v>
      </c>
      <c r="E22799" s="1083">
        <v>3000</v>
      </c>
      <c r="F22799" s="1083"/>
      <c r="G22799" s="125">
        <f t="shared" si="627"/>
        <v>-3000</v>
      </c>
      <c r="H22799" s="704" t="s">
        <v>15715</v>
      </c>
    </row>
    <row r="22800" spans="1:8" ht="15" x14ac:dyDescent="0.2">
      <c r="A22800" s="1081">
        <v>45677</v>
      </c>
      <c r="B22800" s="1082" t="s">
        <v>12671</v>
      </c>
      <c r="C22800" s="669" t="s">
        <v>14794</v>
      </c>
      <c r="D22800" s="905" t="s">
        <v>15602</v>
      </c>
      <c r="E22800" s="671">
        <v>3750</v>
      </c>
      <c r="F22800" s="1083"/>
      <c r="G22800" s="125">
        <f t="shared" ref="G22800:G22863" si="628">F22800-E22800</f>
        <v>-3750</v>
      </c>
      <c r="H22800" s="704" t="s">
        <v>15716</v>
      </c>
    </row>
    <row r="22801" spans="1:8" ht="15" x14ac:dyDescent="0.2">
      <c r="A22801" s="1081">
        <v>45677</v>
      </c>
      <c r="B22801" s="1082" t="s">
        <v>13098</v>
      </c>
      <c r="C22801" s="669" t="s">
        <v>14794</v>
      </c>
      <c r="D22801" s="905" t="s">
        <v>15602</v>
      </c>
      <c r="E22801" s="671">
        <v>85478</v>
      </c>
      <c r="F22801" s="1083"/>
      <c r="G22801" s="125">
        <f t="shared" si="628"/>
        <v>-85478</v>
      </c>
      <c r="H22801" s="704" t="s">
        <v>15717</v>
      </c>
    </row>
    <row r="22802" spans="1:8" ht="15" x14ac:dyDescent="0.2">
      <c r="A22802" s="1081">
        <v>45677</v>
      </c>
      <c r="B22802" s="1082" t="s">
        <v>15034</v>
      </c>
      <c r="C22802" s="669" t="s">
        <v>14794</v>
      </c>
      <c r="D22802" s="905" t="s">
        <v>15602</v>
      </c>
      <c r="E22802" s="671">
        <v>36970</v>
      </c>
      <c r="F22802" s="1083"/>
      <c r="G22802" s="125">
        <f t="shared" si="628"/>
        <v>-36970</v>
      </c>
      <c r="H22802" s="704" t="s">
        <v>15718</v>
      </c>
    </row>
    <row r="22803" spans="1:8" ht="15" x14ac:dyDescent="0.2">
      <c r="A22803" s="1081">
        <v>45677</v>
      </c>
      <c r="B22803" s="1082" t="s">
        <v>15401</v>
      </c>
      <c r="C22803" s="669" t="s">
        <v>14794</v>
      </c>
      <c r="D22803" s="905" t="s">
        <v>15602</v>
      </c>
      <c r="E22803" s="671">
        <v>88450</v>
      </c>
      <c r="F22803" s="1083"/>
      <c r="G22803" s="125">
        <f t="shared" si="628"/>
        <v>-88450</v>
      </c>
      <c r="H22803" s="704" t="s">
        <v>15719</v>
      </c>
    </row>
    <row r="22804" spans="1:8" ht="15" x14ac:dyDescent="0.2">
      <c r="A22804" s="1081">
        <v>45677</v>
      </c>
      <c r="B22804" s="1082" t="s">
        <v>14540</v>
      </c>
      <c r="C22804" s="669" t="s">
        <v>14794</v>
      </c>
      <c r="D22804" s="905" t="s">
        <v>15602</v>
      </c>
      <c r="E22804" s="671">
        <v>30352</v>
      </c>
      <c r="F22804" s="1083"/>
      <c r="G22804" s="125">
        <f t="shared" si="628"/>
        <v>-30352</v>
      </c>
      <c r="H22804" s="704" t="s">
        <v>15720</v>
      </c>
    </row>
    <row r="22805" spans="1:8" ht="15" x14ac:dyDescent="0.2">
      <c r="A22805" s="1081">
        <v>45677</v>
      </c>
      <c r="B22805" s="1082" t="s">
        <v>14540</v>
      </c>
      <c r="C22805" s="1082" t="s">
        <v>14601</v>
      </c>
      <c r="D22805" s="1123" t="s">
        <v>15447</v>
      </c>
      <c r="E22805" s="1083">
        <v>85000</v>
      </c>
      <c r="F22805" s="1083"/>
      <c r="G22805" s="125">
        <f t="shared" si="628"/>
        <v>-85000</v>
      </c>
      <c r="H22805" s="704" t="s">
        <v>15721</v>
      </c>
    </row>
    <row r="22806" spans="1:8" ht="15" x14ac:dyDescent="0.2">
      <c r="A22806" s="1081">
        <v>45677</v>
      </c>
      <c r="B22806" s="1082" t="s">
        <v>14232</v>
      </c>
      <c r="C22806" s="669" t="s">
        <v>14908</v>
      </c>
      <c r="D22806" s="905" t="s">
        <v>15603</v>
      </c>
      <c r="E22806" s="671">
        <v>125000</v>
      </c>
      <c r="F22806" s="1083"/>
      <c r="G22806" s="125">
        <f t="shared" si="628"/>
        <v>-125000</v>
      </c>
      <c r="H22806" s="704" t="s">
        <v>15722</v>
      </c>
    </row>
    <row r="22807" spans="1:8" ht="15" x14ac:dyDescent="0.2">
      <c r="A22807" s="1081">
        <v>45677</v>
      </c>
      <c r="B22807" s="1082" t="s">
        <v>14351</v>
      </c>
      <c r="C22807" s="669" t="s">
        <v>14908</v>
      </c>
      <c r="D22807" s="905" t="s">
        <v>15603</v>
      </c>
      <c r="E22807" s="671">
        <v>125000</v>
      </c>
      <c r="F22807" s="1083"/>
      <c r="G22807" s="125">
        <f t="shared" si="628"/>
        <v>-125000</v>
      </c>
      <c r="H22807" s="704" t="s">
        <v>15723</v>
      </c>
    </row>
    <row r="22808" spans="1:8" ht="15" x14ac:dyDescent="0.2">
      <c r="A22808" s="1081">
        <v>45677</v>
      </c>
      <c r="B22808" s="1082" t="s">
        <v>15034</v>
      </c>
      <c r="C22808" s="1082" t="s">
        <v>3144</v>
      </c>
      <c r="D22808" s="1123" t="s">
        <v>6343</v>
      </c>
      <c r="E22808" s="1083">
        <v>31900</v>
      </c>
      <c r="F22808" s="1083"/>
      <c r="G22808" s="125">
        <f t="shared" si="628"/>
        <v>-31900</v>
      </c>
      <c r="H22808" s="704" t="s">
        <v>15724</v>
      </c>
    </row>
    <row r="22809" spans="1:8" ht="15" x14ac:dyDescent="0.2">
      <c r="A22809" s="1081">
        <v>45678</v>
      </c>
      <c r="B22809" s="1082" t="s">
        <v>103</v>
      </c>
      <c r="C22809" s="1082" t="s">
        <v>5936</v>
      </c>
      <c r="D22809" s="1123" t="s">
        <v>15604</v>
      </c>
      <c r="E22809" s="1083">
        <v>20000</v>
      </c>
      <c r="F22809" s="1083"/>
      <c r="G22809" s="125">
        <f t="shared" si="628"/>
        <v>-20000</v>
      </c>
      <c r="H22809" s="704" t="s">
        <v>15725</v>
      </c>
    </row>
    <row r="22810" spans="1:8" ht="15" x14ac:dyDescent="0.2">
      <c r="A22810" s="1081">
        <v>45678</v>
      </c>
      <c r="B22810" s="1082" t="s">
        <v>14351</v>
      </c>
      <c r="C22810" s="1082" t="s">
        <v>391</v>
      </c>
      <c r="D22810" s="1123" t="s">
        <v>15605</v>
      </c>
      <c r="E22810" s="1083">
        <v>6700</v>
      </c>
      <c r="F22810" s="1083"/>
      <c r="G22810" s="125">
        <f t="shared" si="628"/>
        <v>-6700</v>
      </c>
      <c r="H22810" s="704" t="s">
        <v>15726</v>
      </c>
    </row>
    <row r="22811" spans="1:8" ht="15" x14ac:dyDescent="0.2">
      <c r="A22811" s="1081">
        <v>45678</v>
      </c>
      <c r="B22811" s="1082" t="s">
        <v>25</v>
      </c>
      <c r="C22811" s="1082" t="s">
        <v>8141</v>
      </c>
      <c r="D22811" s="1123" t="s">
        <v>6342</v>
      </c>
      <c r="E22811" s="1083">
        <v>3165</v>
      </c>
      <c r="F22811" s="1083"/>
      <c r="G22811" s="125">
        <f t="shared" si="628"/>
        <v>-3165</v>
      </c>
      <c r="H22811" s="704" t="s">
        <v>15727</v>
      </c>
    </row>
    <row r="22812" spans="1:8" ht="15" x14ac:dyDescent="0.2">
      <c r="A22812" s="1081">
        <v>45678</v>
      </c>
      <c r="B22812" s="1082" t="s">
        <v>103</v>
      </c>
      <c r="C22812" s="1082" t="s">
        <v>8141</v>
      </c>
      <c r="D22812" s="1123" t="s">
        <v>6342</v>
      </c>
      <c r="E22812" s="1083">
        <v>10860</v>
      </c>
      <c r="F22812" s="1083"/>
      <c r="G22812" s="125">
        <f t="shared" si="628"/>
        <v>-10860</v>
      </c>
      <c r="H22812" s="704" t="s">
        <v>15728</v>
      </c>
    </row>
    <row r="22813" spans="1:8" ht="15" x14ac:dyDescent="0.2">
      <c r="A22813" s="1081">
        <v>45678</v>
      </c>
      <c r="B22813" s="1082" t="s">
        <v>103</v>
      </c>
      <c r="C22813" s="1082" t="s">
        <v>391</v>
      </c>
      <c r="D22813" s="1123" t="s">
        <v>15606</v>
      </c>
      <c r="E22813" s="1083">
        <v>350</v>
      </c>
      <c r="F22813" s="1083"/>
      <c r="G22813" s="125">
        <f t="shared" si="628"/>
        <v>-350</v>
      </c>
      <c r="H22813" s="704" t="s">
        <v>15729</v>
      </c>
    </row>
    <row r="22814" spans="1:8" ht="15" x14ac:dyDescent="0.2">
      <c r="A22814" s="1081">
        <v>45678</v>
      </c>
      <c r="B22814" s="1082" t="s">
        <v>15338</v>
      </c>
      <c r="C22814" s="1082" t="s">
        <v>14237</v>
      </c>
      <c r="D22814" s="1123" t="s">
        <v>1156</v>
      </c>
      <c r="E22814" s="1083">
        <v>10000</v>
      </c>
      <c r="F22814" s="1083"/>
      <c r="G22814" s="125">
        <f t="shared" si="628"/>
        <v>-10000</v>
      </c>
      <c r="H22814" s="704" t="s">
        <v>15730</v>
      </c>
    </row>
    <row r="22815" spans="1:8" ht="15" x14ac:dyDescent="0.2">
      <c r="A22815" s="1081">
        <v>45678</v>
      </c>
      <c r="B22815" s="1082" t="s">
        <v>14597</v>
      </c>
      <c r="C22815" s="1082" t="s">
        <v>391</v>
      </c>
      <c r="D22815" s="1123" t="s">
        <v>15607</v>
      </c>
      <c r="E22815" s="1083">
        <v>3000</v>
      </c>
      <c r="F22815" s="1083"/>
      <c r="G22815" s="125">
        <f t="shared" si="628"/>
        <v>-3000</v>
      </c>
      <c r="H22815" s="704" t="s">
        <v>15731</v>
      </c>
    </row>
    <row r="22816" spans="1:8" ht="15" x14ac:dyDescent="0.2">
      <c r="A22816" s="1081">
        <v>45678</v>
      </c>
      <c r="B22816" s="1082" t="s">
        <v>13240</v>
      </c>
      <c r="C22816" s="1082" t="s">
        <v>10972</v>
      </c>
      <c r="D22816" s="1123" t="s">
        <v>15601</v>
      </c>
      <c r="E22816" s="1083">
        <v>12000</v>
      </c>
      <c r="F22816" s="1083"/>
      <c r="G22816" s="125">
        <f t="shared" si="628"/>
        <v>-12000</v>
      </c>
      <c r="H22816" s="704" t="s">
        <v>15732</v>
      </c>
    </row>
    <row r="22817" spans="1:8" ht="15" x14ac:dyDescent="0.2">
      <c r="A22817" s="1081">
        <v>45678</v>
      </c>
      <c r="B22817" s="1082" t="s">
        <v>15034</v>
      </c>
      <c r="C22817" s="1082" t="s">
        <v>391</v>
      </c>
      <c r="D22817" s="1123" t="s">
        <v>15608</v>
      </c>
      <c r="E22817" s="1083">
        <v>5000</v>
      </c>
      <c r="F22817" s="1083"/>
      <c r="G22817" s="125">
        <f t="shared" si="628"/>
        <v>-5000</v>
      </c>
      <c r="H22817" s="704" t="s">
        <v>15733</v>
      </c>
    </row>
    <row r="22818" spans="1:8" ht="15" x14ac:dyDescent="0.2">
      <c r="A22818" s="1081">
        <v>45678</v>
      </c>
      <c r="B22818" s="1082" t="s">
        <v>13213</v>
      </c>
      <c r="C22818" s="1082" t="s">
        <v>10972</v>
      </c>
      <c r="D22818" s="1123" t="s">
        <v>15609</v>
      </c>
      <c r="E22818" s="1083">
        <v>29800</v>
      </c>
      <c r="F22818" s="1083"/>
      <c r="G22818" s="125">
        <f t="shared" si="628"/>
        <v>-29800</v>
      </c>
      <c r="H22818" s="704" t="s">
        <v>15734</v>
      </c>
    </row>
    <row r="22819" spans="1:8" ht="15" x14ac:dyDescent="0.2">
      <c r="A22819" s="1081">
        <v>45678</v>
      </c>
      <c r="B22819" s="1082" t="s">
        <v>13240</v>
      </c>
      <c r="C22819" s="1082" t="s">
        <v>14355</v>
      </c>
      <c r="D22819" s="1123" t="s">
        <v>15610</v>
      </c>
      <c r="E22819" s="1083">
        <v>9600</v>
      </c>
      <c r="F22819" s="1083"/>
      <c r="G22819" s="125">
        <f t="shared" si="628"/>
        <v>-9600</v>
      </c>
      <c r="H22819" s="704" t="s">
        <v>15735</v>
      </c>
    </row>
    <row r="22820" spans="1:8" ht="15" x14ac:dyDescent="0.2">
      <c r="A22820" s="1081">
        <v>45678</v>
      </c>
      <c r="B22820" s="1082" t="s">
        <v>15034</v>
      </c>
      <c r="C22820" s="1082" t="s">
        <v>10972</v>
      </c>
      <c r="D22820" s="1123" t="s">
        <v>10532</v>
      </c>
      <c r="E22820" s="1083">
        <v>6170</v>
      </c>
      <c r="F22820" s="1083"/>
      <c r="G22820" s="125">
        <f t="shared" si="628"/>
        <v>-6170</v>
      </c>
      <c r="H22820" s="704" t="s">
        <v>15736</v>
      </c>
    </row>
    <row r="22821" spans="1:8" ht="15" x14ac:dyDescent="0.2">
      <c r="A22821" s="1081">
        <v>45678</v>
      </c>
      <c r="B22821" s="1082" t="s">
        <v>13240</v>
      </c>
      <c r="C22821" s="1082" t="s">
        <v>285</v>
      </c>
      <c r="D22821" s="1123" t="s">
        <v>15611</v>
      </c>
      <c r="E22821" s="1083">
        <v>1000</v>
      </c>
      <c r="F22821" s="1083"/>
      <c r="G22821" s="125">
        <f t="shared" si="628"/>
        <v>-1000</v>
      </c>
      <c r="H22821" s="704" t="s">
        <v>15737</v>
      </c>
    </row>
    <row r="22822" spans="1:8" ht="15" x14ac:dyDescent="0.2">
      <c r="A22822" s="1081">
        <v>45678</v>
      </c>
      <c r="B22822" s="1082" t="s">
        <v>15338</v>
      </c>
      <c r="C22822" s="1082" t="s">
        <v>391</v>
      </c>
      <c r="D22822" s="1123" t="s">
        <v>15612</v>
      </c>
      <c r="E22822" s="1083">
        <v>4140</v>
      </c>
      <c r="F22822" s="1083"/>
      <c r="G22822" s="125">
        <f t="shared" si="628"/>
        <v>-4140</v>
      </c>
      <c r="H22822" s="704" t="s">
        <v>15738</v>
      </c>
    </row>
    <row r="22823" spans="1:8" ht="15" x14ac:dyDescent="0.2">
      <c r="A22823" s="1081">
        <v>45678</v>
      </c>
      <c r="B22823" s="1082" t="s">
        <v>14334</v>
      </c>
      <c r="C22823" s="1082" t="s">
        <v>10972</v>
      </c>
      <c r="D22823" s="1123" t="s">
        <v>15613</v>
      </c>
      <c r="E22823" s="1083">
        <v>33675</v>
      </c>
      <c r="F22823" s="1083"/>
      <c r="G22823" s="125">
        <f t="shared" si="628"/>
        <v>-33675</v>
      </c>
      <c r="H22823" s="704" t="s">
        <v>15739</v>
      </c>
    </row>
    <row r="22824" spans="1:8" ht="15" x14ac:dyDescent="0.2">
      <c r="A22824" s="1081">
        <v>45678</v>
      </c>
      <c r="B22824" s="1082" t="s">
        <v>14351</v>
      </c>
      <c r="C22824" s="1082" t="s">
        <v>14431</v>
      </c>
      <c r="D22824" s="1123" t="s">
        <v>15614</v>
      </c>
      <c r="E22824" s="1083">
        <v>100000</v>
      </c>
      <c r="F22824" s="1083"/>
      <c r="G22824" s="125">
        <f t="shared" si="628"/>
        <v>-100000</v>
      </c>
      <c r="H22824" s="704" t="s">
        <v>15740</v>
      </c>
    </row>
    <row r="22825" spans="1:8" ht="15" x14ac:dyDescent="0.2">
      <c r="A22825" s="1081">
        <v>45678</v>
      </c>
      <c r="B22825" s="1082" t="s">
        <v>15431</v>
      </c>
      <c r="C22825" s="1082" t="s">
        <v>3144</v>
      </c>
      <c r="D22825" s="1123" t="s">
        <v>15615</v>
      </c>
      <c r="E22825" s="1083">
        <v>194000</v>
      </c>
      <c r="F22825" s="1083"/>
      <c r="G22825" s="125">
        <f t="shared" si="628"/>
        <v>-194000</v>
      </c>
      <c r="H22825" s="704" t="s">
        <v>15741</v>
      </c>
    </row>
    <row r="22826" spans="1:8" ht="15" x14ac:dyDescent="0.2">
      <c r="A22826" s="1081">
        <v>45679</v>
      </c>
      <c r="B22826" s="1082" t="s">
        <v>103</v>
      </c>
      <c r="C22826" s="1082" t="s">
        <v>391</v>
      </c>
      <c r="D22826" s="1123" t="s">
        <v>10199</v>
      </c>
      <c r="E22826" s="1083">
        <v>3000</v>
      </c>
      <c r="F22826" s="1083"/>
      <c r="G22826" s="125">
        <f t="shared" si="628"/>
        <v>-3000</v>
      </c>
      <c r="H22826" s="704" t="s">
        <v>15742</v>
      </c>
    </row>
    <row r="22827" spans="1:8" ht="15" x14ac:dyDescent="0.2">
      <c r="A22827" s="1081">
        <v>45679</v>
      </c>
      <c r="B22827" s="1082" t="s">
        <v>15338</v>
      </c>
      <c r="C22827" s="1082" t="s">
        <v>10972</v>
      </c>
      <c r="D22827" s="1123" t="s">
        <v>15628</v>
      </c>
      <c r="E22827" s="1083">
        <v>5000</v>
      </c>
      <c r="F22827" s="1083"/>
      <c r="G22827" s="125">
        <f t="shared" si="628"/>
        <v>-5000</v>
      </c>
      <c r="H22827" s="704" t="s">
        <v>15743</v>
      </c>
    </row>
    <row r="22828" spans="1:8" ht="15" x14ac:dyDescent="0.2">
      <c r="A22828" s="1081">
        <v>45679</v>
      </c>
      <c r="B22828" s="1082" t="s">
        <v>15339</v>
      </c>
      <c r="C22828" s="1082" t="s">
        <v>10972</v>
      </c>
      <c r="D22828" s="1123" t="s">
        <v>15629</v>
      </c>
      <c r="E22828" s="1083">
        <v>32500</v>
      </c>
      <c r="F22828" s="1083"/>
      <c r="G22828" s="125">
        <f t="shared" si="628"/>
        <v>-32500</v>
      </c>
      <c r="H22828" s="704" t="s">
        <v>15744</v>
      </c>
    </row>
    <row r="22829" spans="1:8" ht="15" x14ac:dyDescent="0.2">
      <c r="A22829" s="1081">
        <v>45679</v>
      </c>
      <c r="B22829" s="1082" t="s">
        <v>15339</v>
      </c>
      <c r="C22829" s="1082" t="s">
        <v>10972</v>
      </c>
      <c r="D22829" s="1123" t="s">
        <v>10087</v>
      </c>
      <c r="E22829" s="1083">
        <v>17000</v>
      </c>
      <c r="F22829" s="1083"/>
      <c r="G22829" s="125">
        <f t="shared" si="628"/>
        <v>-17000</v>
      </c>
      <c r="H22829" s="704" t="s">
        <v>15745</v>
      </c>
    </row>
    <row r="22830" spans="1:8" ht="15" x14ac:dyDescent="0.2">
      <c r="A22830" s="1081">
        <v>45679</v>
      </c>
      <c r="B22830" s="1082" t="s">
        <v>15339</v>
      </c>
      <c r="C22830" s="1082" t="s">
        <v>10972</v>
      </c>
      <c r="D22830" s="1123" t="s">
        <v>15630</v>
      </c>
      <c r="E22830" s="1083">
        <v>20990</v>
      </c>
      <c r="F22830" s="1083"/>
      <c r="G22830" s="125">
        <f t="shared" si="628"/>
        <v>-20990</v>
      </c>
      <c r="H22830" s="704" t="s">
        <v>15746</v>
      </c>
    </row>
    <row r="22831" spans="1:8" ht="15" x14ac:dyDescent="0.2">
      <c r="A22831" s="1081">
        <v>45679</v>
      </c>
      <c r="B22831" s="1082" t="s">
        <v>14597</v>
      </c>
      <c r="C22831" s="1082" t="s">
        <v>6140</v>
      </c>
      <c r="D22831" s="1123" t="s">
        <v>15631</v>
      </c>
      <c r="E22831" s="1083">
        <v>2100</v>
      </c>
      <c r="F22831" s="1083"/>
      <c r="G22831" s="125">
        <f t="shared" si="628"/>
        <v>-2100</v>
      </c>
      <c r="H22831" s="704" t="s">
        <v>15747</v>
      </c>
    </row>
    <row r="22832" spans="1:8" ht="15" x14ac:dyDescent="0.2">
      <c r="A22832" s="1081">
        <v>45679</v>
      </c>
      <c r="B22832" s="1082" t="s">
        <v>11068</v>
      </c>
      <c r="C22832" s="1082" t="s">
        <v>5228</v>
      </c>
      <c r="D22832" s="1123" t="s">
        <v>15632</v>
      </c>
      <c r="E22832" s="1083">
        <v>10900</v>
      </c>
      <c r="F22832" s="1083"/>
      <c r="G22832" s="125">
        <f t="shared" si="628"/>
        <v>-10900</v>
      </c>
      <c r="H22832" s="704" t="s">
        <v>15748</v>
      </c>
    </row>
    <row r="22833" spans="1:8" ht="15" x14ac:dyDescent="0.2">
      <c r="A22833" s="1081">
        <v>45679</v>
      </c>
      <c r="B22833" s="1082" t="s">
        <v>15338</v>
      </c>
      <c r="C22833" s="1082" t="s">
        <v>5740</v>
      </c>
      <c r="D22833" s="1123" t="s">
        <v>369</v>
      </c>
      <c r="E22833" s="1083">
        <v>3000</v>
      </c>
      <c r="F22833" s="1083"/>
      <c r="G22833" s="125">
        <f t="shared" si="628"/>
        <v>-3000</v>
      </c>
      <c r="H22833" s="704" t="s">
        <v>15749</v>
      </c>
    </row>
    <row r="22834" spans="1:8" ht="15" x14ac:dyDescent="0.2">
      <c r="A22834" s="1081">
        <v>45679</v>
      </c>
      <c r="B22834" s="1082" t="s">
        <v>14351</v>
      </c>
      <c r="C22834" s="1082" t="s">
        <v>5740</v>
      </c>
      <c r="D22834" s="1123" t="s">
        <v>369</v>
      </c>
      <c r="E22834" s="1083">
        <v>1200</v>
      </c>
      <c r="F22834" s="1083"/>
      <c r="G22834" s="125">
        <f t="shared" si="628"/>
        <v>-1200</v>
      </c>
      <c r="H22834" s="704" t="s">
        <v>15750</v>
      </c>
    </row>
    <row r="22835" spans="1:8" ht="15" x14ac:dyDescent="0.2">
      <c r="A22835" s="1081">
        <v>45679</v>
      </c>
      <c r="B22835" s="1082" t="s">
        <v>11068</v>
      </c>
      <c r="C22835" s="1082" t="s">
        <v>10972</v>
      </c>
      <c r="D22835" s="1123" t="s">
        <v>15481</v>
      </c>
      <c r="E22835" s="1083">
        <v>31000</v>
      </c>
      <c r="F22835" s="1083"/>
      <c r="G22835" s="125">
        <f t="shared" si="628"/>
        <v>-31000</v>
      </c>
      <c r="H22835" s="704" t="s">
        <v>15751</v>
      </c>
    </row>
    <row r="22836" spans="1:8" ht="15" x14ac:dyDescent="0.2">
      <c r="A22836" s="1081">
        <v>45679</v>
      </c>
      <c r="B22836" s="1082" t="s">
        <v>13240</v>
      </c>
      <c r="C22836" s="1082" t="s">
        <v>5740</v>
      </c>
      <c r="D22836" s="1123" t="s">
        <v>369</v>
      </c>
      <c r="E22836" s="1083">
        <v>1600</v>
      </c>
      <c r="F22836" s="1083"/>
      <c r="G22836" s="125">
        <f t="shared" si="628"/>
        <v>-1600</v>
      </c>
      <c r="H22836" s="704" t="s">
        <v>15752</v>
      </c>
    </row>
    <row r="22837" spans="1:8" ht="15" x14ac:dyDescent="0.2">
      <c r="A22837" s="1081">
        <v>45679</v>
      </c>
      <c r="B22837" s="1082" t="s">
        <v>25</v>
      </c>
      <c r="C22837" s="1082" t="s">
        <v>8141</v>
      </c>
      <c r="D22837" s="1123" t="s">
        <v>15633</v>
      </c>
      <c r="E22837" s="1083">
        <v>33977</v>
      </c>
      <c r="F22837" s="1083"/>
      <c r="G22837" s="125">
        <f t="shared" si="628"/>
        <v>-33977</v>
      </c>
      <c r="H22837" s="704" t="s">
        <v>15753</v>
      </c>
    </row>
    <row r="22838" spans="1:8" ht="15" x14ac:dyDescent="0.2">
      <c r="A22838" s="1081">
        <v>45679</v>
      </c>
      <c r="B22838" s="1082" t="s">
        <v>103</v>
      </c>
      <c r="C22838" s="1082" t="s">
        <v>8141</v>
      </c>
      <c r="D22838" s="1123" t="s">
        <v>15633</v>
      </c>
      <c r="E22838" s="1083">
        <v>16117</v>
      </c>
      <c r="F22838" s="1083"/>
      <c r="G22838" s="125">
        <f t="shared" si="628"/>
        <v>-16117</v>
      </c>
      <c r="H22838" s="704" t="s">
        <v>15754</v>
      </c>
    </row>
    <row r="22839" spans="1:8" ht="15" x14ac:dyDescent="0.2">
      <c r="A22839" s="1081">
        <v>45679</v>
      </c>
      <c r="B22839" s="1082" t="s">
        <v>14351</v>
      </c>
      <c r="C22839" s="1082" t="s">
        <v>15634</v>
      </c>
      <c r="D22839" s="1123" t="s">
        <v>15652</v>
      </c>
      <c r="E22839" s="1083">
        <v>2000000</v>
      </c>
      <c r="F22839" s="1083"/>
      <c r="G22839" s="125">
        <f t="shared" si="628"/>
        <v>-2000000</v>
      </c>
      <c r="H22839" s="704" t="s">
        <v>15755</v>
      </c>
    </row>
    <row r="22840" spans="1:8" ht="15" x14ac:dyDescent="0.2">
      <c r="A22840" s="1081">
        <v>45679</v>
      </c>
      <c r="B22840" s="1082" t="s">
        <v>14351</v>
      </c>
      <c r="C22840" s="1082" t="s">
        <v>15634</v>
      </c>
      <c r="D22840" s="1123" t="s">
        <v>15651</v>
      </c>
      <c r="E22840" s="1083">
        <v>150000</v>
      </c>
      <c r="F22840" s="1083"/>
      <c r="G22840" s="125">
        <f t="shared" si="628"/>
        <v>-150000</v>
      </c>
      <c r="H22840" s="704" t="s">
        <v>15756</v>
      </c>
    </row>
    <row r="22841" spans="1:8" ht="15" x14ac:dyDescent="0.2">
      <c r="A22841" s="1081">
        <v>45679</v>
      </c>
      <c r="B22841" s="1082" t="s">
        <v>11068</v>
      </c>
      <c r="C22841" s="1082" t="s">
        <v>5740</v>
      </c>
      <c r="D22841" s="1123" t="s">
        <v>369</v>
      </c>
      <c r="E22841" s="1083">
        <v>2500</v>
      </c>
      <c r="F22841" s="1083"/>
      <c r="G22841" s="125">
        <f t="shared" si="628"/>
        <v>-2500</v>
      </c>
      <c r="H22841" s="704" t="s">
        <v>15757</v>
      </c>
    </row>
    <row r="22842" spans="1:8" ht="15" x14ac:dyDescent="0.2">
      <c r="A22842" s="1081">
        <v>45679</v>
      </c>
      <c r="B22842" s="1082" t="s">
        <v>15101</v>
      </c>
      <c r="C22842" s="1082" t="s">
        <v>5740</v>
      </c>
      <c r="D22842" s="1123" t="s">
        <v>10325</v>
      </c>
      <c r="E22842" s="1083">
        <v>500</v>
      </c>
      <c r="F22842" s="1083"/>
      <c r="G22842" s="125">
        <f t="shared" si="628"/>
        <v>-500</v>
      </c>
      <c r="H22842" s="704" t="s">
        <v>15758</v>
      </c>
    </row>
    <row r="22843" spans="1:8" ht="15" x14ac:dyDescent="0.2">
      <c r="A22843" s="1081">
        <v>45679</v>
      </c>
      <c r="B22843" s="1082" t="s">
        <v>15101</v>
      </c>
      <c r="C22843" s="1082" t="s">
        <v>15346</v>
      </c>
      <c r="D22843" s="1123" t="s">
        <v>15635</v>
      </c>
      <c r="E22843" s="1083">
        <v>400000</v>
      </c>
      <c r="F22843" s="1083"/>
      <c r="G22843" s="125">
        <f t="shared" si="628"/>
        <v>-400000</v>
      </c>
      <c r="H22843" s="704" t="s">
        <v>15759</v>
      </c>
    </row>
    <row r="22844" spans="1:8" ht="15" x14ac:dyDescent="0.2">
      <c r="A22844" s="1081">
        <v>45679</v>
      </c>
      <c r="B22844" s="1082" t="s">
        <v>14232</v>
      </c>
      <c r="C22844" s="669" t="s">
        <v>15636</v>
      </c>
      <c r="D22844" s="905" t="s">
        <v>15637</v>
      </c>
      <c r="E22844" s="671">
        <v>400000</v>
      </c>
      <c r="F22844" s="1083"/>
      <c r="G22844" s="125">
        <f t="shared" si="628"/>
        <v>-400000</v>
      </c>
      <c r="H22844" s="704" t="s">
        <v>15760</v>
      </c>
    </row>
    <row r="22845" spans="1:8" ht="15" x14ac:dyDescent="0.2">
      <c r="A22845" s="1081">
        <v>45679</v>
      </c>
      <c r="B22845" s="1082" t="s">
        <v>14351</v>
      </c>
      <c r="C22845" s="669" t="s">
        <v>15636</v>
      </c>
      <c r="D22845" s="905" t="s">
        <v>15637</v>
      </c>
      <c r="E22845" s="671">
        <v>400000</v>
      </c>
      <c r="F22845" s="1083"/>
      <c r="G22845" s="125">
        <f t="shared" si="628"/>
        <v>-400000</v>
      </c>
      <c r="H22845" s="704" t="s">
        <v>15761</v>
      </c>
    </row>
    <row r="22846" spans="1:8" ht="15" x14ac:dyDescent="0.2">
      <c r="A22846" s="1081">
        <v>45680</v>
      </c>
      <c r="B22846" s="1082" t="s">
        <v>14597</v>
      </c>
      <c r="C22846" s="1082" t="s">
        <v>10972</v>
      </c>
      <c r="D22846" s="1123" t="s">
        <v>15638</v>
      </c>
      <c r="E22846" s="1083">
        <v>3400</v>
      </c>
      <c r="F22846" s="1083"/>
      <c r="G22846" s="125">
        <f t="shared" si="628"/>
        <v>-3400</v>
      </c>
      <c r="H22846" s="704" t="s">
        <v>15762</v>
      </c>
    </row>
    <row r="22847" spans="1:8" ht="15" x14ac:dyDescent="0.2">
      <c r="A22847" s="1081">
        <v>45680</v>
      </c>
      <c r="B22847" s="1082" t="s">
        <v>15431</v>
      </c>
      <c r="C22847" s="1082" t="s">
        <v>10972</v>
      </c>
      <c r="D22847" s="1123" t="s">
        <v>15639</v>
      </c>
      <c r="E22847" s="1083">
        <v>33050</v>
      </c>
      <c r="F22847" s="1083"/>
      <c r="G22847" s="125">
        <f t="shared" si="628"/>
        <v>-33050</v>
      </c>
      <c r="H22847" s="704" t="s">
        <v>15763</v>
      </c>
    </row>
    <row r="22848" spans="1:8" ht="15" x14ac:dyDescent="0.2">
      <c r="A22848" s="1081">
        <v>45680</v>
      </c>
      <c r="B22848" s="1082" t="s">
        <v>11068</v>
      </c>
      <c r="C22848" s="1082" t="s">
        <v>5740</v>
      </c>
      <c r="D22848" s="1123" t="s">
        <v>369</v>
      </c>
      <c r="E22848" s="1083">
        <v>800</v>
      </c>
      <c r="F22848" s="1083"/>
      <c r="G22848" s="125">
        <f t="shared" si="628"/>
        <v>-800</v>
      </c>
      <c r="H22848" s="704" t="s">
        <v>15764</v>
      </c>
    </row>
    <row r="22849" spans="1:8" ht="15" x14ac:dyDescent="0.2">
      <c r="A22849" s="1081">
        <v>45680</v>
      </c>
      <c r="B22849" s="1082" t="s">
        <v>103</v>
      </c>
      <c r="C22849" s="1082" t="s">
        <v>391</v>
      </c>
      <c r="D22849" s="1123" t="s">
        <v>10199</v>
      </c>
      <c r="E22849" s="1083">
        <v>4000</v>
      </c>
      <c r="F22849" s="1083"/>
      <c r="G22849" s="125">
        <f t="shared" si="628"/>
        <v>-4000</v>
      </c>
      <c r="H22849" s="704" t="s">
        <v>15765</v>
      </c>
    </row>
    <row r="22850" spans="1:8" ht="15" x14ac:dyDescent="0.2">
      <c r="A22850" s="1081">
        <v>45680</v>
      </c>
      <c r="B22850" s="1082" t="s">
        <v>15431</v>
      </c>
      <c r="C22850" s="1082" t="s">
        <v>5386</v>
      </c>
      <c r="D22850" s="1123" t="s">
        <v>15640</v>
      </c>
      <c r="E22850" s="1083">
        <v>4050</v>
      </c>
      <c r="F22850" s="1083"/>
      <c r="G22850" s="125">
        <f t="shared" si="628"/>
        <v>-4050</v>
      </c>
      <c r="H22850" s="704" t="s">
        <v>15766</v>
      </c>
    </row>
    <row r="22851" spans="1:8" ht="15" x14ac:dyDescent="0.2">
      <c r="A22851" s="1081">
        <v>45680</v>
      </c>
      <c r="B22851" s="1082" t="s">
        <v>15431</v>
      </c>
      <c r="C22851" s="1082" t="s">
        <v>391</v>
      </c>
      <c r="D22851" s="1123" t="s">
        <v>15314</v>
      </c>
      <c r="E22851" s="1083">
        <v>83000</v>
      </c>
      <c r="F22851" s="1083"/>
      <c r="G22851" s="125">
        <f t="shared" si="628"/>
        <v>-83000</v>
      </c>
      <c r="H22851" s="704" t="s">
        <v>15767</v>
      </c>
    </row>
    <row r="22852" spans="1:8" ht="24" x14ac:dyDescent="0.2">
      <c r="A22852" s="1081">
        <v>45680</v>
      </c>
      <c r="B22852" s="1082" t="s">
        <v>15431</v>
      </c>
      <c r="C22852" s="1082" t="s">
        <v>5386</v>
      </c>
      <c r="D22852" s="1123" t="s">
        <v>15641</v>
      </c>
      <c r="E22852" s="1083">
        <v>33000</v>
      </c>
      <c r="F22852" s="1083"/>
      <c r="G22852" s="125">
        <f t="shared" si="628"/>
        <v>-33000</v>
      </c>
      <c r="H22852" s="704" t="s">
        <v>15768</v>
      </c>
    </row>
    <row r="22853" spans="1:8" ht="24" x14ac:dyDescent="0.2">
      <c r="A22853" s="1081">
        <v>45680</v>
      </c>
      <c r="B22853" s="1082" t="s">
        <v>13165</v>
      </c>
      <c r="C22853" s="1082" t="s">
        <v>14</v>
      </c>
      <c r="D22853" s="1123" t="s">
        <v>15642</v>
      </c>
      <c r="E22853" s="1083">
        <v>20000</v>
      </c>
      <c r="F22853" s="1083"/>
      <c r="G22853" s="125">
        <f t="shared" si="628"/>
        <v>-20000</v>
      </c>
      <c r="H22853" s="704" t="s">
        <v>15769</v>
      </c>
    </row>
    <row r="22854" spans="1:8" ht="15" x14ac:dyDescent="0.2">
      <c r="A22854" s="1081">
        <v>45680</v>
      </c>
      <c r="B22854" s="1082" t="s">
        <v>12671</v>
      </c>
      <c r="C22854" s="1082" t="s">
        <v>11269</v>
      </c>
      <c r="D22854" s="1123" t="s">
        <v>15534</v>
      </c>
      <c r="E22854" s="1083">
        <v>21000</v>
      </c>
      <c r="F22854" s="1083"/>
      <c r="G22854" s="125">
        <f t="shared" si="628"/>
        <v>-21000</v>
      </c>
      <c r="H22854" s="704" t="s">
        <v>15770</v>
      </c>
    </row>
    <row r="22855" spans="1:8" ht="15" x14ac:dyDescent="0.2">
      <c r="A22855" s="1081">
        <v>45680</v>
      </c>
      <c r="B22855" s="1082" t="s">
        <v>11707</v>
      </c>
      <c r="C22855" s="1082" t="s">
        <v>1229</v>
      </c>
      <c r="D22855" s="1123" t="s">
        <v>15643</v>
      </c>
      <c r="E22855" s="1083">
        <v>187000</v>
      </c>
      <c r="F22855" s="1083"/>
      <c r="G22855" s="125">
        <f t="shared" si="628"/>
        <v>-187000</v>
      </c>
      <c r="H22855" s="704" t="s">
        <v>15771</v>
      </c>
    </row>
    <row r="22856" spans="1:8" ht="15" x14ac:dyDescent="0.2">
      <c r="A22856" s="1081">
        <v>45680</v>
      </c>
      <c r="B22856" s="1082" t="s">
        <v>15338</v>
      </c>
      <c r="C22856" s="669" t="s">
        <v>3144</v>
      </c>
      <c r="D22856" s="905" t="s">
        <v>15645</v>
      </c>
      <c r="E22856" s="671">
        <v>38250</v>
      </c>
      <c r="F22856" s="1083"/>
      <c r="G22856" s="125">
        <f t="shared" si="628"/>
        <v>-38250</v>
      </c>
      <c r="H22856" s="704" t="s">
        <v>15772</v>
      </c>
    </row>
    <row r="22857" spans="1:8" ht="15" x14ac:dyDescent="0.2">
      <c r="A22857" s="1081">
        <v>45680</v>
      </c>
      <c r="B22857" s="1082" t="s">
        <v>15034</v>
      </c>
      <c r="C22857" s="669" t="s">
        <v>3144</v>
      </c>
      <c r="D22857" s="905" t="s">
        <v>15645</v>
      </c>
      <c r="E22857" s="671">
        <v>38250</v>
      </c>
      <c r="F22857" s="1083"/>
      <c r="G22857" s="125">
        <f t="shared" si="628"/>
        <v>-38250</v>
      </c>
      <c r="H22857" s="704" t="s">
        <v>15773</v>
      </c>
    </row>
    <row r="22858" spans="1:8" ht="15" x14ac:dyDescent="0.2">
      <c r="A22858" s="1081">
        <v>45680</v>
      </c>
      <c r="B22858" s="1082" t="s">
        <v>13240</v>
      </c>
      <c r="C22858" s="669" t="s">
        <v>3144</v>
      </c>
      <c r="D22858" s="905" t="s">
        <v>15645</v>
      </c>
      <c r="E22858" s="671">
        <v>38250</v>
      </c>
      <c r="F22858" s="1083"/>
      <c r="G22858" s="125">
        <f t="shared" si="628"/>
        <v>-38250</v>
      </c>
      <c r="H22858" s="704" t="s">
        <v>15774</v>
      </c>
    </row>
    <row r="22859" spans="1:8" ht="15" x14ac:dyDescent="0.2">
      <c r="A22859" s="1081">
        <v>45680</v>
      </c>
      <c r="B22859" s="1082" t="s">
        <v>11068</v>
      </c>
      <c r="C22859" s="669" t="s">
        <v>3144</v>
      </c>
      <c r="D22859" s="905" t="s">
        <v>15645</v>
      </c>
      <c r="E22859" s="671">
        <v>38250</v>
      </c>
      <c r="F22859" s="1083"/>
      <c r="G22859" s="125">
        <f t="shared" si="628"/>
        <v>-38250</v>
      </c>
      <c r="H22859" s="704" t="s">
        <v>15775</v>
      </c>
    </row>
    <row r="22860" spans="1:8" ht="15" x14ac:dyDescent="0.2">
      <c r="A22860" s="1081">
        <v>45681</v>
      </c>
      <c r="B22860" s="1082" t="s">
        <v>14597</v>
      </c>
      <c r="C22860" s="1082" t="s">
        <v>13540</v>
      </c>
      <c r="D22860" s="1123" t="s">
        <v>15644</v>
      </c>
      <c r="E22860" s="1083">
        <v>100000</v>
      </c>
      <c r="F22860" s="1083"/>
      <c r="G22860" s="125">
        <f t="shared" si="628"/>
        <v>-100000</v>
      </c>
      <c r="H22860" s="704" t="s">
        <v>15776</v>
      </c>
    </row>
    <row r="22861" spans="1:8" ht="15" x14ac:dyDescent="0.2">
      <c r="A22861" s="1081">
        <v>45681</v>
      </c>
      <c r="B22861" s="1082" t="s">
        <v>14232</v>
      </c>
      <c r="C22861" s="1082" t="s">
        <v>5740</v>
      </c>
      <c r="D22861" s="1123" t="s">
        <v>369</v>
      </c>
      <c r="E22861" s="1083">
        <v>1900</v>
      </c>
      <c r="F22861" s="1083"/>
      <c r="G22861" s="125">
        <f t="shared" si="628"/>
        <v>-1900</v>
      </c>
      <c r="H22861" s="704" t="s">
        <v>15777</v>
      </c>
    </row>
    <row r="22862" spans="1:8" ht="15" x14ac:dyDescent="0.2">
      <c r="A22862" s="1081">
        <v>45681</v>
      </c>
      <c r="B22862" s="1082" t="s">
        <v>14351</v>
      </c>
      <c r="C22862" s="1082" t="s">
        <v>5386</v>
      </c>
      <c r="D22862" s="1123" t="s">
        <v>15646</v>
      </c>
      <c r="E22862" s="1083">
        <v>8000</v>
      </c>
      <c r="F22862" s="1083"/>
      <c r="G22862" s="125">
        <f t="shared" si="628"/>
        <v>-8000</v>
      </c>
      <c r="H22862" s="704" t="s">
        <v>15778</v>
      </c>
    </row>
    <row r="22863" spans="1:8" ht="15" x14ac:dyDescent="0.2">
      <c r="A22863" s="1081">
        <v>45681</v>
      </c>
      <c r="B22863" s="1082" t="s">
        <v>14597</v>
      </c>
      <c r="C22863" s="1082" t="s">
        <v>391</v>
      </c>
      <c r="D22863" s="1123" t="s">
        <v>9212</v>
      </c>
      <c r="E22863" s="1083">
        <v>4690</v>
      </c>
      <c r="F22863" s="1083"/>
      <c r="G22863" s="125">
        <f t="shared" si="628"/>
        <v>-4690</v>
      </c>
      <c r="H22863" s="704" t="s">
        <v>15779</v>
      </c>
    </row>
    <row r="22864" spans="1:8" ht="24" x14ac:dyDescent="0.2">
      <c r="A22864" s="1081">
        <v>45682</v>
      </c>
      <c r="B22864" s="1082" t="s">
        <v>12334</v>
      </c>
      <c r="C22864" s="1082" t="s">
        <v>391</v>
      </c>
      <c r="D22864" s="1123" t="s">
        <v>15812</v>
      </c>
      <c r="E22864" s="1083">
        <v>9000</v>
      </c>
      <c r="F22864" s="1083"/>
      <c r="G22864" s="125">
        <f t="shared" ref="G22864:G22869" si="629">F22864-E22864</f>
        <v>-9000</v>
      </c>
      <c r="H22864" s="704" t="s">
        <v>15779</v>
      </c>
    </row>
    <row r="22865" spans="1:8" ht="15" x14ac:dyDescent="0.2">
      <c r="A22865" s="1081">
        <v>45682</v>
      </c>
      <c r="B22865" s="1082" t="s">
        <v>11068</v>
      </c>
      <c r="C22865" s="1082" t="s">
        <v>285</v>
      </c>
      <c r="D22865" s="1123" t="s">
        <v>15813</v>
      </c>
      <c r="E22865" s="1083">
        <v>1000</v>
      </c>
      <c r="F22865" s="1083"/>
      <c r="G22865" s="125">
        <f t="shared" si="629"/>
        <v>-1000</v>
      </c>
      <c r="H22865" s="704" t="s">
        <v>15779</v>
      </c>
    </row>
    <row r="22866" spans="1:8" ht="15" x14ac:dyDescent="0.2">
      <c r="A22866" s="1081">
        <v>45682</v>
      </c>
      <c r="B22866" s="1082" t="s">
        <v>14351</v>
      </c>
      <c r="C22866" s="1082" t="s">
        <v>10972</v>
      </c>
      <c r="D22866" s="1123" t="s">
        <v>15814</v>
      </c>
      <c r="E22866" s="1083">
        <v>35560</v>
      </c>
      <c r="F22866" s="1083"/>
      <c r="G22866" s="125">
        <f t="shared" si="629"/>
        <v>-35560</v>
      </c>
      <c r="H22866" s="704" t="s">
        <v>15779</v>
      </c>
    </row>
    <row r="22867" spans="1:8" ht="15" x14ac:dyDescent="0.2">
      <c r="A22867" s="1081">
        <v>45682</v>
      </c>
      <c r="B22867" s="1082" t="s">
        <v>14232</v>
      </c>
      <c r="C22867" s="1082" t="s">
        <v>391</v>
      </c>
      <c r="D22867" s="1123" t="s">
        <v>15815</v>
      </c>
      <c r="E22867" s="1083">
        <v>10000</v>
      </c>
      <c r="F22867" s="1083"/>
      <c r="G22867" s="125">
        <f t="shared" si="629"/>
        <v>-10000</v>
      </c>
      <c r="H22867" s="704" t="s">
        <v>15779</v>
      </c>
    </row>
    <row r="22868" spans="1:8" ht="15" x14ac:dyDescent="0.2">
      <c r="A22868" s="1081">
        <v>45682</v>
      </c>
      <c r="B22868" s="1082" t="s">
        <v>15262</v>
      </c>
      <c r="C22868" s="1082" t="s">
        <v>5740</v>
      </c>
      <c r="D22868" s="1123" t="s">
        <v>10325</v>
      </c>
      <c r="E22868" s="1083">
        <v>300</v>
      </c>
      <c r="F22868" s="1083"/>
      <c r="G22868" s="125">
        <f t="shared" si="629"/>
        <v>-300</v>
      </c>
      <c r="H22868" s="704" t="s">
        <v>15779</v>
      </c>
    </row>
    <row r="22869" spans="1:8" ht="15" x14ac:dyDescent="0.2">
      <c r="A22869" s="1081">
        <v>45682</v>
      </c>
      <c r="B22869" s="1082" t="s">
        <v>15262</v>
      </c>
      <c r="C22869" s="1082" t="s">
        <v>285</v>
      </c>
      <c r="D22869" s="1123" t="s">
        <v>15816</v>
      </c>
      <c r="E22869" s="1083">
        <v>200</v>
      </c>
      <c r="F22869" s="1083"/>
      <c r="G22869" s="125">
        <f t="shared" si="629"/>
        <v>-200</v>
      </c>
      <c r="H22869" s="704" t="s">
        <v>15779</v>
      </c>
    </row>
    <row r="22870" spans="1:8" ht="15" x14ac:dyDescent="0.2">
      <c r="A22870" s="1081">
        <v>45682</v>
      </c>
      <c r="B22870" s="1082" t="s">
        <v>14719</v>
      </c>
      <c r="C22870" s="1082" t="s">
        <v>10972</v>
      </c>
      <c r="D22870" s="1123" t="s">
        <v>15818</v>
      </c>
      <c r="E22870" s="1083">
        <v>1090</v>
      </c>
      <c r="F22870" s="1083"/>
      <c r="G22870" s="125">
        <f t="shared" ref="G22870:G22876" si="630">F22870-E22870</f>
        <v>-1090</v>
      </c>
      <c r="H22870" s="704" t="s">
        <v>15779</v>
      </c>
    </row>
    <row r="22871" spans="1:8" ht="15" x14ac:dyDescent="0.2">
      <c r="A22871" s="1081">
        <v>45682</v>
      </c>
      <c r="B22871" s="1082" t="s">
        <v>14719</v>
      </c>
      <c r="C22871" s="1082" t="s">
        <v>10972</v>
      </c>
      <c r="D22871" s="1123" t="s">
        <v>13351</v>
      </c>
      <c r="E22871" s="1083">
        <v>19620</v>
      </c>
      <c r="F22871" s="1083"/>
      <c r="G22871" s="125">
        <f t="shared" si="630"/>
        <v>-19620</v>
      </c>
      <c r="H22871" s="704" t="s">
        <v>15779</v>
      </c>
    </row>
    <row r="22872" spans="1:8" ht="15" x14ac:dyDescent="0.2">
      <c r="A22872" s="1081">
        <v>45682</v>
      </c>
      <c r="B22872" s="1082" t="s">
        <v>37</v>
      </c>
      <c r="C22872" s="1082" t="s">
        <v>10972</v>
      </c>
      <c r="D22872" s="1123" t="s">
        <v>13351</v>
      </c>
      <c r="E22872" s="1083">
        <v>13760</v>
      </c>
      <c r="F22872" s="1083"/>
      <c r="G22872" s="125">
        <f t="shared" si="630"/>
        <v>-13760</v>
      </c>
      <c r="H22872" s="704" t="s">
        <v>15779</v>
      </c>
    </row>
    <row r="22873" spans="1:8" ht="15" x14ac:dyDescent="0.2">
      <c r="A22873" s="1081">
        <v>45682</v>
      </c>
      <c r="B22873" s="1082" t="s">
        <v>14719</v>
      </c>
      <c r="C22873" s="1082" t="s">
        <v>10972</v>
      </c>
      <c r="D22873" s="1123" t="s">
        <v>13351</v>
      </c>
      <c r="E22873" s="1083">
        <v>36650</v>
      </c>
      <c r="F22873" s="1083"/>
      <c r="G22873" s="125">
        <f t="shared" si="630"/>
        <v>-36650</v>
      </c>
      <c r="H22873" s="704" t="s">
        <v>15779</v>
      </c>
    </row>
    <row r="22874" spans="1:8" ht="15" x14ac:dyDescent="0.2">
      <c r="A22874" s="1081">
        <v>45682</v>
      </c>
      <c r="B22874" s="1082" t="s">
        <v>37</v>
      </c>
      <c r="C22874" s="1082" t="s">
        <v>10972</v>
      </c>
      <c r="D22874" s="1123" t="s">
        <v>13351</v>
      </c>
      <c r="E22874" s="1083">
        <v>22550</v>
      </c>
      <c r="F22874" s="1083"/>
      <c r="G22874" s="125">
        <f t="shared" si="630"/>
        <v>-22550</v>
      </c>
      <c r="H22874" s="704" t="s">
        <v>15779</v>
      </c>
    </row>
    <row r="22875" spans="1:8" ht="15" x14ac:dyDescent="0.2">
      <c r="A22875" s="1081">
        <v>45682</v>
      </c>
      <c r="B22875" s="1082" t="s">
        <v>37</v>
      </c>
      <c r="C22875" s="1082" t="s">
        <v>10972</v>
      </c>
      <c r="D22875" s="1123" t="s">
        <v>13351</v>
      </c>
      <c r="E22875" s="1083">
        <v>20500</v>
      </c>
      <c r="F22875" s="1083"/>
      <c r="G22875" s="125">
        <f t="shared" si="630"/>
        <v>-20500</v>
      </c>
      <c r="H22875" s="704" t="s">
        <v>15779</v>
      </c>
    </row>
    <row r="22876" spans="1:8" ht="15" x14ac:dyDescent="0.2">
      <c r="A22876" s="1081">
        <v>45682</v>
      </c>
      <c r="B22876" s="1082" t="s">
        <v>37</v>
      </c>
      <c r="C22876" s="1082" t="s">
        <v>3113</v>
      </c>
      <c r="D22876" s="1123" t="s">
        <v>13351</v>
      </c>
      <c r="E22876" s="1083">
        <v>10000</v>
      </c>
      <c r="F22876" s="1083"/>
      <c r="G22876" s="125">
        <f t="shared" si="630"/>
        <v>-10000</v>
      </c>
      <c r="H22876" s="704" t="s">
        <v>15779</v>
      </c>
    </row>
    <row r="22877" spans="1:8" ht="24" x14ac:dyDescent="0.2">
      <c r="A22877" s="1081">
        <v>45684</v>
      </c>
      <c r="B22877" s="1082" t="s">
        <v>14351</v>
      </c>
      <c r="C22877" s="669" t="s">
        <v>14804</v>
      </c>
      <c r="D22877" s="905" t="s">
        <v>15827</v>
      </c>
      <c r="E22877" s="671">
        <v>63000</v>
      </c>
      <c r="F22877" s="1083"/>
      <c r="G22877" s="125">
        <f t="shared" ref="G22877:G22878" si="631">F22877-E22877</f>
        <v>-63000</v>
      </c>
      <c r="H22877" s="704" t="s">
        <v>15779</v>
      </c>
    </row>
    <row r="22878" spans="1:8" ht="24" x14ac:dyDescent="0.2">
      <c r="A22878" s="1081">
        <v>45684</v>
      </c>
      <c r="B22878" s="1082" t="s">
        <v>13213</v>
      </c>
      <c r="C22878" s="669" t="s">
        <v>14804</v>
      </c>
      <c r="D22878" s="905" t="s">
        <v>15827</v>
      </c>
      <c r="E22878" s="671">
        <v>16500</v>
      </c>
      <c r="F22878" s="1083"/>
      <c r="G22878" s="125">
        <f t="shared" si="631"/>
        <v>-16500</v>
      </c>
      <c r="H22878" s="704" t="s">
        <v>15779</v>
      </c>
    </row>
    <row r="22879" spans="1:8" ht="15" x14ac:dyDescent="0.2">
      <c r="A22879" s="1081">
        <v>45685</v>
      </c>
      <c r="B22879" s="1082" t="s">
        <v>13240</v>
      </c>
      <c r="C22879" s="1082" t="s">
        <v>12919</v>
      </c>
      <c r="D22879" s="1123" t="s">
        <v>15828</v>
      </c>
      <c r="E22879" s="1083">
        <v>500000</v>
      </c>
      <c r="F22879" s="1083"/>
      <c r="G22879" s="125">
        <f t="shared" ref="G22879:G22892" si="632">F22879-E22879</f>
        <v>-500000</v>
      </c>
      <c r="H22879" s="704" t="s">
        <v>15779</v>
      </c>
    </row>
    <row r="22880" spans="1:8" ht="15" x14ac:dyDescent="0.2">
      <c r="A22880" s="1081">
        <v>45685</v>
      </c>
      <c r="B22880" s="1082" t="s">
        <v>15431</v>
      </c>
      <c r="C22880" s="1082" t="s">
        <v>3144</v>
      </c>
      <c r="D22880" s="1123" t="s">
        <v>15548</v>
      </c>
      <c r="E22880" s="1083">
        <v>117760</v>
      </c>
      <c r="F22880" s="1083"/>
      <c r="G22880" s="125">
        <f t="shared" si="632"/>
        <v>-117760</v>
      </c>
      <c r="H22880" s="704" t="s">
        <v>15779</v>
      </c>
    </row>
    <row r="22881" spans="1:8" ht="24" x14ac:dyDescent="0.2">
      <c r="A22881" s="1081">
        <v>45685</v>
      </c>
      <c r="B22881" s="1082" t="s">
        <v>13240</v>
      </c>
      <c r="C22881" s="1082" t="s">
        <v>15122</v>
      </c>
      <c r="D22881" s="1123" t="s">
        <v>15829</v>
      </c>
      <c r="E22881" s="1083">
        <v>82010</v>
      </c>
      <c r="F22881" s="1083"/>
      <c r="G22881" s="125">
        <f t="shared" si="632"/>
        <v>-82010</v>
      </c>
      <c r="H22881" s="704" t="s">
        <v>15779</v>
      </c>
    </row>
    <row r="22882" spans="1:8" ht="15" x14ac:dyDescent="0.2">
      <c r="A22882" s="1081">
        <v>45685</v>
      </c>
      <c r="B22882" s="1082" t="s">
        <v>15101</v>
      </c>
      <c r="C22882" s="1082" t="s">
        <v>15415</v>
      </c>
      <c r="D22882" s="1123" t="s">
        <v>15830</v>
      </c>
      <c r="E22882" s="1083">
        <v>26000</v>
      </c>
      <c r="F22882" s="1083"/>
      <c r="G22882" s="125">
        <f t="shared" si="632"/>
        <v>-26000</v>
      </c>
      <c r="H22882" s="704" t="s">
        <v>15779</v>
      </c>
    </row>
    <row r="22883" spans="1:8" ht="15" x14ac:dyDescent="0.2">
      <c r="A22883" s="1081">
        <v>45686</v>
      </c>
      <c r="B22883" s="1082" t="s">
        <v>14351</v>
      </c>
      <c r="C22883" s="1082" t="s">
        <v>14161</v>
      </c>
      <c r="D22883" s="1123" t="s">
        <v>15819</v>
      </c>
      <c r="E22883" s="1083">
        <v>20000</v>
      </c>
      <c r="F22883" s="1083"/>
      <c r="G22883" s="125">
        <f t="shared" si="632"/>
        <v>-20000</v>
      </c>
      <c r="H22883" s="704" t="s">
        <v>15779</v>
      </c>
    </row>
    <row r="22884" spans="1:8" ht="15" x14ac:dyDescent="0.2">
      <c r="A22884" s="1081">
        <v>45686</v>
      </c>
      <c r="B22884" s="1082" t="s">
        <v>14232</v>
      </c>
      <c r="C22884" s="1082" t="s">
        <v>5386</v>
      </c>
      <c r="D22884" s="1123" t="s">
        <v>15820</v>
      </c>
      <c r="E22884" s="1083">
        <v>24840</v>
      </c>
      <c r="F22884" s="1083"/>
      <c r="G22884" s="125">
        <f t="shared" si="632"/>
        <v>-24840</v>
      </c>
      <c r="H22884" s="704" t="s">
        <v>15779</v>
      </c>
    </row>
    <row r="22885" spans="1:8" ht="15" x14ac:dyDescent="0.2">
      <c r="A22885" s="1081">
        <v>45686</v>
      </c>
      <c r="B22885" s="1082" t="s">
        <v>14719</v>
      </c>
      <c r="C22885" s="1082" t="s">
        <v>5386</v>
      </c>
      <c r="D22885" s="1123" t="s">
        <v>15821</v>
      </c>
      <c r="E22885" s="1083">
        <v>15150</v>
      </c>
      <c r="F22885" s="1083"/>
      <c r="G22885" s="125">
        <f t="shared" si="632"/>
        <v>-15150</v>
      </c>
      <c r="H22885" s="704" t="s">
        <v>15779</v>
      </c>
    </row>
    <row r="22886" spans="1:8" ht="15" x14ac:dyDescent="0.2">
      <c r="A22886" s="1081">
        <v>45686</v>
      </c>
      <c r="B22886" s="1082" t="s">
        <v>11068</v>
      </c>
      <c r="C22886" s="1082" t="s">
        <v>5740</v>
      </c>
      <c r="D22886" s="1123" t="s">
        <v>369</v>
      </c>
      <c r="E22886" s="1083">
        <v>1900</v>
      </c>
      <c r="F22886" s="1083"/>
      <c r="G22886" s="125">
        <f t="shared" si="632"/>
        <v>-1900</v>
      </c>
      <c r="H22886" s="704" t="s">
        <v>15779</v>
      </c>
    </row>
    <row r="22887" spans="1:8" ht="15" x14ac:dyDescent="0.2">
      <c r="A22887" s="1081">
        <v>45686</v>
      </c>
      <c r="B22887" s="1082" t="s">
        <v>13278</v>
      </c>
      <c r="C22887" s="1082" t="s">
        <v>5740</v>
      </c>
      <c r="D22887" s="1123" t="s">
        <v>369</v>
      </c>
      <c r="E22887" s="1083">
        <v>1500</v>
      </c>
      <c r="F22887" s="1083"/>
      <c r="G22887" s="125">
        <f t="shared" si="632"/>
        <v>-1500</v>
      </c>
      <c r="H22887" s="704" t="s">
        <v>15779</v>
      </c>
    </row>
    <row r="22888" spans="1:8" ht="15" x14ac:dyDescent="0.2">
      <c r="A22888" s="1081">
        <v>45686</v>
      </c>
      <c r="B22888" s="1082" t="s">
        <v>15339</v>
      </c>
      <c r="C22888" s="1082" t="s">
        <v>10972</v>
      </c>
      <c r="D22888" s="1123" t="s">
        <v>15822</v>
      </c>
      <c r="E22888" s="1083">
        <v>31000</v>
      </c>
      <c r="F22888" s="1083"/>
      <c r="G22888" s="125">
        <f t="shared" si="632"/>
        <v>-31000</v>
      </c>
      <c r="H22888" s="704" t="s">
        <v>15779</v>
      </c>
    </row>
    <row r="22889" spans="1:8" ht="24" x14ac:dyDescent="0.2">
      <c r="A22889" s="1081">
        <v>45686</v>
      </c>
      <c r="B22889" s="1082" t="s">
        <v>15005</v>
      </c>
      <c r="C22889" s="1082" t="s">
        <v>10972</v>
      </c>
      <c r="D22889" s="1123" t="s">
        <v>15823</v>
      </c>
      <c r="E22889" s="1083">
        <v>5800</v>
      </c>
      <c r="F22889" s="1083"/>
      <c r="G22889" s="125">
        <f t="shared" si="632"/>
        <v>-5800</v>
      </c>
      <c r="H22889" s="704" t="s">
        <v>15779</v>
      </c>
    </row>
    <row r="22890" spans="1:8" ht="15" x14ac:dyDescent="0.2">
      <c r="A22890" s="1081">
        <v>45686</v>
      </c>
      <c r="B22890" s="1082" t="s">
        <v>15401</v>
      </c>
      <c r="C22890" s="1082" t="s">
        <v>285</v>
      </c>
      <c r="D22890" s="1123" t="s">
        <v>15824</v>
      </c>
      <c r="E22890" s="1083">
        <v>2000</v>
      </c>
      <c r="F22890" s="1083"/>
      <c r="G22890" s="125">
        <f t="shared" si="632"/>
        <v>-2000</v>
      </c>
      <c r="H22890" s="704" t="s">
        <v>15779</v>
      </c>
    </row>
    <row r="22891" spans="1:8" ht="15" x14ac:dyDescent="0.2">
      <c r="A22891" s="1081">
        <v>45686</v>
      </c>
      <c r="B22891" s="1082" t="s">
        <v>15005</v>
      </c>
      <c r="C22891" s="1082" t="s">
        <v>10972</v>
      </c>
      <c r="D22891" s="1123" t="s">
        <v>15825</v>
      </c>
      <c r="E22891" s="1083">
        <v>5761</v>
      </c>
      <c r="F22891" s="1083"/>
      <c r="G22891" s="125">
        <f t="shared" si="632"/>
        <v>-5761</v>
      </c>
      <c r="H22891" s="704" t="s">
        <v>15779</v>
      </c>
    </row>
    <row r="22892" spans="1:8" ht="15" x14ac:dyDescent="0.2">
      <c r="A22892" s="1081">
        <v>45686</v>
      </c>
      <c r="B22892" s="1082" t="s">
        <v>14351</v>
      </c>
      <c r="C22892" s="1082" t="s">
        <v>10972</v>
      </c>
      <c r="D22892" s="1123" t="s">
        <v>15826</v>
      </c>
      <c r="E22892" s="1083">
        <v>4900</v>
      </c>
      <c r="F22892" s="1083"/>
      <c r="G22892" s="125">
        <f t="shared" si="632"/>
        <v>-4900</v>
      </c>
      <c r="H22892" s="704" t="s">
        <v>15779</v>
      </c>
    </row>
    <row r="22893" spans="1:8" ht="15" x14ac:dyDescent="0.2">
      <c r="A22893" s="1081">
        <v>45686</v>
      </c>
      <c r="B22893" s="1082" t="s">
        <v>103</v>
      </c>
      <c r="C22893" s="1082" t="s">
        <v>391</v>
      </c>
      <c r="D22893" s="1123" t="s">
        <v>10199</v>
      </c>
      <c r="E22893" s="1083">
        <v>4000</v>
      </c>
      <c r="F22893" s="1083"/>
      <c r="G22893" s="125">
        <f t="shared" ref="G22893" si="633">F22893-E22893</f>
        <v>-4000</v>
      </c>
      <c r="H22893" s="704" t="s">
        <v>15779</v>
      </c>
    </row>
    <row r="22894" spans="1:8" ht="19.5" customHeight="1" x14ac:dyDescent="0.2">
      <c r="A22894" s="1081">
        <v>45686</v>
      </c>
      <c r="B22894" s="1082" t="s">
        <v>14351</v>
      </c>
      <c r="C22894" s="669" t="s">
        <v>437</v>
      </c>
      <c r="D22894" s="905" t="s">
        <v>15832</v>
      </c>
      <c r="E22894" s="671">
        <v>124300</v>
      </c>
      <c r="F22894" s="1083"/>
      <c r="G22894" s="125">
        <f t="shared" ref="G22894:G22897" si="634">F22894-E22894</f>
        <v>-124300</v>
      </c>
      <c r="H22894" s="704" t="s">
        <v>15779</v>
      </c>
    </row>
    <row r="22895" spans="1:8" ht="18.75" customHeight="1" x14ac:dyDescent="0.2">
      <c r="A22895" s="1081">
        <v>45686</v>
      </c>
      <c r="B22895" s="1082" t="s">
        <v>14232</v>
      </c>
      <c r="C22895" s="669" t="s">
        <v>437</v>
      </c>
      <c r="D22895" s="905" t="s">
        <v>15833</v>
      </c>
      <c r="E22895" s="671">
        <v>98000</v>
      </c>
      <c r="F22895" s="1083"/>
      <c r="G22895" s="125">
        <f t="shared" si="634"/>
        <v>-98000</v>
      </c>
      <c r="H22895" s="704" t="s">
        <v>15779</v>
      </c>
    </row>
    <row r="22896" spans="1:8" ht="15" x14ac:dyDescent="0.2">
      <c r="A22896" s="1081">
        <v>45686</v>
      </c>
      <c r="B22896" s="1082" t="s">
        <v>13240</v>
      </c>
      <c r="C22896" s="1082" t="s">
        <v>12919</v>
      </c>
      <c r="D22896" s="1123" t="s">
        <v>15828</v>
      </c>
      <c r="E22896" s="1083">
        <v>310000</v>
      </c>
      <c r="F22896" s="1083"/>
      <c r="G22896" s="125">
        <f t="shared" si="634"/>
        <v>-310000</v>
      </c>
      <c r="H22896" s="704" t="s">
        <v>15779</v>
      </c>
    </row>
    <row r="22897" spans="1:8" ht="15" x14ac:dyDescent="0.2">
      <c r="A22897" s="1081">
        <v>45686</v>
      </c>
      <c r="B22897" s="1082" t="s">
        <v>14232</v>
      </c>
      <c r="C22897" s="1082" t="s">
        <v>14180</v>
      </c>
      <c r="D22897" s="1123" t="s">
        <v>15831</v>
      </c>
      <c r="E22897" s="1083">
        <v>1000000</v>
      </c>
      <c r="F22897" s="1083"/>
      <c r="G22897" s="125">
        <f t="shared" si="634"/>
        <v>-1000000</v>
      </c>
      <c r="H22897" s="704" t="s">
        <v>15779</v>
      </c>
    </row>
    <row r="22898" spans="1:8" ht="15" x14ac:dyDescent="0.2">
      <c r="A22898" s="1081">
        <v>45687</v>
      </c>
      <c r="B22898" s="1082" t="s">
        <v>14351</v>
      </c>
      <c r="C22898" s="1082" t="s">
        <v>10972</v>
      </c>
      <c r="D22898" s="1123" t="s">
        <v>15834</v>
      </c>
      <c r="E22898" s="1083">
        <v>13600</v>
      </c>
      <c r="F22898" s="1083"/>
      <c r="G22898" s="125">
        <f t="shared" ref="G22898:G22909" si="635">F22898-E22898</f>
        <v>-13600</v>
      </c>
      <c r="H22898" s="704" t="s">
        <v>15779</v>
      </c>
    </row>
    <row r="22899" spans="1:8" ht="15" x14ac:dyDescent="0.2">
      <c r="A22899" s="1081">
        <v>45687</v>
      </c>
      <c r="B22899" s="1082" t="s">
        <v>14334</v>
      </c>
      <c r="C22899" s="1082" t="s">
        <v>10972</v>
      </c>
      <c r="D22899" s="1123" t="s">
        <v>15835</v>
      </c>
      <c r="E22899" s="1083">
        <v>12236</v>
      </c>
      <c r="F22899" s="1083"/>
      <c r="G22899" s="125">
        <f t="shared" si="635"/>
        <v>-12236</v>
      </c>
      <c r="H22899" s="704" t="s">
        <v>15779</v>
      </c>
    </row>
    <row r="22900" spans="1:8" ht="15" x14ac:dyDescent="0.2">
      <c r="A22900" s="1081">
        <v>45687</v>
      </c>
      <c r="B22900" s="1082" t="s">
        <v>14232</v>
      </c>
      <c r="C22900" s="1082" t="s">
        <v>10972</v>
      </c>
      <c r="D22900" s="1123" t="s">
        <v>12497</v>
      </c>
      <c r="E22900" s="1083">
        <v>17600</v>
      </c>
      <c r="F22900" s="1083"/>
      <c r="G22900" s="125">
        <f t="shared" si="635"/>
        <v>-17600</v>
      </c>
      <c r="H22900" s="704" t="s">
        <v>15779</v>
      </c>
    </row>
    <row r="22901" spans="1:8" ht="15" x14ac:dyDescent="0.2">
      <c r="A22901" s="1081">
        <v>45687</v>
      </c>
      <c r="B22901" s="1082" t="s">
        <v>14351</v>
      </c>
      <c r="C22901" s="1082" t="s">
        <v>10972</v>
      </c>
      <c r="D22901" s="1123" t="s">
        <v>15836</v>
      </c>
      <c r="E22901" s="1083">
        <v>1000</v>
      </c>
      <c r="F22901" s="1083"/>
      <c r="G22901" s="125">
        <f t="shared" si="635"/>
        <v>-1000</v>
      </c>
      <c r="H22901" s="704" t="s">
        <v>15779</v>
      </c>
    </row>
    <row r="22902" spans="1:8" ht="15" x14ac:dyDescent="0.2">
      <c r="A22902" s="1081">
        <v>45687</v>
      </c>
      <c r="B22902" s="1082" t="s">
        <v>13240</v>
      </c>
      <c r="C22902" s="1082" t="s">
        <v>391</v>
      </c>
      <c r="D22902" s="1123" t="s">
        <v>15837</v>
      </c>
      <c r="E22902" s="1083">
        <v>15000</v>
      </c>
      <c r="F22902" s="1083"/>
      <c r="G22902" s="125">
        <f t="shared" si="635"/>
        <v>-15000</v>
      </c>
      <c r="H22902" s="704" t="s">
        <v>15779</v>
      </c>
    </row>
    <row r="22903" spans="1:8" ht="15" x14ac:dyDescent="0.2">
      <c r="A22903" s="1081">
        <v>45687</v>
      </c>
      <c r="B22903" s="1082" t="s">
        <v>13213</v>
      </c>
      <c r="C22903" s="1082" t="s">
        <v>8941</v>
      </c>
      <c r="D22903" s="1123" t="s">
        <v>15838</v>
      </c>
      <c r="E22903" s="1083">
        <v>11960</v>
      </c>
      <c r="F22903" s="1083"/>
      <c r="G22903" s="125">
        <f t="shared" si="635"/>
        <v>-11960</v>
      </c>
      <c r="H22903" s="704" t="s">
        <v>15779</v>
      </c>
    </row>
    <row r="22904" spans="1:8" ht="15" x14ac:dyDescent="0.2">
      <c r="A22904" s="1081">
        <v>45687</v>
      </c>
      <c r="B22904" s="1082" t="s">
        <v>11068</v>
      </c>
      <c r="C22904" s="1082" t="s">
        <v>5740</v>
      </c>
      <c r="D22904" s="1123" t="s">
        <v>369</v>
      </c>
      <c r="E22904" s="1083">
        <v>1200</v>
      </c>
      <c r="F22904" s="1083"/>
      <c r="G22904" s="125">
        <f t="shared" si="635"/>
        <v>-1200</v>
      </c>
      <c r="H22904" s="704" t="s">
        <v>15779</v>
      </c>
    </row>
    <row r="22905" spans="1:8" ht="15" x14ac:dyDescent="0.2">
      <c r="A22905" s="1081">
        <v>45687</v>
      </c>
      <c r="B22905" s="1082" t="s">
        <v>10351</v>
      </c>
      <c r="C22905" s="1082" t="s">
        <v>285</v>
      </c>
      <c r="D22905" s="1123" t="s">
        <v>15839</v>
      </c>
      <c r="E22905" s="1083">
        <v>10000</v>
      </c>
      <c r="F22905" s="1083"/>
      <c r="G22905" s="125">
        <f t="shared" si="635"/>
        <v>-10000</v>
      </c>
      <c r="H22905" s="704" t="s">
        <v>15779</v>
      </c>
    </row>
    <row r="22906" spans="1:8" ht="15" x14ac:dyDescent="0.2">
      <c r="A22906" s="1081">
        <v>45687</v>
      </c>
      <c r="B22906" s="1082" t="s">
        <v>12671</v>
      </c>
      <c r="C22906" s="1082" t="s">
        <v>10972</v>
      </c>
      <c r="D22906" s="1123" t="s">
        <v>15840</v>
      </c>
      <c r="E22906" s="1083">
        <v>1500</v>
      </c>
      <c r="F22906" s="1083"/>
      <c r="G22906" s="125">
        <f t="shared" si="635"/>
        <v>-1500</v>
      </c>
      <c r="H22906" s="704" t="s">
        <v>15779</v>
      </c>
    </row>
    <row r="22907" spans="1:8" ht="15" x14ac:dyDescent="0.2">
      <c r="A22907" s="1081">
        <v>45687</v>
      </c>
      <c r="B22907" s="1082" t="s">
        <v>15339</v>
      </c>
      <c r="C22907" s="1082" t="s">
        <v>5740</v>
      </c>
      <c r="D22907" s="1123" t="s">
        <v>369</v>
      </c>
      <c r="E22907" s="1083">
        <v>1500</v>
      </c>
      <c r="F22907" s="1083"/>
      <c r="G22907" s="125">
        <f t="shared" si="635"/>
        <v>-1500</v>
      </c>
      <c r="H22907" s="704" t="s">
        <v>15779</v>
      </c>
    </row>
    <row r="22908" spans="1:8" ht="15" x14ac:dyDescent="0.2">
      <c r="A22908" s="1081">
        <v>45687</v>
      </c>
      <c r="B22908" s="1082" t="s">
        <v>15005</v>
      </c>
      <c r="C22908" s="1082" t="s">
        <v>10972</v>
      </c>
      <c r="D22908" s="1123" t="s">
        <v>15841</v>
      </c>
      <c r="E22908" s="1083">
        <v>3430</v>
      </c>
      <c r="F22908" s="1083"/>
      <c r="G22908" s="125">
        <f t="shared" si="635"/>
        <v>-3430</v>
      </c>
      <c r="H22908" s="704" t="s">
        <v>15779</v>
      </c>
    </row>
    <row r="22909" spans="1:8" ht="15" x14ac:dyDescent="0.2">
      <c r="A22909" s="1081">
        <v>45687</v>
      </c>
      <c r="B22909" s="1082" t="s">
        <v>103</v>
      </c>
      <c r="C22909" s="1082" t="s">
        <v>391</v>
      </c>
      <c r="D22909" s="1123" t="s">
        <v>10199</v>
      </c>
      <c r="E22909" s="1083">
        <v>4000</v>
      </c>
      <c r="F22909" s="1083"/>
      <c r="G22909" s="125">
        <f t="shared" si="635"/>
        <v>-4000</v>
      </c>
      <c r="H22909" s="704" t="s">
        <v>15779</v>
      </c>
    </row>
    <row r="22910" spans="1:8" ht="15" x14ac:dyDescent="0.2">
      <c r="A22910" s="1081">
        <v>45687</v>
      </c>
      <c r="B22910" s="1082" t="s">
        <v>14334</v>
      </c>
      <c r="C22910" s="669" t="s">
        <v>15047</v>
      </c>
      <c r="D22910" s="905" t="s">
        <v>15842</v>
      </c>
      <c r="E22910" s="671">
        <v>45741</v>
      </c>
      <c r="F22910" s="1083"/>
      <c r="G22910" s="125">
        <f t="shared" ref="G22910" si="636">F22910-E22910</f>
        <v>-45741</v>
      </c>
      <c r="H22910" s="704" t="s">
        <v>15779</v>
      </c>
    </row>
    <row r="22911" spans="1:8" ht="15" x14ac:dyDescent="0.2">
      <c r="A22911" s="1081">
        <v>45687</v>
      </c>
      <c r="B22911" s="1082" t="s">
        <v>14719</v>
      </c>
      <c r="C22911" s="669" t="s">
        <v>15047</v>
      </c>
      <c r="D22911" s="905" t="s">
        <v>15842</v>
      </c>
      <c r="E22911" s="671">
        <v>140000</v>
      </c>
      <c r="F22911" s="1083"/>
      <c r="G22911" s="125">
        <f t="shared" ref="G22911:G22920" si="637">F22911-E22911</f>
        <v>-140000</v>
      </c>
      <c r="H22911" s="704" t="s">
        <v>15779</v>
      </c>
    </row>
    <row r="22912" spans="1:8" ht="15" x14ac:dyDescent="0.2">
      <c r="A22912" s="1081">
        <v>45687</v>
      </c>
      <c r="B22912" s="1082" t="s">
        <v>14232</v>
      </c>
      <c r="C22912" s="669" t="s">
        <v>15047</v>
      </c>
      <c r="D22912" s="905" t="s">
        <v>15842</v>
      </c>
      <c r="E22912" s="671">
        <v>31000</v>
      </c>
      <c r="F22912" s="1083"/>
      <c r="G22912" s="125">
        <f t="shared" si="637"/>
        <v>-31000</v>
      </c>
      <c r="H22912" s="704" t="s">
        <v>15779</v>
      </c>
    </row>
    <row r="22913" spans="1:8" ht="15" x14ac:dyDescent="0.2">
      <c r="A22913" s="1081">
        <v>45688</v>
      </c>
      <c r="B22913" s="1082" t="s">
        <v>25</v>
      </c>
      <c r="C22913" s="1082" t="s">
        <v>8141</v>
      </c>
      <c r="D22913" s="1123" t="s">
        <v>15843</v>
      </c>
      <c r="E22913" s="1083">
        <v>770</v>
      </c>
      <c r="F22913" s="1083"/>
      <c r="G22913" s="125">
        <f t="shared" si="637"/>
        <v>-770</v>
      </c>
      <c r="H22913" s="704" t="s">
        <v>15779</v>
      </c>
    </row>
    <row r="22914" spans="1:8" ht="15" x14ac:dyDescent="0.2">
      <c r="A22914" s="1081">
        <v>45688</v>
      </c>
      <c r="B22914" s="1082" t="s">
        <v>103</v>
      </c>
      <c r="C22914" s="1082" t="s">
        <v>8141</v>
      </c>
      <c r="D22914" s="1123" t="s">
        <v>15843</v>
      </c>
      <c r="E22914" s="1083">
        <v>800</v>
      </c>
      <c r="F22914" s="1083"/>
      <c r="G22914" s="125">
        <f t="shared" si="637"/>
        <v>-800</v>
      </c>
      <c r="H22914" s="704" t="s">
        <v>15779</v>
      </c>
    </row>
    <row r="22915" spans="1:8" ht="15" x14ac:dyDescent="0.2">
      <c r="A22915" s="1081">
        <v>45688</v>
      </c>
      <c r="B22915" s="1082" t="s">
        <v>14351</v>
      </c>
      <c r="C22915" s="1082" t="s">
        <v>10972</v>
      </c>
      <c r="D22915" s="1123" t="s">
        <v>15844</v>
      </c>
      <c r="E22915" s="1083">
        <v>3515</v>
      </c>
      <c r="F22915" s="1083"/>
      <c r="G22915" s="125">
        <f t="shared" si="637"/>
        <v>-3515</v>
      </c>
      <c r="H22915" s="704" t="s">
        <v>15779</v>
      </c>
    </row>
    <row r="22916" spans="1:8" ht="15" x14ac:dyDescent="0.2">
      <c r="A22916" s="1081">
        <v>45688</v>
      </c>
      <c r="B22916" s="1082" t="s">
        <v>15339</v>
      </c>
      <c r="C22916" s="1082" t="s">
        <v>5740</v>
      </c>
      <c r="D22916" s="1123" t="s">
        <v>11871</v>
      </c>
      <c r="E22916" s="1083">
        <v>1000</v>
      </c>
      <c r="F22916" s="1083"/>
      <c r="G22916" s="125">
        <f t="shared" si="637"/>
        <v>-1000</v>
      </c>
      <c r="H22916" s="704" t="s">
        <v>15779</v>
      </c>
    </row>
    <row r="22917" spans="1:8" ht="15" x14ac:dyDescent="0.2">
      <c r="A22917" s="1081">
        <v>45688</v>
      </c>
      <c r="B22917" s="1082" t="s">
        <v>14232</v>
      </c>
      <c r="C22917" s="1082" t="s">
        <v>5740</v>
      </c>
      <c r="D22917" s="1123" t="s">
        <v>369</v>
      </c>
      <c r="E22917" s="1083">
        <v>3000</v>
      </c>
      <c r="F22917" s="1083"/>
      <c r="G22917" s="125">
        <f t="shared" si="637"/>
        <v>-3000</v>
      </c>
      <c r="H22917" s="704" t="s">
        <v>15779</v>
      </c>
    </row>
    <row r="22918" spans="1:8" ht="15" x14ac:dyDescent="0.2">
      <c r="A22918" s="1081">
        <v>45688</v>
      </c>
      <c r="B22918" s="1082" t="s">
        <v>12671</v>
      </c>
      <c r="C22918" s="1082" t="s">
        <v>391</v>
      </c>
      <c r="D22918" s="1123" t="s">
        <v>15845</v>
      </c>
      <c r="E22918" s="1083">
        <v>2100</v>
      </c>
      <c r="F22918" s="1083"/>
      <c r="G22918" s="125">
        <f t="shared" si="637"/>
        <v>-2100</v>
      </c>
      <c r="H22918" s="704" t="s">
        <v>15779</v>
      </c>
    </row>
    <row r="22919" spans="1:8" ht="15" x14ac:dyDescent="0.2">
      <c r="A22919" s="1081">
        <v>45688</v>
      </c>
      <c r="B22919" s="1082" t="s">
        <v>15262</v>
      </c>
      <c r="C22919" s="1082" t="s">
        <v>391</v>
      </c>
      <c r="D22919" s="1123" t="s">
        <v>15846</v>
      </c>
      <c r="E22919" s="1083">
        <v>1500</v>
      </c>
      <c r="F22919" s="1083"/>
      <c r="G22919" s="125">
        <f t="shared" si="637"/>
        <v>-1500</v>
      </c>
      <c r="H22919" s="704" t="s">
        <v>15779</v>
      </c>
    </row>
    <row r="22920" spans="1:8" ht="15" x14ac:dyDescent="0.2">
      <c r="A22920" s="1081">
        <v>45688</v>
      </c>
      <c r="B22920" s="1082" t="s">
        <v>13240</v>
      </c>
      <c r="C22920" s="1082" t="s">
        <v>285</v>
      </c>
      <c r="D22920" s="1123" t="s">
        <v>15847</v>
      </c>
      <c r="E22920" s="1083">
        <v>2000</v>
      </c>
      <c r="F22920" s="1083"/>
      <c r="G22920" s="125">
        <f t="shared" si="637"/>
        <v>-2000</v>
      </c>
      <c r="H22920" s="704" t="s">
        <v>15779</v>
      </c>
    </row>
    <row r="22921" spans="1:8" ht="15" x14ac:dyDescent="0.2">
      <c r="A22921" s="1081">
        <v>45688</v>
      </c>
      <c r="B22921" s="1082" t="s">
        <v>103</v>
      </c>
      <c r="C22921" s="1082" t="s">
        <v>793</v>
      </c>
      <c r="D22921" s="1123" t="s">
        <v>15862</v>
      </c>
      <c r="E22921" s="1083">
        <v>7000</v>
      </c>
      <c r="F22921" s="1083"/>
      <c r="G22921" s="125">
        <f t="shared" ref="G22921:G22924" si="638">F22921-E22921</f>
        <v>-7000</v>
      </c>
      <c r="H22921" s="704" t="s">
        <v>15779</v>
      </c>
    </row>
    <row r="22922" spans="1:8" ht="15" x14ac:dyDescent="0.2">
      <c r="A22922" s="1081">
        <v>45688</v>
      </c>
      <c r="B22922" s="1082" t="s">
        <v>14351</v>
      </c>
      <c r="C22922" s="1082" t="s">
        <v>5740</v>
      </c>
      <c r="D22922" s="1123" t="s">
        <v>369</v>
      </c>
      <c r="E22922" s="1083">
        <v>2000</v>
      </c>
      <c r="F22922" s="1083"/>
      <c r="G22922" s="125">
        <f t="shared" si="638"/>
        <v>-2000</v>
      </c>
      <c r="H22922" s="704" t="s">
        <v>15779</v>
      </c>
    </row>
    <row r="22923" spans="1:8" ht="15" x14ac:dyDescent="0.2">
      <c r="A22923" s="1081">
        <v>45688</v>
      </c>
      <c r="B22923" s="1082" t="s">
        <v>13240</v>
      </c>
      <c r="C22923" s="1082" t="s">
        <v>5740</v>
      </c>
      <c r="D22923" s="1123" t="s">
        <v>369</v>
      </c>
      <c r="E22923" s="1083">
        <v>1000</v>
      </c>
      <c r="F22923" s="1083"/>
      <c r="G22923" s="125">
        <f t="shared" si="638"/>
        <v>-1000</v>
      </c>
      <c r="H22923" s="704" t="s">
        <v>15779</v>
      </c>
    </row>
    <row r="22924" spans="1:8" ht="15" x14ac:dyDescent="0.2">
      <c r="A22924" s="1081">
        <v>45688</v>
      </c>
      <c r="B22924" s="1082" t="s">
        <v>103</v>
      </c>
      <c r="C22924" s="1082" t="s">
        <v>391</v>
      </c>
      <c r="D22924" s="1123" t="s">
        <v>10199</v>
      </c>
      <c r="E22924" s="1083">
        <v>3000</v>
      </c>
      <c r="F22924" s="1083"/>
      <c r="G22924" s="125">
        <f t="shared" si="638"/>
        <v>-3000</v>
      </c>
      <c r="H22924" s="704" t="s">
        <v>15779</v>
      </c>
    </row>
    <row r="22925" spans="1:8" ht="15" x14ac:dyDescent="0.2">
      <c r="A22925" s="1081">
        <v>45688</v>
      </c>
      <c r="B22925" s="1082" t="s">
        <v>11068</v>
      </c>
      <c r="C22925" s="669" t="s">
        <v>15848</v>
      </c>
      <c r="D22925" s="905" t="s">
        <v>15856</v>
      </c>
      <c r="E22925" s="671">
        <v>29697</v>
      </c>
      <c r="F22925" s="1083"/>
      <c r="G22925" s="125">
        <f t="shared" ref="G22925:G22930" si="639">F22925-E22925</f>
        <v>-29697</v>
      </c>
      <c r="H22925" s="704" t="s">
        <v>15779</v>
      </c>
    </row>
    <row r="22926" spans="1:8" ht="15" x14ac:dyDescent="0.2">
      <c r="A22926" s="1081">
        <v>45688</v>
      </c>
      <c r="B22926" s="1082" t="s">
        <v>12671</v>
      </c>
      <c r="C22926" s="669" t="s">
        <v>15848</v>
      </c>
      <c r="D22926" s="905" t="s">
        <v>15856</v>
      </c>
      <c r="E22926" s="671">
        <v>81000</v>
      </c>
      <c r="F22926" s="1083"/>
      <c r="G22926" s="125">
        <f t="shared" ref="G22926:G22928" si="640">F22926-E22926</f>
        <v>-81000</v>
      </c>
      <c r="H22926" s="704" t="s">
        <v>15779</v>
      </c>
    </row>
    <row r="22927" spans="1:8" ht="15" x14ac:dyDescent="0.2">
      <c r="A22927" s="1081">
        <v>45688</v>
      </c>
      <c r="B22927" s="1082" t="s">
        <v>14569</v>
      </c>
      <c r="C22927" s="669" t="s">
        <v>15848</v>
      </c>
      <c r="D22927" s="905" t="s">
        <v>15856</v>
      </c>
      <c r="E22927" s="671">
        <v>147820</v>
      </c>
      <c r="F22927" s="1083"/>
      <c r="G22927" s="125">
        <f t="shared" si="640"/>
        <v>-147820</v>
      </c>
      <c r="H22927" s="704" t="s">
        <v>15779</v>
      </c>
    </row>
    <row r="22928" spans="1:8" ht="15" x14ac:dyDescent="0.2">
      <c r="A22928" s="1081">
        <v>45688</v>
      </c>
      <c r="B22928" s="1082" t="s">
        <v>14232</v>
      </c>
      <c r="C22928" s="669" t="s">
        <v>15848</v>
      </c>
      <c r="D22928" s="905" t="s">
        <v>15856</v>
      </c>
      <c r="E22928" s="671">
        <v>241483</v>
      </c>
      <c r="F22928" s="1083"/>
      <c r="G22928" s="125">
        <f t="shared" si="640"/>
        <v>-241483</v>
      </c>
      <c r="H22928" s="704" t="s">
        <v>15779</v>
      </c>
    </row>
    <row r="22929" spans="1:8" ht="15" x14ac:dyDescent="0.2">
      <c r="A22929" s="1081">
        <v>45688</v>
      </c>
      <c r="B22929" s="1082" t="s">
        <v>15339</v>
      </c>
      <c r="C22929" s="1082" t="s">
        <v>15849</v>
      </c>
      <c r="D22929" s="1123" t="s">
        <v>15850</v>
      </c>
      <c r="E22929" s="1083">
        <v>1000000</v>
      </c>
      <c r="F22929" s="1083"/>
      <c r="G22929" s="125">
        <f t="shared" si="639"/>
        <v>-1000000</v>
      </c>
      <c r="H22929" s="704" t="s">
        <v>15779</v>
      </c>
    </row>
    <row r="22930" spans="1:8" ht="24" x14ac:dyDescent="0.2">
      <c r="A22930" s="1081">
        <v>45688</v>
      </c>
      <c r="B22930" s="1082" t="s">
        <v>14351</v>
      </c>
      <c r="C22930" s="1082" t="s">
        <v>15851</v>
      </c>
      <c r="D22930" s="1123" t="s">
        <v>15852</v>
      </c>
      <c r="E22930" s="1083">
        <v>70000</v>
      </c>
      <c r="F22930" s="1083"/>
      <c r="G22930" s="125">
        <f t="shared" si="639"/>
        <v>-70000</v>
      </c>
      <c r="H22930" s="704" t="s">
        <v>15779</v>
      </c>
    </row>
    <row r="22931" spans="1:8" ht="24" x14ac:dyDescent="0.2">
      <c r="A22931" s="732">
        <v>45658</v>
      </c>
      <c r="B22931" s="173" t="s">
        <v>12671</v>
      </c>
      <c r="C22931" s="173" t="s">
        <v>1197</v>
      </c>
      <c r="D22931" s="227" t="s">
        <v>15412</v>
      </c>
      <c r="E22931" s="235">
        <v>1000000</v>
      </c>
      <c r="F22931" s="235"/>
      <c r="G22931" s="235">
        <f t="shared" si="596"/>
        <v>-1000000</v>
      </c>
      <c r="H22931" s="708" t="s">
        <v>15119</v>
      </c>
    </row>
    <row r="22932" spans="1:8" ht="15" x14ac:dyDescent="0.2">
      <c r="A22932" s="732">
        <v>45658</v>
      </c>
      <c r="B22932" s="173" t="s">
        <v>14351</v>
      </c>
      <c r="C22932" s="173" t="s">
        <v>14431</v>
      </c>
      <c r="D22932" s="227" t="s">
        <v>15449</v>
      </c>
      <c r="E22932" s="235">
        <v>200000</v>
      </c>
      <c r="F22932" s="235"/>
      <c r="G22932" s="235">
        <f t="shared" si="596"/>
        <v>-200000</v>
      </c>
      <c r="H22932" s="708" t="s">
        <v>15119</v>
      </c>
    </row>
    <row r="22933" spans="1:8" ht="15" x14ac:dyDescent="0.2">
      <c r="A22933" s="732">
        <v>45663</v>
      </c>
      <c r="B22933" s="173" t="s">
        <v>11068</v>
      </c>
      <c r="C22933" s="173" t="s">
        <v>15452</v>
      </c>
      <c r="D22933" s="227" t="s">
        <v>15453</v>
      </c>
      <c r="E22933" s="235">
        <v>200000</v>
      </c>
      <c r="F22933" s="235"/>
      <c r="G22933" s="235">
        <f t="shared" si="596"/>
        <v>-200000</v>
      </c>
      <c r="H22933" s="708" t="s">
        <v>15119</v>
      </c>
    </row>
    <row r="22934" spans="1:8" ht="24" x14ac:dyDescent="0.2">
      <c r="A22934" s="732">
        <v>45664</v>
      </c>
      <c r="B22934" s="173" t="s">
        <v>13165</v>
      </c>
      <c r="C22934" s="550" t="s">
        <v>1197</v>
      </c>
      <c r="D22934" s="739" t="s">
        <v>15454</v>
      </c>
      <c r="E22934" s="551">
        <v>952500</v>
      </c>
      <c r="F22934" s="235"/>
      <c r="G22934" s="235">
        <f t="shared" ref="G22934" si="641">F22934-E22934</f>
        <v>-952500</v>
      </c>
      <c r="H22934" s="708" t="s">
        <v>15119</v>
      </c>
    </row>
    <row r="22935" spans="1:8" ht="24" x14ac:dyDescent="0.2">
      <c r="A22935" s="732">
        <v>45664</v>
      </c>
      <c r="B22935" s="173" t="s">
        <v>13240</v>
      </c>
      <c r="C22935" s="550" t="s">
        <v>1197</v>
      </c>
      <c r="D22935" s="739" t="s">
        <v>15454</v>
      </c>
      <c r="E22935" s="551">
        <v>164100</v>
      </c>
      <c r="F22935" s="235"/>
      <c r="G22935" s="235">
        <f t="shared" ref="G22935:G22941" si="642">F22935-E22935</f>
        <v>-164100</v>
      </c>
      <c r="H22935" s="708" t="s">
        <v>15119</v>
      </c>
    </row>
    <row r="22936" spans="1:8" ht="24" x14ac:dyDescent="0.2">
      <c r="A22936" s="732">
        <v>45664</v>
      </c>
      <c r="B22936" s="173" t="s">
        <v>15034</v>
      </c>
      <c r="C22936" s="550" t="s">
        <v>1197</v>
      </c>
      <c r="D22936" s="739" t="s">
        <v>15454</v>
      </c>
      <c r="E22936" s="551">
        <v>74000</v>
      </c>
      <c r="F22936" s="235"/>
      <c r="G22936" s="235">
        <f t="shared" si="642"/>
        <v>-74000</v>
      </c>
      <c r="H22936" s="708" t="s">
        <v>15119</v>
      </c>
    </row>
    <row r="22937" spans="1:8" ht="24" x14ac:dyDescent="0.2">
      <c r="A22937" s="732">
        <v>45664</v>
      </c>
      <c r="B22937" s="173" t="s">
        <v>12671</v>
      </c>
      <c r="C22937" s="550" t="s">
        <v>1197</v>
      </c>
      <c r="D22937" s="739" t="s">
        <v>15454</v>
      </c>
      <c r="E22937" s="551">
        <v>296217</v>
      </c>
      <c r="F22937" s="235"/>
      <c r="G22937" s="235">
        <f t="shared" si="642"/>
        <v>-296217</v>
      </c>
      <c r="H22937" s="708" t="s">
        <v>15119</v>
      </c>
    </row>
    <row r="22938" spans="1:8" ht="24" x14ac:dyDescent="0.2">
      <c r="A22938" s="732">
        <v>45664</v>
      </c>
      <c r="B22938" s="173" t="s">
        <v>11068</v>
      </c>
      <c r="C22938" s="550" t="s">
        <v>1197</v>
      </c>
      <c r="D22938" s="739" t="s">
        <v>15454</v>
      </c>
      <c r="E22938" s="551">
        <v>14683</v>
      </c>
      <c r="F22938" s="235"/>
      <c r="G22938" s="235">
        <f t="shared" si="642"/>
        <v>-14683</v>
      </c>
      <c r="H22938" s="708" t="s">
        <v>15119</v>
      </c>
    </row>
    <row r="22939" spans="1:8" ht="15" x14ac:dyDescent="0.2">
      <c r="A22939" s="732">
        <v>45670</v>
      </c>
      <c r="B22939" s="173" t="s">
        <v>14569</v>
      </c>
      <c r="C22939" s="173" t="s">
        <v>3883</v>
      </c>
      <c r="D22939" s="227" t="s">
        <v>15537</v>
      </c>
      <c r="E22939" s="235">
        <v>150000</v>
      </c>
      <c r="F22939" s="235"/>
      <c r="G22939" s="235">
        <f t="shared" ref="G22939" si="643">F22939-E22939</f>
        <v>-150000</v>
      </c>
      <c r="H22939" s="708" t="s">
        <v>15119</v>
      </c>
    </row>
    <row r="22940" spans="1:8" ht="15" x14ac:dyDescent="0.2">
      <c r="A22940" s="732">
        <v>45670</v>
      </c>
      <c r="B22940" s="173" t="s">
        <v>14569</v>
      </c>
      <c r="C22940" s="173" t="s">
        <v>3883</v>
      </c>
      <c r="D22940" s="227" t="s">
        <v>15538</v>
      </c>
      <c r="E22940" s="235">
        <v>150000</v>
      </c>
      <c r="F22940" s="235"/>
      <c r="G22940" s="235">
        <f t="shared" si="642"/>
        <v>-150000</v>
      </c>
      <c r="H22940" s="708" t="s">
        <v>15119</v>
      </c>
    </row>
    <row r="22941" spans="1:8" ht="15" x14ac:dyDescent="0.2">
      <c r="A22941" s="732">
        <v>45672</v>
      </c>
      <c r="B22941" s="173" t="s">
        <v>14569</v>
      </c>
      <c r="C22941" s="173" t="s">
        <v>12271</v>
      </c>
      <c r="D22941" s="227" t="s">
        <v>15590</v>
      </c>
      <c r="E22941" s="235">
        <v>55000</v>
      </c>
      <c r="F22941" s="235"/>
      <c r="G22941" s="235">
        <f t="shared" si="642"/>
        <v>-55000</v>
      </c>
      <c r="H22941" s="708" t="s">
        <v>15119</v>
      </c>
    </row>
    <row r="22942" spans="1:8" ht="15" x14ac:dyDescent="0.2">
      <c r="A22942" s="732">
        <v>45672</v>
      </c>
      <c r="B22942" s="173" t="s">
        <v>3944</v>
      </c>
      <c r="C22942" s="669" t="s">
        <v>3002</v>
      </c>
      <c r="D22942" s="905" t="s">
        <v>15591</v>
      </c>
      <c r="E22942" s="671">
        <v>45360</v>
      </c>
      <c r="F22942" s="235"/>
      <c r="G22942" s="235">
        <f t="shared" ref="G22942:G22950" si="644">F22942-E22942</f>
        <v>-45360</v>
      </c>
      <c r="H22942" s="708" t="s">
        <v>15119</v>
      </c>
    </row>
    <row r="22943" spans="1:8" ht="15" x14ac:dyDescent="0.2">
      <c r="A22943" s="732">
        <v>45672</v>
      </c>
      <c r="B22943" s="173" t="s">
        <v>3945</v>
      </c>
      <c r="C22943" s="669" t="s">
        <v>3002</v>
      </c>
      <c r="D22943" s="905" t="s">
        <v>15591</v>
      </c>
      <c r="E22943" s="671">
        <v>44880</v>
      </c>
      <c r="F22943" s="235"/>
      <c r="G22943" s="235">
        <f t="shared" si="644"/>
        <v>-44880</v>
      </c>
      <c r="H22943" s="708" t="s">
        <v>15119</v>
      </c>
    </row>
    <row r="22944" spans="1:8" ht="15" x14ac:dyDescent="0.2">
      <c r="A22944" s="732">
        <v>45672</v>
      </c>
      <c r="B22944" s="173" t="s">
        <v>37</v>
      </c>
      <c r="C22944" s="669" t="s">
        <v>3002</v>
      </c>
      <c r="D22944" s="905" t="s">
        <v>15591</v>
      </c>
      <c r="E22944" s="671">
        <v>33872</v>
      </c>
      <c r="F22944" s="235"/>
      <c r="G22944" s="235">
        <f t="shared" si="644"/>
        <v>-33872</v>
      </c>
      <c r="H22944" s="708" t="s">
        <v>15119</v>
      </c>
    </row>
    <row r="22945" spans="1:8" ht="15" x14ac:dyDescent="0.2">
      <c r="A22945" s="732">
        <v>45672</v>
      </c>
      <c r="B22945" s="173" t="s">
        <v>37</v>
      </c>
      <c r="C22945" s="669" t="s">
        <v>3002</v>
      </c>
      <c r="D22945" s="905" t="s">
        <v>15592</v>
      </c>
      <c r="E22945" s="671">
        <v>94725</v>
      </c>
      <c r="F22945" s="235"/>
      <c r="G22945" s="235">
        <f t="shared" si="644"/>
        <v>-94725</v>
      </c>
      <c r="H22945" s="708" t="s">
        <v>15119</v>
      </c>
    </row>
    <row r="22946" spans="1:8" ht="15" x14ac:dyDescent="0.2">
      <c r="A22946" s="732">
        <v>45679</v>
      </c>
      <c r="B22946" s="173" t="s">
        <v>15339</v>
      </c>
      <c r="C22946" s="173" t="s">
        <v>3427</v>
      </c>
      <c r="D22946" s="227" t="s">
        <v>15647</v>
      </c>
      <c r="E22946" s="235">
        <v>200000</v>
      </c>
      <c r="F22946" s="235"/>
      <c r="G22946" s="235">
        <f t="shared" si="644"/>
        <v>-200000</v>
      </c>
      <c r="H22946" s="708" t="s">
        <v>15119</v>
      </c>
    </row>
    <row r="22947" spans="1:8" ht="15" x14ac:dyDescent="0.2">
      <c r="A22947" s="732">
        <v>45679</v>
      </c>
      <c r="B22947" s="173" t="s">
        <v>15339</v>
      </c>
      <c r="C22947" s="173" t="s">
        <v>3427</v>
      </c>
      <c r="D22947" s="227" t="s">
        <v>15648</v>
      </c>
      <c r="E22947" s="235">
        <v>200000</v>
      </c>
      <c r="F22947" s="235"/>
      <c r="G22947" s="235">
        <f t="shared" si="644"/>
        <v>-200000</v>
      </c>
      <c r="H22947" s="708" t="s">
        <v>15119</v>
      </c>
    </row>
    <row r="22948" spans="1:8" ht="15" x14ac:dyDescent="0.2">
      <c r="A22948" s="732">
        <v>45679</v>
      </c>
      <c r="B22948" s="173" t="s">
        <v>14719</v>
      </c>
      <c r="C22948" s="173" t="s">
        <v>15185</v>
      </c>
      <c r="D22948" s="227" t="s">
        <v>15649</v>
      </c>
      <c r="E22948" s="235">
        <v>311440</v>
      </c>
      <c r="F22948" s="235"/>
      <c r="G22948" s="235">
        <f t="shared" si="644"/>
        <v>-311440</v>
      </c>
      <c r="H22948" s="708" t="s">
        <v>15119</v>
      </c>
    </row>
    <row r="22949" spans="1:8" ht="15" x14ac:dyDescent="0.2">
      <c r="A22949" s="732">
        <v>45681</v>
      </c>
      <c r="B22949" s="173" t="s">
        <v>13213</v>
      </c>
      <c r="C22949" s="669" t="s">
        <v>13477</v>
      </c>
      <c r="D22949" s="905" t="s">
        <v>15650</v>
      </c>
      <c r="E22949" s="671">
        <v>25000</v>
      </c>
      <c r="F22949" s="235"/>
      <c r="G22949" s="235">
        <f t="shared" si="644"/>
        <v>-25000</v>
      </c>
      <c r="H22949" s="708" t="s">
        <v>15119</v>
      </c>
    </row>
    <row r="22950" spans="1:8" ht="15" x14ac:dyDescent="0.2">
      <c r="A22950" s="732">
        <v>45681</v>
      </c>
      <c r="B22950" s="173" t="s">
        <v>15338</v>
      </c>
      <c r="C22950" s="669" t="s">
        <v>13477</v>
      </c>
      <c r="D22950" s="905" t="s">
        <v>15650</v>
      </c>
      <c r="E22950" s="671">
        <v>160000</v>
      </c>
      <c r="F22950" s="235"/>
      <c r="G22950" s="235">
        <f t="shared" si="644"/>
        <v>-160000</v>
      </c>
      <c r="H22950" s="708" t="s">
        <v>15119</v>
      </c>
    </row>
    <row r="22951" spans="1:8" ht="24" x14ac:dyDescent="0.2">
      <c r="A22951" s="732">
        <v>45681</v>
      </c>
      <c r="B22951" s="173" t="s">
        <v>14351</v>
      </c>
      <c r="C22951" s="173" t="s">
        <v>15122</v>
      </c>
      <c r="D22951" s="227" t="s">
        <v>15627</v>
      </c>
      <c r="E22951" s="235">
        <v>1895435</v>
      </c>
      <c r="F22951" s="235"/>
      <c r="G22951" s="235">
        <f t="shared" ref="G22951:G22952" si="645">F22951-E22951</f>
        <v>-1895435</v>
      </c>
      <c r="H22951" s="708" t="s">
        <v>15119</v>
      </c>
    </row>
    <row r="22952" spans="1:8" ht="15" x14ac:dyDescent="0.2">
      <c r="A22952" s="732">
        <v>45688</v>
      </c>
      <c r="B22952" s="173" t="s">
        <v>15401</v>
      </c>
      <c r="C22952" s="173" t="s">
        <v>15185</v>
      </c>
      <c r="D22952" s="227" t="s">
        <v>15854</v>
      </c>
      <c r="E22952" s="235">
        <v>162472</v>
      </c>
      <c r="F22952" s="235"/>
      <c r="G22952" s="235">
        <f t="shared" si="645"/>
        <v>-162472</v>
      </c>
      <c r="H22952" s="708" t="s">
        <v>15119</v>
      </c>
    </row>
    <row r="22953" spans="1:8" ht="15" x14ac:dyDescent="0.2">
      <c r="A22953" s="729">
        <v>45658</v>
      </c>
      <c r="B22953" s="93" t="s">
        <v>37</v>
      </c>
      <c r="C22953" s="93" t="s">
        <v>558</v>
      </c>
      <c r="D22953" s="890" t="s">
        <v>15409</v>
      </c>
      <c r="E22953" s="175"/>
      <c r="F22953" s="175">
        <v>1261745</v>
      </c>
      <c r="G22953" s="175">
        <f t="shared" ref="G22953" si="646">F22953-E22953</f>
        <v>1261745</v>
      </c>
      <c r="H22953" s="701" t="s">
        <v>15410</v>
      </c>
    </row>
    <row r="22954" spans="1:8" ht="24" x14ac:dyDescent="0.2">
      <c r="A22954" s="729">
        <v>45664</v>
      </c>
      <c r="B22954" s="93" t="s">
        <v>13213</v>
      </c>
      <c r="C22954" s="93" t="s">
        <v>558</v>
      </c>
      <c r="D22954" s="800" t="s">
        <v>15450</v>
      </c>
      <c r="E22954" s="175"/>
      <c r="F22954" s="175">
        <v>5005006</v>
      </c>
      <c r="G22954" s="175">
        <f t="shared" ref="G22954:G22955" si="647">F22954-E22954</f>
        <v>5005006</v>
      </c>
      <c r="H22954" s="701" t="s">
        <v>15410</v>
      </c>
    </row>
    <row r="22955" spans="1:8" ht="15" x14ac:dyDescent="0.2">
      <c r="A22955" s="729">
        <v>45664</v>
      </c>
      <c r="B22955" s="93" t="s">
        <v>13213</v>
      </c>
      <c r="C22955" s="93" t="s">
        <v>558</v>
      </c>
      <c r="D22955" s="896" t="s">
        <v>12006</v>
      </c>
      <c r="E22955" s="642">
        <v>40050</v>
      </c>
      <c r="F22955" s="175"/>
      <c r="G22955" s="175">
        <f t="shared" si="647"/>
        <v>-40050</v>
      </c>
      <c r="H22955" s="701" t="s">
        <v>15410</v>
      </c>
    </row>
    <row r="22956" spans="1:8" ht="24" x14ac:dyDescent="0.2">
      <c r="A22956" s="729">
        <v>45664</v>
      </c>
      <c r="B22956" s="93" t="s">
        <v>13213</v>
      </c>
      <c r="C22956" s="93" t="s">
        <v>558</v>
      </c>
      <c r="D22956" s="800" t="s">
        <v>15451</v>
      </c>
      <c r="E22956" s="175"/>
      <c r="F22956" s="175">
        <v>1501500</v>
      </c>
      <c r="G22956" s="175">
        <f t="shared" ref="G22956:G22958" si="648">F22956-E22956</f>
        <v>1501500</v>
      </c>
      <c r="H22956" s="701" t="s">
        <v>15410</v>
      </c>
    </row>
    <row r="22957" spans="1:8" ht="28.5" customHeight="1" x14ac:dyDescent="0.2">
      <c r="A22957" s="729">
        <v>45664</v>
      </c>
      <c r="B22957" s="93" t="s">
        <v>37</v>
      </c>
      <c r="C22957" s="93" t="s">
        <v>558</v>
      </c>
      <c r="D22957" s="896" t="s">
        <v>15524</v>
      </c>
      <c r="E22957" s="642">
        <v>4542</v>
      </c>
      <c r="F22957" s="175"/>
      <c r="G22957" s="175">
        <f t="shared" si="648"/>
        <v>-4542</v>
      </c>
      <c r="H22957" s="701" t="s">
        <v>15410</v>
      </c>
    </row>
    <row r="22958" spans="1:8" ht="15" x14ac:dyDescent="0.2">
      <c r="A22958" s="729">
        <v>45664</v>
      </c>
      <c r="B22958" s="93" t="s">
        <v>3945</v>
      </c>
      <c r="C22958" s="93" t="s">
        <v>558</v>
      </c>
      <c r="D22958" s="800" t="s">
        <v>15859</v>
      </c>
      <c r="E22958" s="175"/>
      <c r="F22958" s="175">
        <v>401676</v>
      </c>
      <c r="G22958" s="175">
        <f t="shared" si="648"/>
        <v>401676</v>
      </c>
      <c r="H22958" s="701" t="s">
        <v>15410</v>
      </c>
    </row>
    <row r="22959" spans="1:8" ht="24" x14ac:dyDescent="0.2">
      <c r="A22959" s="729">
        <v>45665</v>
      </c>
      <c r="B22959" s="93" t="s">
        <v>12388</v>
      </c>
      <c r="C22959" s="93" t="s">
        <v>558</v>
      </c>
      <c r="D22959" s="800" t="s">
        <v>15455</v>
      </c>
      <c r="E22959" s="175"/>
      <c r="F22959" s="175">
        <v>5000019</v>
      </c>
      <c r="G22959" s="175">
        <f t="shared" ref="G22959:G22960" si="649">F22959-E22959</f>
        <v>5000019</v>
      </c>
      <c r="H22959" s="701" t="s">
        <v>15410</v>
      </c>
    </row>
    <row r="22960" spans="1:8" ht="15" x14ac:dyDescent="0.2">
      <c r="A22960" s="729">
        <v>45665</v>
      </c>
      <c r="B22960" s="93" t="s">
        <v>12388</v>
      </c>
      <c r="C22960" s="93" t="s">
        <v>558</v>
      </c>
      <c r="D22960" s="896" t="s">
        <v>12006</v>
      </c>
      <c r="E22960" s="642">
        <v>40000</v>
      </c>
      <c r="F22960" s="175"/>
      <c r="G22960" s="175">
        <f t="shared" si="649"/>
        <v>-40000</v>
      </c>
      <c r="H22960" s="701" t="s">
        <v>15410</v>
      </c>
    </row>
    <row r="22961" spans="1:8" ht="15" x14ac:dyDescent="0.2">
      <c r="A22961" s="729">
        <v>45671</v>
      </c>
      <c r="B22961" s="93" t="s">
        <v>11707</v>
      </c>
      <c r="C22961" s="93" t="s">
        <v>558</v>
      </c>
      <c r="D22961" s="800" t="s">
        <v>15523</v>
      </c>
      <c r="E22961" s="175"/>
      <c r="F22961" s="175">
        <v>1931558</v>
      </c>
      <c r="G22961" s="175">
        <f t="shared" ref="G22961" si="650">F22961-E22961</f>
        <v>1931558</v>
      </c>
      <c r="H22961" s="701" t="s">
        <v>15410</v>
      </c>
    </row>
    <row r="22962" spans="1:8" ht="24" x14ac:dyDescent="0.2">
      <c r="A22962" s="729">
        <v>45674</v>
      </c>
      <c r="B22962" s="93" t="s">
        <v>12783</v>
      </c>
      <c r="C22962" s="93" t="s">
        <v>558</v>
      </c>
      <c r="D22962" s="800" t="s">
        <v>15578</v>
      </c>
      <c r="E22962" s="175"/>
      <c r="F22962" s="175">
        <v>3489463</v>
      </c>
      <c r="G22962" s="175">
        <f t="shared" ref="G22962" si="651">F22962-E22962</f>
        <v>3489463</v>
      </c>
      <c r="H22962" s="701" t="s">
        <v>15410</v>
      </c>
    </row>
    <row r="22963" spans="1:8" ht="24" x14ac:dyDescent="0.2">
      <c r="A22963" s="729">
        <v>45675</v>
      </c>
      <c r="B22963" s="93" t="s">
        <v>13098</v>
      </c>
      <c r="C22963" s="93" t="s">
        <v>558</v>
      </c>
      <c r="D22963" s="800" t="s">
        <v>15579</v>
      </c>
      <c r="E22963" s="175"/>
      <c r="F22963" s="175">
        <v>2679142</v>
      </c>
      <c r="G22963" s="175">
        <f t="shared" ref="G22963:G22965" si="652">F22963-E22963</f>
        <v>2679142</v>
      </c>
      <c r="H22963" s="701" t="s">
        <v>15410</v>
      </c>
    </row>
    <row r="22964" spans="1:8" ht="15" x14ac:dyDescent="0.2">
      <c r="A22964" s="729">
        <v>45675</v>
      </c>
      <c r="B22964" s="93" t="s">
        <v>13098</v>
      </c>
      <c r="C22964" s="93" t="s">
        <v>558</v>
      </c>
      <c r="D22964" s="896" t="s">
        <v>12006</v>
      </c>
      <c r="E22964" s="642">
        <v>26783</v>
      </c>
      <c r="F22964" s="175"/>
      <c r="G22964" s="175">
        <f t="shared" ref="G22964" si="653">F22964-E22964</f>
        <v>-26783</v>
      </c>
      <c r="H22964" s="701" t="s">
        <v>15410</v>
      </c>
    </row>
    <row r="22965" spans="1:8" ht="24" x14ac:dyDescent="0.2">
      <c r="A22965" s="729">
        <v>45680</v>
      </c>
      <c r="B22965" s="93" t="s">
        <v>12388</v>
      </c>
      <c r="C22965" s="93" t="s">
        <v>558</v>
      </c>
      <c r="D22965" s="800" t="s">
        <v>15627</v>
      </c>
      <c r="E22965" s="175"/>
      <c r="F22965" s="175">
        <v>1895435</v>
      </c>
      <c r="G22965" s="175">
        <f t="shared" si="652"/>
        <v>1895435</v>
      </c>
      <c r="H22965" s="701" t="s">
        <v>15410</v>
      </c>
    </row>
    <row r="22966" spans="1:8" ht="24" x14ac:dyDescent="0.2">
      <c r="A22966" s="729">
        <v>45685</v>
      </c>
      <c r="B22966" s="93" t="s">
        <v>11068</v>
      </c>
      <c r="C22966" s="93" t="s">
        <v>558</v>
      </c>
      <c r="D22966" s="800" t="s">
        <v>15792</v>
      </c>
      <c r="E22966" s="175"/>
      <c r="F22966" s="175">
        <v>3637888</v>
      </c>
      <c r="G22966" s="175">
        <f t="shared" ref="G22966:G23080" si="654">F22966-E22966</f>
        <v>3637888</v>
      </c>
      <c r="H22966" s="701" t="s">
        <v>15410</v>
      </c>
    </row>
    <row r="22967" spans="1:8" ht="24" x14ac:dyDescent="0.2">
      <c r="A22967" s="729">
        <v>45685</v>
      </c>
      <c r="B22967" s="93" t="s">
        <v>11068</v>
      </c>
      <c r="C22967" s="93" t="s">
        <v>558</v>
      </c>
      <c r="D22967" s="800" t="s">
        <v>15793</v>
      </c>
      <c r="E22967" s="175"/>
      <c r="F22967" s="175">
        <v>3620988</v>
      </c>
      <c r="G22967" s="175">
        <f t="shared" si="654"/>
        <v>3620988</v>
      </c>
      <c r="H22967" s="701" t="s">
        <v>15410</v>
      </c>
    </row>
    <row r="22968" spans="1:8" ht="24" x14ac:dyDescent="0.2">
      <c r="A22968" s="729">
        <v>45685</v>
      </c>
      <c r="B22968" s="93" t="s">
        <v>11068</v>
      </c>
      <c r="C22968" s="93" t="s">
        <v>558</v>
      </c>
      <c r="D22968" s="800" t="s">
        <v>15794</v>
      </c>
      <c r="E22968" s="175"/>
      <c r="F22968" s="175">
        <v>3604088</v>
      </c>
      <c r="G22968" s="175">
        <f t="shared" si="654"/>
        <v>3604088</v>
      </c>
      <c r="H22968" s="701" t="s">
        <v>15410</v>
      </c>
    </row>
    <row r="22969" spans="1:8" ht="15" x14ac:dyDescent="0.2">
      <c r="A22969" s="729">
        <v>45685</v>
      </c>
      <c r="B22969" s="93" t="s">
        <v>11068</v>
      </c>
      <c r="C22969" s="93" t="s">
        <v>558</v>
      </c>
      <c r="D22969" s="896" t="s">
        <v>12006</v>
      </c>
      <c r="E22969" s="642">
        <v>36378</v>
      </c>
      <c r="F22969" s="175"/>
      <c r="G22969" s="175">
        <f t="shared" ref="G22969:G22971" si="655">F22969-E22969</f>
        <v>-36378</v>
      </c>
      <c r="H22969" s="701" t="s">
        <v>15410</v>
      </c>
    </row>
    <row r="22970" spans="1:8" ht="15" x14ac:dyDescent="0.2">
      <c r="A22970" s="729">
        <v>45685</v>
      </c>
      <c r="B22970" s="93" t="s">
        <v>11068</v>
      </c>
      <c r="C22970" s="93" t="s">
        <v>558</v>
      </c>
      <c r="D22970" s="896" t="s">
        <v>12006</v>
      </c>
      <c r="E22970" s="642">
        <v>36209</v>
      </c>
      <c r="F22970" s="175"/>
      <c r="G22970" s="175">
        <f t="shared" si="655"/>
        <v>-36209</v>
      </c>
      <c r="H22970" s="701" t="s">
        <v>15410</v>
      </c>
    </row>
    <row r="22971" spans="1:8" ht="15" x14ac:dyDescent="0.2">
      <c r="A22971" s="729">
        <v>45685</v>
      </c>
      <c r="B22971" s="93" t="s">
        <v>11068</v>
      </c>
      <c r="C22971" s="93" t="s">
        <v>558</v>
      </c>
      <c r="D22971" s="896" t="s">
        <v>12006</v>
      </c>
      <c r="E22971" s="642">
        <v>36040</v>
      </c>
      <c r="F22971" s="175"/>
      <c r="G22971" s="175">
        <f t="shared" si="655"/>
        <v>-36040</v>
      </c>
      <c r="H22971" s="701" t="s">
        <v>15410</v>
      </c>
    </row>
    <row r="22972" spans="1:8" ht="15" x14ac:dyDescent="0.2">
      <c r="A22972" s="1081">
        <v>45689</v>
      </c>
      <c r="B22972" s="1082" t="s">
        <v>14232</v>
      </c>
      <c r="C22972" s="1082" t="s">
        <v>10972</v>
      </c>
      <c r="D22972" s="1123" t="s">
        <v>15863</v>
      </c>
      <c r="E22972" s="1083">
        <v>1700</v>
      </c>
      <c r="F22972" s="1083"/>
      <c r="G22972" s="125">
        <f t="shared" ref="G22972:G22976" si="656">F22972-E22972</f>
        <v>-1700</v>
      </c>
      <c r="H22972" s="704" t="s">
        <v>15861</v>
      </c>
    </row>
    <row r="22973" spans="1:8" ht="15" x14ac:dyDescent="0.2">
      <c r="A22973" s="1081">
        <v>45689</v>
      </c>
      <c r="B22973" s="1082" t="s">
        <v>15262</v>
      </c>
      <c r="C22973" s="1082" t="s">
        <v>10972</v>
      </c>
      <c r="D22973" s="1123" t="s">
        <v>15864</v>
      </c>
      <c r="E22973" s="1083">
        <v>1160</v>
      </c>
      <c r="F22973" s="1083"/>
      <c r="G22973" s="125">
        <f t="shared" si="656"/>
        <v>-1160</v>
      </c>
      <c r="H22973" s="704" t="s">
        <v>15861</v>
      </c>
    </row>
    <row r="22974" spans="1:8" ht="15" x14ac:dyDescent="0.2">
      <c r="A22974" s="1081">
        <v>45689</v>
      </c>
      <c r="B22974" s="1082" t="s">
        <v>15262</v>
      </c>
      <c r="C22974" s="1082" t="s">
        <v>10972</v>
      </c>
      <c r="D22974" s="1123" t="s">
        <v>15865</v>
      </c>
      <c r="E22974" s="1083">
        <v>11850</v>
      </c>
      <c r="F22974" s="1083"/>
      <c r="G22974" s="125">
        <f t="shared" si="656"/>
        <v>-11850</v>
      </c>
      <c r="H22974" s="704" t="s">
        <v>15861</v>
      </c>
    </row>
    <row r="22975" spans="1:8" ht="15" x14ac:dyDescent="0.2">
      <c r="A22975" s="1081">
        <v>45689</v>
      </c>
      <c r="B22975" s="1082" t="s">
        <v>15866</v>
      </c>
      <c r="C22975" s="1082" t="s">
        <v>10972</v>
      </c>
      <c r="D22975" s="1123" t="s">
        <v>15867</v>
      </c>
      <c r="E22975" s="1083">
        <v>39600</v>
      </c>
      <c r="F22975" s="1083"/>
      <c r="G22975" s="125">
        <f t="shared" si="656"/>
        <v>-39600</v>
      </c>
      <c r="H22975" s="704" t="s">
        <v>15861</v>
      </c>
    </row>
    <row r="22976" spans="1:8" ht="15" x14ac:dyDescent="0.2">
      <c r="A22976" s="1081">
        <v>45689</v>
      </c>
      <c r="B22976" s="1082" t="s">
        <v>14569</v>
      </c>
      <c r="C22976" s="1082" t="s">
        <v>5740</v>
      </c>
      <c r="D22976" s="1123" t="s">
        <v>369</v>
      </c>
      <c r="E22976" s="1083">
        <v>1500</v>
      </c>
      <c r="F22976" s="1083"/>
      <c r="G22976" s="125">
        <f t="shared" si="656"/>
        <v>-1500</v>
      </c>
      <c r="H22976" s="704" t="s">
        <v>15861</v>
      </c>
    </row>
    <row r="22977" spans="1:8" ht="15" x14ac:dyDescent="0.2">
      <c r="A22977" s="1081">
        <v>45689</v>
      </c>
      <c r="B22977" s="1082" t="s">
        <v>14719</v>
      </c>
      <c r="C22977" s="669" t="s">
        <v>10972</v>
      </c>
      <c r="D22977" s="905" t="s">
        <v>15870</v>
      </c>
      <c r="E22977" s="671">
        <v>24100</v>
      </c>
      <c r="F22977" s="1083"/>
      <c r="G22977" s="125">
        <f t="shared" ref="G22977:G22984" si="657">F22977-E22977</f>
        <v>-24100</v>
      </c>
      <c r="H22977" s="704" t="s">
        <v>15861</v>
      </c>
    </row>
    <row r="22978" spans="1:8" ht="15" x14ac:dyDescent="0.2">
      <c r="A22978" s="1081">
        <v>45689</v>
      </c>
      <c r="B22978" s="1082" t="s">
        <v>15101</v>
      </c>
      <c r="C22978" s="669" t="s">
        <v>10972</v>
      </c>
      <c r="D22978" s="905" t="s">
        <v>15870</v>
      </c>
      <c r="E22978" s="671">
        <v>24300</v>
      </c>
      <c r="F22978" s="1083"/>
      <c r="G22978" s="125">
        <f t="shared" ref="G22978:G22981" si="658">F22978-E22978</f>
        <v>-24300</v>
      </c>
      <c r="H22978" s="704" t="s">
        <v>15861</v>
      </c>
    </row>
    <row r="22979" spans="1:8" ht="15" x14ac:dyDescent="0.2">
      <c r="A22979" s="1081">
        <v>45689</v>
      </c>
      <c r="B22979" s="1082" t="s">
        <v>12671</v>
      </c>
      <c r="C22979" s="669" t="s">
        <v>10972</v>
      </c>
      <c r="D22979" s="905" t="s">
        <v>15870</v>
      </c>
      <c r="E22979" s="671">
        <v>24100</v>
      </c>
      <c r="F22979" s="1083"/>
      <c r="G22979" s="125">
        <f t="shared" si="658"/>
        <v>-24100</v>
      </c>
      <c r="H22979" s="704" t="s">
        <v>15861</v>
      </c>
    </row>
    <row r="22980" spans="1:8" ht="15" x14ac:dyDescent="0.2">
      <c r="A22980" s="1081">
        <v>45689</v>
      </c>
      <c r="B22980" s="1082" t="s">
        <v>11068</v>
      </c>
      <c r="C22980" s="1082" t="s">
        <v>15868</v>
      </c>
      <c r="D22980" s="1123" t="s">
        <v>14766</v>
      </c>
      <c r="E22980" s="1083">
        <v>82000</v>
      </c>
      <c r="F22980" s="1083"/>
      <c r="G22980" s="125">
        <f t="shared" si="658"/>
        <v>-82000</v>
      </c>
      <c r="H22980" s="704" t="s">
        <v>15861</v>
      </c>
    </row>
    <row r="22981" spans="1:8" ht="15" x14ac:dyDescent="0.2">
      <c r="A22981" s="1081">
        <v>45689</v>
      </c>
      <c r="B22981" s="1082" t="s">
        <v>15339</v>
      </c>
      <c r="C22981" s="1082" t="s">
        <v>15871</v>
      </c>
      <c r="D22981" s="1123" t="s">
        <v>15869</v>
      </c>
      <c r="E22981" s="1083">
        <v>101900</v>
      </c>
      <c r="F22981" s="1083"/>
      <c r="G22981" s="125">
        <f t="shared" si="658"/>
        <v>-101900</v>
      </c>
      <c r="H22981" s="704" t="s">
        <v>15861</v>
      </c>
    </row>
    <row r="22982" spans="1:8" ht="15" x14ac:dyDescent="0.2">
      <c r="A22982" s="1081">
        <v>45689</v>
      </c>
      <c r="B22982" s="1082" t="s">
        <v>14597</v>
      </c>
      <c r="C22982" s="1082" t="s">
        <v>5409</v>
      </c>
      <c r="D22982" s="1123" t="s">
        <v>15872</v>
      </c>
      <c r="E22982" s="1083">
        <v>30000</v>
      </c>
      <c r="F22982" s="1083"/>
      <c r="G22982" s="125">
        <f t="shared" si="657"/>
        <v>-30000</v>
      </c>
      <c r="H22982" s="704" t="s">
        <v>15861</v>
      </c>
    </row>
    <row r="22983" spans="1:8" ht="15" x14ac:dyDescent="0.2">
      <c r="A22983" s="1081">
        <v>45691</v>
      </c>
      <c r="B22983" s="1082" t="s">
        <v>103</v>
      </c>
      <c r="C22983" s="1082" t="s">
        <v>1494</v>
      </c>
      <c r="D22983" s="1123" t="s">
        <v>369</v>
      </c>
      <c r="E22983" s="1083">
        <v>1920</v>
      </c>
      <c r="F22983" s="1083"/>
      <c r="G22983" s="125">
        <f t="shared" si="657"/>
        <v>-1920</v>
      </c>
      <c r="H22983" s="704" t="s">
        <v>15861</v>
      </c>
    </row>
    <row r="22984" spans="1:8" ht="15" x14ac:dyDescent="0.2">
      <c r="A22984" s="1081">
        <v>45691</v>
      </c>
      <c r="B22984" s="1082" t="s">
        <v>14351</v>
      </c>
      <c r="C22984" s="1082" t="s">
        <v>10972</v>
      </c>
      <c r="D22984" s="1123" t="s">
        <v>15877</v>
      </c>
      <c r="E22984" s="1083">
        <v>4600</v>
      </c>
      <c r="F22984" s="1083"/>
      <c r="G22984" s="125">
        <f t="shared" si="657"/>
        <v>-4600</v>
      </c>
      <c r="H22984" s="704" t="s">
        <v>15861</v>
      </c>
    </row>
    <row r="22985" spans="1:8" ht="15" x14ac:dyDescent="0.2">
      <c r="A22985" s="1081">
        <v>45691</v>
      </c>
      <c r="B22985" s="1082" t="s">
        <v>14232</v>
      </c>
      <c r="C22985" s="1082" t="s">
        <v>10972</v>
      </c>
      <c r="D22985" s="1123" t="s">
        <v>15877</v>
      </c>
      <c r="E22985" s="1083">
        <v>4600</v>
      </c>
      <c r="F22985" s="1083"/>
      <c r="G22985" s="125">
        <f t="shared" ref="G22985:G23002" si="659">F22985-E22985</f>
        <v>-4600</v>
      </c>
      <c r="H22985" s="704" t="s">
        <v>15861</v>
      </c>
    </row>
    <row r="22986" spans="1:8" ht="15" x14ac:dyDescent="0.2">
      <c r="A22986" s="1081">
        <v>45691</v>
      </c>
      <c r="B22986" s="1082" t="s">
        <v>12671</v>
      </c>
      <c r="C22986" s="1082" t="s">
        <v>10972</v>
      </c>
      <c r="D22986" s="1123" t="s">
        <v>15873</v>
      </c>
      <c r="E22986" s="1083">
        <v>1900</v>
      </c>
      <c r="F22986" s="1083"/>
      <c r="G22986" s="125">
        <f t="shared" si="659"/>
        <v>-1900</v>
      </c>
      <c r="H22986" s="704" t="s">
        <v>15861</v>
      </c>
    </row>
    <row r="22987" spans="1:8" ht="15" x14ac:dyDescent="0.2">
      <c r="A22987" s="1081">
        <v>45691</v>
      </c>
      <c r="B22987" s="1082" t="s">
        <v>11068</v>
      </c>
      <c r="C22987" s="1082" t="s">
        <v>5740</v>
      </c>
      <c r="D22987" s="1123" t="s">
        <v>369</v>
      </c>
      <c r="E22987" s="1083">
        <v>3500</v>
      </c>
      <c r="F22987" s="1083"/>
      <c r="G22987" s="125">
        <f t="shared" si="659"/>
        <v>-3500</v>
      </c>
      <c r="H22987" s="704" t="s">
        <v>15861</v>
      </c>
    </row>
    <row r="22988" spans="1:8" ht="15" x14ac:dyDescent="0.2">
      <c r="A22988" s="1081">
        <v>45691</v>
      </c>
      <c r="B22988" s="1082" t="s">
        <v>14232</v>
      </c>
      <c r="C22988" s="1082" t="s">
        <v>5740</v>
      </c>
      <c r="D22988" s="1123" t="s">
        <v>14254</v>
      </c>
      <c r="E22988" s="1083">
        <v>1000</v>
      </c>
      <c r="F22988" s="1083"/>
      <c r="G22988" s="125">
        <f t="shared" si="659"/>
        <v>-1000</v>
      </c>
      <c r="H22988" s="704" t="s">
        <v>15861</v>
      </c>
    </row>
    <row r="22989" spans="1:8" ht="15" x14ac:dyDescent="0.2">
      <c r="A22989" s="1081">
        <v>45691</v>
      </c>
      <c r="B22989" s="1082" t="s">
        <v>14334</v>
      </c>
      <c r="C22989" s="1082" t="s">
        <v>5386</v>
      </c>
      <c r="D22989" s="1123" t="s">
        <v>15874</v>
      </c>
      <c r="E22989" s="1083">
        <v>20000</v>
      </c>
      <c r="F22989" s="1083"/>
      <c r="G22989" s="125">
        <f t="shared" si="659"/>
        <v>-20000</v>
      </c>
      <c r="H22989" s="704" t="s">
        <v>15861</v>
      </c>
    </row>
    <row r="22990" spans="1:8" ht="15" x14ac:dyDescent="0.2">
      <c r="A22990" s="1081">
        <v>45691</v>
      </c>
      <c r="B22990" s="1082" t="s">
        <v>103</v>
      </c>
      <c r="C22990" s="1082" t="s">
        <v>391</v>
      </c>
      <c r="D22990" s="1123" t="s">
        <v>10199</v>
      </c>
      <c r="E22990" s="1083">
        <v>3000</v>
      </c>
      <c r="F22990" s="1083"/>
      <c r="G22990" s="125">
        <f t="shared" si="659"/>
        <v>-3000</v>
      </c>
      <c r="H22990" s="704" t="s">
        <v>15861</v>
      </c>
    </row>
    <row r="22991" spans="1:8" ht="15" x14ac:dyDescent="0.2">
      <c r="A22991" s="1081">
        <v>45691</v>
      </c>
      <c r="B22991" s="1082" t="s">
        <v>14334</v>
      </c>
      <c r="C22991" s="1082" t="s">
        <v>285</v>
      </c>
      <c r="D22991" s="1123" t="s">
        <v>15875</v>
      </c>
      <c r="E22991" s="1083">
        <v>2000</v>
      </c>
      <c r="F22991" s="1083"/>
      <c r="G22991" s="125">
        <f t="shared" si="659"/>
        <v>-2000</v>
      </c>
      <c r="H22991" s="704" t="s">
        <v>15861</v>
      </c>
    </row>
    <row r="22992" spans="1:8" ht="15" x14ac:dyDescent="0.2">
      <c r="A22992" s="1081">
        <v>45691</v>
      </c>
      <c r="B22992" s="1082" t="s">
        <v>15431</v>
      </c>
      <c r="C22992" s="1082" t="s">
        <v>5386</v>
      </c>
      <c r="D22992" s="1123" t="s">
        <v>15876</v>
      </c>
      <c r="E22992" s="1083">
        <v>5000</v>
      </c>
      <c r="F22992" s="1083"/>
      <c r="G22992" s="125">
        <f t="shared" si="659"/>
        <v>-5000</v>
      </c>
      <c r="H22992" s="704" t="s">
        <v>15861</v>
      </c>
    </row>
    <row r="22993" spans="1:8" ht="15" x14ac:dyDescent="0.2">
      <c r="A22993" s="1081">
        <v>45691</v>
      </c>
      <c r="B22993" s="1082" t="s">
        <v>103</v>
      </c>
      <c r="C22993" s="1082" t="s">
        <v>391</v>
      </c>
      <c r="D22993" s="1123" t="s">
        <v>14837</v>
      </c>
      <c r="E22993" s="1083">
        <v>2500</v>
      </c>
      <c r="F22993" s="1083"/>
      <c r="G22993" s="125">
        <f t="shared" si="659"/>
        <v>-2500</v>
      </c>
      <c r="H22993" s="704" t="s">
        <v>15861</v>
      </c>
    </row>
    <row r="22994" spans="1:8" ht="24" x14ac:dyDescent="0.2">
      <c r="A22994" s="1081">
        <v>45691</v>
      </c>
      <c r="B22994" s="1082" t="s">
        <v>15431</v>
      </c>
      <c r="C22994" s="1082" t="s">
        <v>11535</v>
      </c>
      <c r="D22994" s="1123" t="s">
        <v>15878</v>
      </c>
      <c r="E22994" s="1083">
        <v>507000</v>
      </c>
      <c r="F22994" s="1083"/>
      <c r="G22994" s="125">
        <f t="shared" si="659"/>
        <v>-507000</v>
      </c>
      <c r="H22994" s="704" t="s">
        <v>15861</v>
      </c>
    </row>
    <row r="22995" spans="1:8" ht="15" x14ac:dyDescent="0.2">
      <c r="A22995" s="1081">
        <v>45691</v>
      </c>
      <c r="B22995" s="1082" t="s">
        <v>11068</v>
      </c>
      <c r="C22995" s="1082" t="s">
        <v>15879</v>
      </c>
      <c r="D22995" s="1123" t="s">
        <v>15880</v>
      </c>
      <c r="E22995" s="1083">
        <v>200000</v>
      </c>
      <c r="F22995" s="1083"/>
      <c r="G22995" s="125">
        <f t="shared" si="659"/>
        <v>-200000</v>
      </c>
      <c r="H22995" s="704" t="s">
        <v>15861</v>
      </c>
    </row>
    <row r="22996" spans="1:8" ht="15" x14ac:dyDescent="0.2">
      <c r="A22996" s="1081">
        <v>45691</v>
      </c>
      <c r="B22996" s="1082" t="s">
        <v>11068</v>
      </c>
      <c r="C22996" s="1082" t="s">
        <v>15879</v>
      </c>
      <c r="D22996" s="1123" t="s">
        <v>15880</v>
      </c>
      <c r="E22996" s="1083">
        <v>200000</v>
      </c>
      <c r="F22996" s="1083"/>
      <c r="G22996" s="125">
        <f t="shared" si="659"/>
        <v>-200000</v>
      </c>
      <c r="H22996" s="704" t="s">
        <v>15861</v>
      </c>
    </row>
    <row r="22997" spans="1:8" ht="15" x14ac:dyDescent="0.2">
      <c r="A22997" s="1081">
        <v>45691</v>
      </c>
      <c r="B22997" s="1082" t="s">
        <v>12594</v>
      </c>
      <c r="C22997" s="1132" t="s">
        <v>793</v>
      </c>
      <c r="D22997" s="1133" t="s">
        <v>12789</v>
      </c>
      <c r="E22997" s="1134">
        <v>50000</v>
      </c>
      <c r="F22997" s="1083"/>
      <c r="G22997" s="125">
        <f t="shared" ref="G22997:G23000" si="660">F22997-E22997</f>
        <v>-50000</v>
      </c>
      <c r="H22997" s="704" t="s">
        <v>15861</v>
      </c>
    </row>
    <row r="22998" spans="1:8" ht="15" x14ac:dyDescent="0.2">
      <c r="A22998" s="1081">
        <v>45691</v>
      </c>
      <c r="B22998" s="1082" t="s">
        <v>10167</v>
      </c>
      <c r="C22998" s="1132" t="s">
        <v>793</v>
      </c>
      <c r="D22998" s="1133" t="s">
        <v>8421</v>
      </c>
      <c r="E22998" s="1134">
        <v>5000</v>
      </c>
      <c r="F22998" s="1083"/>
      <c r="G22998" s="125">
        <f t="shared" si="660"/>
        <v>-5000</v>
      </c>
      <c r="H22998" s="704" t="s">
        <v>15861</v>
      </c>
    </row>
    <row r="22999" spans="1:8" ht="15" x14ac:dyDescent="0.2">
      <c r="A22999" s="1081">
        <v>45691</v>
      </c>
      <c r="B22999" s="1082" t="s">
        <v>15258</v>
      </c>
      <c r="C22999" s="1132" t="s">
        <v>793</v>
      </c>
      <c r="D22999" s="1133" t="s">
        <v>12183</v>
      </c>
      <c r="E22999" s="1134">
        <v>50000</v>
      </c>
      <c r="F22999" s="1083"/>
      <c r="G22999" s="125">
        <f t="shared" si="660"/>
        <v>-50000</v>
      </c>
      <c r="H22999" s="704" t="s">
        <v>15861</v>
      </c>
    </row>
    <row r="23000" spans="1:8" ht="15" x14ac:dyDescent="0.2">
      <c r="A23000" s="1081">
        <v>45691</v>
      </c>
      <c r="B23000" s="1082" t="s">
        <v>25</v>
      </c>
      <c r="C23000" s="1132" t="s">
        <v>793</v>
      </c>
      <c r="D23000" s="1133" t="s">
        <v>12790</v>
      </c>
      <c r="E23000" s="1134">
        <v>105000</v>
      </c>
      <c r="F23000" s="1083"/>
      <c r="G23000" s="125">
        <f t="shared" si="660"/>
        <v>-105000</v>
      </c>
      <c r="H23000" s="704" t="s">
        <v>15861</v>
      </c>
    </row>
    <row r="23001" spans="1:8" ht="15" x14ac:dyDescent="0.2">
      <c r="A23001" s="1081">
        <v>45691</v>
      </c>
      <c r="B23001" s="1082" t="s">
        <v>15431</v>
      </c>
      <c r="C23001" s="1082" t="s">
        <v>1229</v>
      </c>
      <c r="D23001" s="1123" t="s">
        <v>15881</v>
      </c>
      <c r="E23001" s="1083">
        <v>30000</v>
      </c>
      <c r="F23001" s="1083"/>
      <c r="G23001" s="125">
        <f t="shared" si="659"/>
        <v>-30000</v>
      </c>
      <c r="H23001" s="704" t="s">
        <v>15861</v>
      </c>
    </row>
    <row r="23002" spans="1:8" ht="15" x14ac:dyDescent="0.2">
      <c r="A23002" s="1081">
        <v>45692</v>
      </c>
      <c r="B23002" s="1082" t="s">
        <v>15431</v>
      </c>
      <c r="C23002" s="1082" t="s">
        <v>10332</v>
      </c>
      <c r="D23002" s="1123" t="s">
        <v>15882</v>
      </c>
      <c r="E23002" s="1083">
        <v>1700</v>
      </c>
      <c r="F23002" s="1083"/>
      <c r="G23002" s="125">
        <f t="shared" si="659"/>
        <v>-1700</v>
      </c>
      <c r="H23002" s="704" t="s">
        <v>15861</v>
      </c>
    </row>
    <row r="23003" spans="1:8" ht="15" x14ac:dyDescent="0.2">
      <c r="A23003" s="1081">
        <v>45692</v>
      </c>
      <c r="B23003" s="1082" t="s">
        <v>15101</v>
      </c>
      <c r="C23003" s="1082" t="s">
        <v>10332</v>
      </c>
      <c r="D23003" s="1123" t="s">
        <v>15883</v>
      </c>
      <c r="E23003" s="1083">
        <v>5400</v>
      </c>
      <c r="F23003" s="1083"/>
      <c r="G23003" s="125">
        <f t="shared" ref="G23003:G23017" si="661">F23003-E23003</f>
        <v>-5400</v>
      </c>
      <c r="H23003" s="704" t="s">
        <v>15861</v>
      </c>
    </row>
    <row r="23004" spans="1:8" ht="15" x14ac:dyDescent="0.2">
      <c r="A23004" s="1081">
        <v>45692</v>
      </c>
      <c r="B23004" s="1082" t="s">
        <v>14597</v>
      </c>
      <c r="C23004" s="1082" t="s">
        <v>793</v>
      </c>
      <c r="D23004" s="1123" t="s">
        <v>10340</v>
      </c>
      <c r="E23004" s="1083">
        <v>103700</v>
      </c>
      <c r="F23004" s="1083"/>
      <c r="G23004" s="125">
        <f t="shared" si="661"/>
        <v>-103700</v>
      </c>
      <c r="H23004" s="704" t="s">
        <v>15861</v>
      </c>
    </row>
    <row r="23005" spans="1:8" ht="15" x14ac:dyDescent="0.2">
      <c r="A23005" s="1081">
        <v>45692</v>
      </c>
      <c r="B23005" s="1082" t="s">
        <v>13240</v>
      </c>
      <c r="C23005" s="1082" t="s">
        <v>10972</v>
      </c>
      <c r="D23005" s="1123" t="s">
        <v>15884</v>
      </c>
      <c r="E23005" s="1083">
        <v>19000</v>
      </c>
      <c r="F23005" s="1083"/>
      <c r="G23005" s="125">
        <f t="shared" si="661"/>
        <v>-19000</v>
      </c>
      <c r="H23005" s="704" t="s">
        <v>15861</v>
      </c>
    </row>
    <row r="23006" spans="1:8" ht="15" x14ac:dyDescent="0.2">
      <c r="A23006" s="1081">
        <v>45692</v>
      </c>
      <c r="B23006" s="1082" t="s">
        <v>6503</v>
      </c>
      <c r="C23006" s="1082" t="s">
        <v>5740</v>
      </c>
      <c r="D23006" s="1123" t="s">
        <v>369</v>
      </c>
      <c r="E23006" s="1083">
        <v>500</v>
      </c>
      <c r="F23006" s="1083"/>
      <c r="G23006" s="125">
        <f t="shared" si="661"/>
        <v>-500</v>
      </c>
      <c r="H23006" s="704" t="s">
        <v>15861</v>
      </c>
    </row>
    <row r="23007" spans="1:8" ht="15" x14ac:dyDescent="0.2">
      <c r="A23007" s="1081">
        <v>45692</v>
      </c>
      <c r="B23007" s="1082" t="s">
        <v>103</v>
      </c>
      <c r="C23007" s="1082" t="s">
        <v>391</v>
      </c>
      <c r="D23007" s="1123" t="s">
        <v>10199</v>
      </c>
      <c r="E23007" s="1083">
        <v>3000</v>
      </c>
      <c r="F23007" s="1083"/>
      <c r="G23007" s="125">
        <f t="shared" si="661"/>
        <v>-3000</v>
      </c>
      <c r="H23007" s="704" t="s">
        <v>15861</v>
      </c>
    </row>
    <row r="23008" spans="1:8" ht="15" x14ac:dyDescent="0.2">
      <c r="A23008" s="1081">
        <v>45692</v>
      </c>
      <c r="B23008" s="1082" t="s">
        <v>14351</v>
      </c>
      <c r="C23008" s="1082" t="s">
        <v>5740</v>
      </c>
      <c r="D23008" s="1123" t="s">
        <v>369</v>
      </c>
      <c r="E23008" s="1083">
        <v>800</v>
      </c>
      <c r="F23008" s="1083"/>
      <c r="G23008" s="125">
        <f t="shared" si="661"/>
        <v>-800</v>
      </c>
      <c r="H23008" s="704" t="s">
        <v>15861</v>
      </c>
    </row>
    <row r="23009" spans="1:8" ht="15" x14ac:dyDescent="0.2">
      <c r="A23009" s="1081">
        <v>45692</v>
      </c>
      <c r="B23009" s="1082" t="s">
        <v>14351</v>
      </c>
      <c r="C23009" s="1082" t="s">
        <v>437</v>
      </c>
      <c r="D23009" s="1123" t="s">
        <v>15885</v>
      </c>
      <c r="E23009" s="1083">
        <v>830000</v>
      </c>
      <c r="F23009" s="1083"/>
      <c r="G23009" s="125">
        <f t="shared" si="661"/>
        <v>-830000</v>
      </c>
      <c r="H23009" s="704" t="s">
        <v>15861</v>
      </c>
    </row>
    <row r="23010" spans="1:8" ht="15" x14ac:dyDescent="0.2">
      <c r="A23010" s="1081">
        <v>45692</v>
      </c>
      <c r="B23010" s="1082" t="s">
        <v>14351</v>
      </c>
      <c r="C23010" s="1082" t="s">
        <v>5740</v>
      </c>
      <c r="D23010" s="1123" t="s">
        <v>13082</v>
      </c>
      <c r="E23010" s="1083">
        <v>4000</v>
      </c>
      <c r="F23010" s="1083"/>
      <c r="G23010" s="125">
        <f t="shared" si="661"/>
        <v>-4000</v>
      </c>
      <c r="H23010" s="704" t="s">
        <v>15861</v>
      </c>
    </row>
    <row r="23011" spans="1:8" ht="15" x14ac:dyDescent="0.2">
      <c r="A23011" s="1081">
        <v>45692</v>
      </c>
      <c r="B23011" s="1082" t="s">
        <v>14597</v>
      </c>
      <c r="C23011" s="1082" t="s">
        <v>793</v>
      </c>
      <c r="D23011" s="1123" t="s">
        <v>14884</v>
      </c>
      <c r="E23011" s="1083">
        <v>49300</v>
      </c>
      <c r="F23011" s="1083"/>
      <c r="G23011" s="125">
        <f t="shared" si="661"/>
        <v>-49300</v>
      </c>
      <c r="H23011" s="704" t="s">
        <v>15861</v>
      </c>
    </row>
    <row r="23012" spans="1:8" ht="15" x14ac:dyDescent="0.2">
      <c r="A23012" s="1081">
        <v>45692</v>
      </c>
      <c r="B23012" s="1082" t="s">
        <v>103</v>
      </c>
      <c r="C23012" s="1082" t="s">
        <v>793</v>
      </c>
      <c r="D23012" s="1123" t="s">
        <v>15886</v>
      </c>
      <c r="E23012" s="1083">
        <v>90000</v>
      </c>
      <c r="F23012" s="1083"/>
      <c r="G23012" s="125">
        <f t="shared" si="661"/>
        <v>-90000</v>
      </c>
      <c r="H23012" s="704" t="s">
        <v>15861</v>
      </c>
    </row>
    <row r="23013" spans="1:8" ht="15" x14ac:dyDescent="0.2">
      <c r="A23013" s="1081">
        <v>45692</v>
      </c>
      <c r="B23013" s="1082" t="s">
        <v>3945</v>
      </c>
      <c r="C23013" s="1082" t="s">
        <v>793</v>
      </c>
      <c r="D23013" s="1123" t="s">
        <v>15887</v>
      </c>
      <c r="E23013" s="1083">
        <v>37670</v>
      </c>
      <c r="F23013" s="1083"/>
      <c r="G23013" s="125">
        <f t="shared" si="661"/>
        <v>-37670</v>
      </c>
      <c r="H23013" s="704" t="s">
        <v>15861</v>
      </c>
    </row>
    <row r="23014" spans="1:8" ht="15" x14ac:dyDescent="0.2">
      <c r="A23014" s="1081">
        <v>45692</v>
      </c>
      <c r="B23014" s="1082" t="s">
        <v>103</v>
      </c>
      <c r="C23014" s="1082" t="s">
        <v>793</v>
      </c>
      <c r="D23014" s="1123" t="s">
        <v>15888</v>
      </c>
      <c r="E23014" s="1083">
        <v>46000</v>
      </c>
      <c r="F23014" s="1083"/>
      <c r="G23014" s="125">
        <f t="shared" si="661"/>
        <v>-46000</v>
      </c>
      <c r="H23014" s="704" t="s">
        <v>15861</v>
      </c>
    </row>
    <row r="23015" spans="1:8" ht="15" x14ac:dyDescent="0.2">
      <c r="A23015" s="1081">
        <v>45692</v>
      </c>
      <c r="B23015" s="1082" t="s">
        <v>103</v>
      </c>
      <c r="C23015" s="1082" t="s">
        <v>793</v>
      </c>
      <c r="D23015" s="1123" t="s">
        <v>15889</v>
      </c>
      <c r="E23015" s="1083">
        <v>52250</v>
      </c>
      <c r="F23015" s="1083"/>
      <c r="G23015" s="125">
        <f t="shared" si="661"/>
        <v>-52250</v>
      </c>
      <c r="H23015" s="704" t="s">
        <v>15861</v>
      </c>
    </row>
    <row r="23016" spans="1:8" ht="15" x14ac:dyDescent="0.2">
      <c r="A23016" s="1081">
        <v>45692</v>
      </c>
      <c r="B23016" s="1082" t="s">
        <v>14719</v>
      </c>
      <c r="C23016" s="1082" t="s">
        <v>793</v>
      </c>
      <c r="D23016" s="1123" t="s">
        <v>15890</v>
      </c>
      <c r="E23016" s="1083">
        <v>81830</v>
      </c>
      <c r="F23016" s="1083"/>
      <c r="G23016" s="125">
        <f t="shared" si="661"/>
        <v>-81830</v>
      </c>
      <c r="H23016" s="704" t="s">
        <v>15861</v>
      </c>
    </row>
    <row r="23017" spans="1:8" ht="15" x14ac:dyDescent="0.2">
      <c r="A23017" s="1081">
        <v>45692</v>
      </c>
      <c r="B23017" s="1082" t="s">
        <v>103</v>
      </c>
      <c r="C23017" s="1082" t="s">
        <v>793</v>
      </c>
      <c r="D23017" s="1123" t="s">
        <v>15430</v>
      </c>
      <c r="E23017" s="1083">
        <v>23000</v>
      </c>
      <c r="F23017" s="1083"/>
      <c r="G23017" s="125">
        <f t="shared" si="661"/>
        <v>-23000</v>
      </c>
      <c r="H23017" s="704" t="s">
        <v>15861</v>
      </c>
    </row>
    <row r="23018" spans="1:8" ht="15" x14ac:dyDescent="0.2">
      <c r="A23018" s="1081">
        <v>45692</v>
      </c>
      <c r="B23018" s="1082" t="s">
        <v>14351</v>
      </c>
      <c r="C23018" s="1082" t="s">
        <v>437</v>
      </c>
      <c r="D23018" s="1123" t="s">
        <v>15891</v>
      </c>
      <c r="E23018" s="1083">
        <v>185100</v>
      </c>
      <c r="F23018" s="1083"/>
      <c r="G23018" s="125">
        <f t="shared" ref="G23018:G23019" si="662">F23018-E23018</f>
        <v>-185100</v>
      </c>
      <c r="H23018" s="704" t="s">
        <v>15861</v>
      </c>
    </row>
    <row r="23019" spans="1:8" ht="15" x14ac:dyDescent="0.2">
      <c r="A23019" s="1081">
        <v>45692</v>
      </c>
      <c r="B23019" s="1082" t="s">
        <v>12671</v>
      </c>
      <c r="C23019" s="1082" t="s">
        <v>14601</v>
      </c>
      <c r="D23019" s="1123" t="s">
        <v>15447</v>
      </c>
      <c r="E23019" s="1083">
        <v>100000</v>
      </c>
      <c r="F23019" s="1083"/>
      <c r="G23019" s="125">
        <f t="shared" si="662"/>
        <v>-100000</v>
      </c>
      <c r="H23019" s="704" t="s">
        <v>15861</v>
      </c>
    </row>
    <row r="23020" spans="1:8" ht="15" x14ac:dyDescent="0.2">
      <c r="A23020" s="1081">
        <v>45692</v>
      </c>
      <c r="B23020" s="1082" t="s">
        <v>25</v>
      </c>
      <c r="C23020" s="1082" t="s">
        <v>391</v>
      </c>
      <c r="D23020" s="1123" t="s">
        <v>15908</v>
      </c>
      <c r="E23020" s="1083">
        <v>85000</v>
      </c>
      <c r="F23020" s="1083"/>
      <c r="G23020" s="125">
        <f t="shared" ref="G23020:G23021" si="663">F23020-E23020</f>
        <v>-85000</v>
      </c>
      <c r="H23020" s="704" t="s">
        <v>15861</v>
      </c>
    </row>
    <row r="23021" spans="1:8" ht="15" x14ac:dyDescent="0.2">
      <c r="A23021" s="1081">
        <v>45692</v>
      </c>
      <c r="B23021" s="1082" t="s">
        <v>25</v>
      </c>
      <c r="C23021" s="1082" t="s">
        <v>391</v>
      </c>
      <c r="D23021" s="1123" t="s">
        <v>15909</v>
      </c>
      <c r="E23021" s="1083">
        <v>20000</v>
      </c>
      <c r="F23021" s="1083"/>
      <c r="G23021" s="125">
        <f t="shared" si="663"/>
        <v>-20000</v>
      </c>
      <c r="H23021" s="704" t="s">
        <v>15861</v>
      </c>
    </row>
    <row r="23022" spans="1:8" ht="15" x14ac:dyDescent="0.2">
      <c r="A23022" s="1081">
        <v>45693</v>
      </c>
      <c r="B23022" s="1082" t="s">
        <v>15899</v>
      </c>
      <c r="C23022" s="1082" t="s">
        <v>3144</v>
      </c>
      <c r="D23022" s="1123" t="s">
        <v>15548</v>
      </c>
      <c r="E23022" s="1083">
        <v>65620</v>
      </c>
      <c r="F23022" s="1083"/>
      <c r="G23022" s="125">
        <f t="shared" ref="G23022:G23025" si="664">F23022-E23022</f>
        <v>-65620</v>
      </c>
      <c r="H23022" s="704" t="s">
        <v>15861</v>
      </c>
    </row>
    <row r="23023" spans="1:8" ht="24" x14ac:dyDescent="0.2">
      <c r="A23023" s="1081">
        <v>45693</v>
      </c>
      <c r="B23023" s="1082" t="s">
        <v>14351</v>
      </c>
      <c r="C23023" s="1082" t="s">
        <v>3144</v>
      </c>
      <c r="D23023" s="1123" t="s">
        <v>15900</v>
      </c>
      <c r="E23023" s="1083">
        <v>124560</v>
      </c>
      <c r="F23023" s="1083"/>
      <c r="G23023" s="125">
        <f t="shared" si="664"/>
        <v>-124560</v>
      </c>
      <c r="H23023" s="704" t="s">
        <v>15861</v>
      </c>
    </row>
    <row r="23024" spans="1:8" ht="15" x14ac:dyDescent="0.2">
      <c r="A23024" s="1081">
        <v>45693</v>
      </c>
      <c r="B23024" s="1132" t="s">
        <v>15339</v>
      </c>
      <c r="C23024" s="1132" t="s">
        <v>1229</v>
      </c>
      <c r="D23024" s="1133" t="s">
        <v>15901</v>
      </c>
      <c r="E23024" s="1134">
        <v>187000</v>
      </c>
      <c r="F23024" s="1083"/>
      <c r="G23024" s="125">
        <f t="shared" si="664"/>
        <v>-187000</v>
      </c>
      <c r="H23024" s="704" t="s">
        <v>15861</v>
      </c>
    </row>
    <row r="23025" spans="1:8" ht="15" x14ac:dyDescent="0.2">
      <c r="A23025" s="1081">
        <v>45693</v>
      </c>
      <c r="B23025" s="1132" t="s">
        <v>12671</v>
      </c>
      <c r="C23025" s="1132" t="s">
        <v>1229</v>
      </c>
      <c r="D23025" s="1133" t="s">
        <v>15902</v>
      </c>
      <c r="E23025" s="1134">
        <v>90000</v>
      </c>
      <c r="F23025" s="1083"/>
      <c r="G23025" s="125">
        <f t="shared" si="664"/>
        <v>-90000</v>
      </c>
      <c r="H23025" s="704" t="s">
        <v>15861</v>
      </c>
    </row>
    <row r="23026" spans="1:8" ht="15" x14ac:dyDescent="0.2">
      <c r="A23026" s="1081">
        <v>45694</v>
      </c>
      <c r="B23026" s="1082" t="s">
        <v>37</v>
      </c>
      <c r="C23026" s="1082" t="s">
        <v>793</v>
      </c>
      <c r="D23026" s="1123" t="s">
        <v>11813</v>
      </c>
      <c r="E23026" s="1083">
        <v>229969.75806451615</v>
      </c>
      <c r="F23026" s="1083"/>
      <c r="G23026" s="125">
        <f t="shared" ref="G23026:G23037" si="665">F23026-E23026</f>
        <v>-229969.75806451615</v>
      </c>
      <c r="H23026" s="704" t="s">
        <v>15861</v>
      </c>
    </row>
    <row r="23027" spans="1:8" ht="15" x14ac:dyDescent="0.2">
      <c r="A23027" s="1081">
        <v>45694</v>
      </c>
      <c r="B23027" s="1082" t="s">
        <v>3945</v>
      </c>
      <c r="C23027" s="1082" t="s">
        <v>793</v>
      </c>
      <c r="D23027" s="1123" t="s">
        <v>12071</v>
      </c>
      <c r="E23027" s="1083">
        <v>100920</v>
      </c>
      <c r="F23027" s="1083"/>
      <c r="G23027" s="125">
        <f t="shared" si="665"/>
        <v>-100920</v>
      </c>
      <c r="H23027" s="704" t="s">
        <v>15861</v>
      </c>
    </row>
    <row r="23028" spans="1:8" ht="15" x14ac:dyDescent="0.2">
      <c r="A23028" s="1081">
        <v>45694</v>
      </c>
      <c r="B23028" s="1082" t="s">
        <v>37</v>
      </c>
      <c r="C23028" s="1082" t="s">
        <v>391</v>
      </c>
      <c r="D23028" s="1123" t="s">
        <v>15892</v>
      </c>
      <c r="E23028" s="1083">
        <v>3000</v>
      </c>
      <c r="F23028" s="1083"/>
      <c r="G23028" s="125">
        <f t="shared" si="665"/>
        <v>-3000</v>
      </c>
      <c r="H23028" s="704" t="s">
        <v>15861</v>
      </c>
    </row>
    <row r="23029" spans="1:8" ht="15" x14ac:dyDescent="0.2">
      <c r="A23029" s="1081">
        <v>45694</v>
      </c>
      <c r="B23029" s="1082" t="s">
        <v>13240</v>
      </c>
      <c r="C23029" s="1082" t="s">
        <v>793</v>
      </c>
      <c r="D23029" s="1123" t="s">
        <v>15893</v>
      </c>
      <c r="E23029" s="1083">
        <v>65140</v>
      </c>
      <c r="F23029" s="1083"/>
      <c r="G23029" s="125">
        <f t="shared" si="665"/>
        <v>-65140</v>
      </c>
      <c r="H23029" s="704" t="s">
        <v>15861</v>
      </c>
    </row>
    <row r="23030" spans="1:8" ht="15" x14ac:dyDescent="0.2">
      <c r="A23030" s="1081">
        <v>45694</v>
      </c>
      <c r="B23030" s="1082" t="s">
        <v>13240</v>
      </c>
      <c r="C23030" s="1082" t="s">
        <v>10972</v>
      </c>
      <c r="D23030" s="1123" t="s">
        <v>15894</v>
      </c>
      <c r="E23030" s="1083">
        <v>400</v>
      </c>
      <c r="F23030" s="1083"/>
      <c r="G23030" s="125">
        <f t="shared" si="665"/>
        <v>-400</v>
      </c>
      <c r="H23030" s="704" t="s">
        <v>15861</v>
      </c>
    </row>
    <row r="23031" spans="1:8" ht="15" x14ac:dyDescent="0.2">
      <c r="A23031" s="1081">
        <v>45694</v>
      </c>
      <c r="B23031" s="1082" t="s">
        <v>14351</v>
      </c>
      <c r="C23031" s="1082" t="s">
        <v>10972</v>
      </c>
      <c r="D23031" s="1123" t="s">
        <v>15895</v>
      </c>
      <c r="E23031" s="1083">
        <v>9200</v>
      </c>
      <c r="F23031" s="1083"/>
      <c r="G23031" s="125">
        <f t="shared" si="665"/>
        <v>-9200</v>
      </c>
      <c r="H23031" s="704" t="s">
        <v>15861</v>
      </c>
    </row>
    <row r="23032" spans="1:8" ht="15" x14ac:dyDescent="0.2">
      <c r="A23032" s="1081">
        <v>45694</v>
      </c>
      <c r="B23032" s="1082" t="s">
        <v>13240</v>
      </c>
      <c r="C23032" s="1082" t="s">
        <v>285</v>
      </c>
      <c r="D23032" s="1123" t="s">
        <v>15875</v>
      </c>
      <c r="E23032" s="1083">
        <v>1000</v>
      </c>
      <c r="F23032" s="1083"/>
      <c r="G23032" s="125">
        <f t="shared" si="665"/>
        <v>-1000</v>
      </c>
      <c r="H23032" s="704" t="s">
        <v>15861</v>
      </c>
    </row>
    <row r="23033" spans="1:8" ht="15" x14ac:dyDescent="0.2">
      <c r="A23033" s="1081">
        <v>45694</v>
      </c>
      <c r="B23033" s="1082" t="s">
        <v>103</v>
      </c>
      <c r="C23033" s="1082" t="s">
        <v>391</v>
      </c>
      <c r="D23033" s="1123" t="s">
        <v>10199</v>
      </c>
      <c r="E23033" s="1083">
        <v>3000</v>
      </c>
      <c r="F23033" s="1083"/>
      <c r="G23033" s="125">
        <f t="shared" si="665"/>
        <v>-3000</v>
      </c>
      <c r="H23033" s="704" t="s">
        <v>15861</v>
      </c>
    </row>
    <row r="23034" spans="1:8" ht="15" x14ac:dyDescent="0.2">
      <c r="A23034" s="1081">
        <v>45694</v>
      </c>
      <c r="B23034" s="1082" t="s">
        <v>15339</v>
      </c>
      <c r="C23034" s="1082" t="s">
        <v>5740</v>
      </c>
      <c r="D23034" s="1123" t="s">
        <v>369</v>
      </c>
      <c r="E23034" s="1083">
        <v>1200</v>
      </c>
      <c r="F23034" s="1083"/>
      <c r="G23034" s="125">
        <f t="shared" si="665"/>
        <v>-1200</v>
      </c>
      <c r="H23034" s="704" t="s">
        <v>15861</v>
      </c>
    </row>
    <row r="23035" spans="1:8" ht="15" x14ac:dyDescent="0.2">
      <c r="A23035" s="1081">
        <v>45694</v>
      </c>
      <c r="B23035" s="1082" t="s">
        <v>14351</v>
      </c>
      <c r="C23035" s="1082" t="s">
        <v>391</v>
      </c>
      <c r="D23035" s="1123" t="s">
        <v>15896</v>
      </c>
      <c r="E23035" s="1083">
        <v>8500</v>
      </c>
      <c r="F23035" s="1083"/>
      <c r="G23035" s="125">
        <f t="shared" si="665"/>
        <v>-8500</v>
      </c>
      <c r="H23035" s="704" t="s">
        <v>15861</v>
      </c>
    </row>
    <row r="23036" spans="1:8" ht="15" x14ac:dyDescent="0.2">
      <c r="A23036" s="1081">
        <v>45694</v>
      </c>
      <c r="B23036" s="1132" t="s">
        <v>14351</v>
      </c>
      <c r="C23036" s="1132" t="s">
        <v>793</v>
      </c>
      <c r="D23036" s="1133" t="s">
        <v>15897</v>
      </c>
      <c r="E23036" s="1134">
        <v>45000</v>
      </c>
      <c r="F23036" s="1083"/>
      <c r="G23036" s="125">
        <f t="shared" si="665"/>
        <v>-45000</v>
      </c>
      <c r="H23036" s="704" t="s">
        <v>15861</v>
      </c>
    </row>
    <row r="23037" spans="1:8" ht="15" x14ac:dyDescent="0.2">
      <c r="A23037" s="1081">
        <v>45694</v>
      </c>
      <c r="B23037" s="1132" t="s">
        <v>13240</v>
      </c>
      <c r="C23037" s="1132" t="s">
        <v>793</v>
      </c>
      <c r="D23037" s="1133" t="s">
        <v>15898</v>
      </c>
      <c r="E23037" s="1134">
        <v>74210</v>
      </c>
      <c r="F23037" s="1083"/>
      <c r="G23037" s="125">
        <f t="shared" si="665"/>
        <v>-74210</v>
      </c>
      <c r="H23037" s="704" t="s">
        <v>15861</v>
      </c>
    </row>
    <row r="23038" spans="1:8" ht="15" x14ac:dyDescent="0.2">
      <c r="A23038" s="1081">
        <v>45694</v>
      </c>
      <c r="B23038" s="1082" t="s">
        <v>11068</v>
      </c>
      <c r="C23038" s="1082" t="s">
        <v>10972</v>
      </c>
      <c r="D23038" s="1123" t="s">
        <v>15915</v>
      </c>
      <c r="E23038" s="1083">
        <v>11200</v>
      </c>
      <c r="F23038" s="1083"/>
      <c r="G23038" s="125">
        <f t="shared" ref="G23038:G23044" si="666">F23038-E23038</f>
        <v>-11200</v>
      </c>
      <c r="H23038" s="704" t="s">
        <v>15861</v>
      </c>
    </row>
    <row r="23039" spans="1:8" ht="15" x14ac:dyDescent="0.2">
      <c r="A23039" s="1081">
        <v>45694</v>
      </c>
      <c r="B23039" s="1082" t="s">
        <v>14597</v>
      </c>
      <c r="C23039" s="1082" t="s">
        <v>793</v>
      </c>
      <c r="D23039" s="1123" t="s">
        <v>15916</v>
      </c>
      <c r="E23039" s="1083">
        <v>383630</v>
      </c>
      <c r="F23039" s="1083"/>
      <c r="G23039" s="125">
        <f t="shared" si="666"/>
        <v>-383630</v>
      </c>
      <c r="H23039" s="704" t="s">
        <v>15861</v>
      </c>
    </row>
    <row r="23040" spans="1:8" ht="15" x14ac:dyDescent="0.2">
      <c r="A23040" s="1081">
        <v>45694</v>
      </c>
      <c r="B23040" s="1082" t="s">
        <v>15339</v>
      </c>
      <c r="C23040" s="1082" t="s">
        <v>793</v>
      </c>
      <c r="D23040" s="1123" t="s">
        <v>15917</v>
      </c>
      <c r="E23040" s="1083">
        <v>53270</v>
      </c>
      <c r="F23040" s="1083"/>
      <c r="G23040" s="125">
        <f t="shared" si="666"/>
        <v>-53270</v>
      </c>
      <c r="H23040" s="704" t="s">
        <v>15861</v>
      </c>
    </row>
    <row r="23041" spans="1:8" ht="15" x14ac:dyDescent="0.2">
      <c r="A23041" s="1081">
        <v>45694</v>
      </c>
      <c r="B23041" s="1082" t="s">
        <v>3945</v>
      </c>
      <c r="C23041" s="1082" t="s">
        <v>793</v>
      </c>
      <c r="D23041" s="1123" t="s">
        <v>8420</v>
      </c>
      <c r="E23041" s="1083">
        <v>28000</v>
      </c>
      <c r="F23041" s="1083"/>
      <c r="G23041" s="125">
        <f t="shared" si="666"/>
        <v>-28000</v>
      </c>
      <c r="H23041" s="704" t="s">
        <v>15861</v>
      </c>
    </row>
    <row r="23042" spans="1:8" ht="15" x14ac:dyDescent="0.2">
      <c r="A23042" s="1081">
        <v>45694</v>
      </c>
      <c r="B23042" s="1082" t="s">
        <v>13240</v>
      </c>
      <c r="C23042" s="1082" t="s">
        <v>391</v>
      </c>
      <c r="D23042" s="1123" t="s">
        <v>15918</v>
      </c>
      <c r="E23042" s="1083">
        <v>2000</v>
      </c>
      <c r="F23042" s="1083"/>
      <c r="G23042" s="125">
        <f t="shared" si="666"/>
        <v>-2000</v>
      </c>
      <c r="H23042" s="704" t="s">
        <v>15861</v>
      </c>
    </row>
    <row r="23043" spans="1:8" ht="15" x14ac:dyDescent="0.2">
      <c r="A23043" s="1081">
        <v>45694</v>
      </c>
      <c r="B23043" s="1082" t="s">
        <v>14597</v>
      </c>
      <c r="C23043" s="1082" t="s">
        <v>285</v>
      </c>
      <c r="D23043" s="1123" t="s">
        <v>15200</v>
      </c>
      <c r="E23043" s="1083">
        <v>1000</v>
      </c>
      <c r="F23043" s="1083"/>
      <c r="G23043" s="125">
        <f t="shared" si="666"/>
        <v>-1000</v>
      </c>
      <c r="H23043" s="704" t="s">
        <v>15861</v>
      </c>
    </row>
    <row r="23044" spans="1:8" ht="15" x14ac:dyDescent="0.2">
      <c r="A23044" s="1081">
        <v>45694</v>
      </c>
      <c r="B23044" s="1082" t="s">
        <v>25</v>
      </c>
      <c r="C23044" s="1082" t="s">
        <v>391</v>
      </c>
      <c r="D23044" s="1123" t="s">
        <v>15919</v>
      </c>
      <c r="E23044" s="1083">
        <v>1000</v>
      </c>
      <c r="F23044" s="1083"/>
      <c r="G23044" s="125">
        <f t="shared" si="666"/>
        <v>-1000</v>
      </c>
      <c r="H23044" s="704" t="s">
        <v>15861</v>
      </c>
    </row>
    <row r="23045" spans="1:8" ht="15" x14ac:dyDescent="0.2">
      <c r="A23045" s="1081">
        <v>45694</v>
      </c>
      <c r="B23045" s="1082" t="s">
        <v>15431</v>
      </c>
      <c r="C23045" s="1082" t="s">
        <v>1229</v>
      </c>
      <c r="D23045" s="1123" t="s">
        <v>15903</v>
      </c>
      <c r="E23045" s="1083">
        <v>363419</v>
      </c>
      <c r="F23045" s="1083"/>
      <c r="G23045" s="125">
        <f t="shared" ref="G23045:G23079" si="667">F23045-E23045</f>
        <v>-363419</v>
      </c>
      <c r="H23045" s="704" t="s">
        <v>15861</v>
      </c>
    </row>
    <row r="23046" spans="1:8" ht="15" x14ac:dyDescent="0.2">
      <c r="A23046" s="1081">
        <v>45694</v>
      </c>
      <c r="B23046" s="1082" t="s">
        <v>15401</v>
      </c>
      <c r="C23046" s="1082" t="s">
        <v>1229</v>
      </c>
      <c r="D23046" s="1123" t="s">
        <v>15499</v>
      </c>
      <c r="E23046" s="1083">
        <v>177206</v>
      </c>
      <c r="F23046" s="1083"/>
      <c r="G23046" s="125">
        <f t="shared" si="667"/>
        <v>-177206</v>
      </c>
      <c r="H23046" s="704" t="s">
        <v>15861</v>
      </c>
    </row>
    <row r="23047" spans="1:8" ht="15" x14ac:dyDescent="0.2">
      <c r="A23047" s="1081">
        <v>45694</v>
      </c>
      <c r="B23047" s="1082" t="s">
        <v>13240</v>
      </c>
      <c r="C23047" s="1082" t="s">
        <v>1229</v>
      </c>
      <c r="D23047" s="1123" t="s">
        <v>15904</v>
      </c>
      <c r="E23047" s="1083">
        <v>115000</v>
      </c>
      <c r="F23047" s="1083"/>
      <c r="G23047" s="125">
        <f t="shared" si="667"/>
        <v>-115000</v>
      </c>
      <c r="H23047" s="704" t="s">
        <v>15861</v>
      </c>
    </row>
    <row r="23048" spans="1:8" ht="15" x14ac:dyDescent="0.2">
      <c r="A23048" s="1081">
        <v>45694</v>
      </c>
      <c r="B23048" s="1082" t="s">
        <v>3944</v>
      </c>
      <c r="C23048" s="1082" t="s">
        <v>1229</v>
      </c>
      <c r="D23048" s="1123" t="s">
        <v>15175</v>
      </c>
      <c r="E23048" s="1083">
        <v>181244</v>
      </c>
      <c r="F23048" s="1083"/>
      <c r="G23048" s="125">
        <f t="shared" si="667"/>
        <v>-181244</v>
      </c>
      <c r="H23048" s="704" t="s">
        <v>15861</v>
      </c>
    </row>
    <row r="23049" spans="1:8" ht="24" x14ac:dyDescent="0.2">
      <c r="A23049" s="1081">
        <v>45694</v>
      </c>
      <c r="B23049" s="1082" t="s">
        <v>15262</v>
      </c>
      <c r="C23049" s="1082" t="s">
        <v>13258</v>
      </c>
      <c r="D23049" s="1123" t="s">
        <v>15906</v>
      </c>
      <c r="E23049" s="1083">
        <v>420000</v>
      </c>
      <c r="F23049" s="1083"/>
      <c r="G23049" s="125">
        <f t="shared" si="667"/>
        <v>-420000</v>
      </c>
      <c r="H23049" s="704" t="s">
        <v>15861</v>
      </c>
    </row>
    <row r="23050" spans="1:8" ht="15" x14ac:dyDescent="0.2">
      <c r="A23050" s="1081">
        <v>45694</v>
      </c>
      <c r="B23050" s="1082" t="s">
        <v>15339</v>
      </c>
      <c r="C23050" s="1082" t="s">
        <v>11993</v>
      </c>
      <c r="D23050" s="1123" t="s">
        <v>15907</v>
      </c>
      <c r="E23050" s="1083">
        <v>550000</v>
      </c>
      <c r="F23050" s="1083"/>
      <c r="G23050" s="125">
        <f t="shared" ref="G23050" si="668">F23050-E23050</f>
        <v>-550000</v>
      </c>
      <c r="H23050" s="704" t="s">
        <v>15861</v>
      </c>
    </row>
    <row r="23051" spans="1:8" ht="15" x14ac:dyDescent="0.2">
      <c r="A23051" s="1081">
        <v>45695</v>
      </c>
      <c r="B23051" s="1082" t="s">
        <v>15920</v>
      </c>
      <c r="C23051" s="1082" t="s">
        <v>10972</v>
      </c>
      <c r="D23051" s="1123" t="s">
        <v>15921</v>
      </c>
      <c r="E23051" s="1083">
        <v>19300</v>
      </c>
      <c r="F23051" s="1083"/>
      <c r="G23051" s="125">
        <f t="shared" ref="G23051:G23061" si="669">F23051-E23051</f>
        <v>-19300</v>
      </c>
      <c r="H23051" s="704" t="s">
        <v>15861</v>
      </c>
    </row>
    <row r="23052" spans="1:8" ht="15" x14ac:dyDescent="0.2">
      <c r="A23052" s="1081">
        <v>45695</v>
      </c>
      <c r="B23052" s="1082" t="s">
        <v>11068</v>
      </c>
      <c r="C23052" s="1082" t="s">
        <v>5740</v>
      </c>
      <c r="D23052" s="1123" t="s">
        <v>369</v>
      </c>
      <c r="E23052" s="1083">
        <v>500</v>
      </c>
      <c r="F23052" s="1083"/>
      <c r="G23052" s="125">
        <f t="shared" si="669"/>
        <v>-500</v>
      </c>
      <c r="H23052" s="704" t="s">
        <v>15861</v>
      </c>
    </row>
    <row r="23053" spans="1:8" ht="15" x14ac:dyDescent="0.2">
      <c r="A23053" s="1081">
        <v>45695</v>
      </c>
      <c r="B23053" s="1082" t="s">
        <v>14719</v>
      </c>
      <c r="C23053" s="1082" t="s">
        <v>793</v>
      </c>
      <c r="D23053" s="1123" t="s">
        <v>11015</v>
      </c>
      <c r="E23053" s="1083">
        <v>44610</v>
      </c>
      <c r="F23053" s="1083"/>
      <c r="G23053" s="125">
        <f t="shared" si="669"/>
        <v>-44610</v>
      </c>
      <c r="H23053" s="704" t="s">
        <v>15861</v>
      </c>
    </row>
    <row r="23054" spans="1:8" ht="15" x14ac:dyDescent="0.2">
      <c r="A23054" s="1081">
        <v>45695</v>
      </c>
      <c r="B23054" s="1082" t="s">
        <v>14597</v>
      </c>
      <c r="C23054" s="1082" t="s">
        <v>793</v>
      </c>
      <c r="D23054" s="1123" t="s">
        <v>14531</v>
      </c>
      <c r="E23054" s="1083">
        <v>29650</v>
      </c>
      <c r="F23054" s="1083"/>
      <c r="G23054" s="125">
        <f t="shared" si="669"/>
        <v>-29650</v>
      </c>
      <c r="H23054" s="704" t="s">
        <v>15861</v>
      </c>
    </row>
    <row r="23055" spans="1:8" ht="15" x14ac:dyDescent="0.2">
      <c r="A23055" s="1081">
        <v>45695</v>
      </c>
      <c r="B23055" s="1082" t="s">
        <v>14597</v>
      </c>
      <c r="C23055" s="1082" t="s">
        <v>391</v>
      </c>
      <c r="D23055" s="1123" t="s">
        <v>15922</v>
      </c>
      <c r="E23055" s="1083">
        <v>9000</v>
      </c>
      <c r="F23055" s="1083"/>
      <c r="G23055" s="125">
        <f t="shared" si="669"/>
        <v>-9000</v>
      </c>
      <c r="H23055" s="704" t="s">
        <v>15861</v>
      </c>
    </row>
    <row r="23056" spans="1:8" ht="15" x14ac:dyDescent="0.2">
      <c r="A23056" s="1081">
        <v>45695</v>
      </c>
      <c r="B23056" s="1082" t="s">
        <v>15923</v>
      </c>
      <c r="C23056" s="1082" t="s">
        <v>793</v>
      </c>
      <c r="D23056" s="1123" t="s">
        <v>15924</v>
      </c>
      <c r="E23056" s="1083">
        <v>110000</v>
      </c>
      <c r="F23056" s="1083"/>
      <c r="G23056" s="125">
        <f t="shared" si="669"/>
        <v>-110000</v>
      </c>
      <c r="H23056" s="704" t="s">
        <v>15861</v>
      </c>
    </row>
    <row r="23057" spans="1:8" ht="15" x14ac:dyDescent="0.2">
      <c r="A23057" s="1081">
        <v>45694</v>
      </c>
      <c r="B23057" s="1082" t="s">
        <v>103</v>
      </c>
      <c r="C23057" s="1082" t="s">
        <v>793</v>
      </c>
      <c r="D23057" s="1123" t="s">
        <v>15925</v>
      </c>
      <c r="E23057" s="1083">
        <v>122500</v>
      </c>
      <c r="F23057" s="1083"/>
      <c r="G23057" s="125">
        <f t="shared" si="669"/>
        <v>-122500</v>
      </c>
      <c r="H23057" s="704" t="s">
        <v>15861</v>
      </c>
    </row>
    <row r="23058" spans="1:8" ht="15" x14ac:dyDescent="0.2">
      <c r="A23058" s="1081">
        <v>45695</v>
      </c>
      <c r="B23058" s="1082" t="s">
        <v>14719</v>
      </c>
      <c r="C23058" s="1082" t="s">
        <v>793</v>
      </c>
      <c r="D23058" s="1123" t="s">
        <v>15926</v>
      </c>
      <c r="E23058" s="1083">
        <v>125970</v>
      </c>
      <c r="F23058" s="1083"/>
      <c r="G23058" s="125">
        <f t="shared" si="669"/>
        <v>-125970</v>
      </c>
      <c r="H23058" s="704" t="s">
        <v>15861</v>
      </c>
    </row>
    <row r="23059" spans="1:8" ht="15" x14ac:dyDescent="0.2">
      <c r="A23059" s="1081">
        <v>45695</v>
      </c>
      <c r="B23059" s="1082" t="s">
        <v>14719</v>
      </c>
      <c r="C23059" s="1082" t="s">
        <v>793</v>
      </c>
      <c r="D23059" s="1123" t="s">
        <v>12376</v>
      </c>
      <c r="E23059" s="1083">
        <v>47000</v>
      </c>
      <c r="F23059" s="1083"/>
      <c r="G23059" s="125">
        <f t="shared" si="669"/>
        <v>-47000</v>
      </c>
      <c r="H23059" s="704" t="s">
        <v>15861</v>
      </c>
    </row>
    <row r="23060" spans="1:8" ht="15" x14ac:dyDescent="0.2">
      <c r="A23060" s="1081">
        <v>45695</v>
      </c>
      <c r="B23060" s="1082" t="s">
        <v>14569</v>
      </c>
      <c r="C23060" s="1082" t="s">
        <v>10972</v>
      </c>
      <c r="D23060" s="1123" t="s">
        <v>15927</v>
      </c>
      <c r="E23060" s="1083">
        <v>5000</v>
      </c>
      <c r="F23060" s="1083"/>
      <c r="G23060" s="125">
        <f t="shared" si="669"/>
        <v>-5000</v>
      </c>
      <c r="H23060" s="704" t="s">
        <v>15861</v>
      </c>
    </row>
    <row r="23061" spans="1:8" ht="15" x14ac:dyDescent="0.2">
      <c r="A23061" s="1081">
        <v>45695</v>
      </c>
      <c r="B23061" s="1082" t="s">
        <v>15338</v>
      </c>
      <c r="C23061" s="1082" t="s">
        <v>793</v>
      </c>
      <c r="D23061" s="1123" t="s">
        <v>11566</v>
      </c>
      <c r="E23061" s="1083">
        <v>43650</v>
      </c>
      <c r="F23061" s="1083"/>
      <c r="G23061" s="125">
        <f t="shared" si="669"/>
        <v>-43650</v>
      </c>
      <c r="H23061" s="704" t="s">
        <v>15861</v>
      </c>
    </row>
    <row r="23062" spans="1:8" ht="15" x14ac:dyDescent="0.2">
      <c r="A23062" s="1081">
        <v>45695</v>
      </c>
      <c r="B23062" s="1082" t="s">
        <v>15431</v>
      </c>
      <c r="C23062" s="669" t="s">
        <v>15928</v>
      </c>
      <c r="D23062" s="905" t="s">
        <v>15932</v>
      </c>
      <c r="E23062" s="671">
        <v>350000</v>
      </c>
      <c r="F23062" s="1083"/>
      <c r="G23062" s="125">
        <f t="shared" ref="G23062:G23066" si="670">F23062-E23062</f>
        <v>-350000</v>
      </c>
      <c r="H23062" s="704" t="s">
        <v>15861</v>
      </c>
    </row>
    <row r="23063" spans="1:8" ht="15" x14ac:dyDescent="0.2">
      <c r="A23063" s="1081">
        <v>45695</v>
      </c>
      <c r="B23063" s="1082" t="s">
        <v>15101</v>
      </c>
      <c r="C23063" s="669" t="s">
        <v>15928</v>
      </c>
      <c r="D23063" s="905" t="s">
        <v>15932</v>
      </c>
      <c r="E23063" s="671">
        <v>350000</v>
      </c>
      <c r="F23063" s="1083"/>
      <c r="G23063" s="125">
        <f t="shared" si="670"/>
        <v>-350000</v>
      </c>
      <c r="H23063" s="704" t="s">
        <v>15861</v>
      </c>
    </row>
    <row r="23064" spans="1:8" ht="24" x14ac:dyDescent="0.2">
      <c r="A23064" s="1081">
        <v>45695</v>
      </c>
      <c r="B23064" s="1082" t="s">
        <v>14351</v>
      </c>
      <c r="C23064" s="1082" t="s">
        <v>15929</v>
      </c>
      <c r="D23064" s="1123" t="s">
        <v>15930</v>
      </c>
      <c r="E23064" s="1083">
        <v>50100</v>
      </c>
      <c r="F23064" s="1083"/>
      <c r="G23064" s="125">
        <f t="shared" si="670"/>
        <v>-50100</v>
      </c>
      <c r="H23064" s="704" t="s">
        <v>15861</v>
      </c>
    </row>
    <row r="23065" spans="1:8" ht="15" x14ac:dyDescent="0.2">
      <c r="A23065" s="1081">
        <v>45695</v>
      </c>
      <c r="B23065" s="1082" t="s">
        <v>11423</v>
      </c>
      <c r="C23065" s="669" t="s">
        <v>5680</v>
      </c>
      <c r="D23065" s="905" t="s">
        <v>15931</v>
      </c>
      <c r="E23065" s="671">
        <v>82756</v>
      </c>
      <c r="F23065" s="1083"/>
      <c r="G23065" s="125">
        <f t="shared" si="670"/>
        <v>-82756</v>
      </c>
      <c r="H23065" s="704" t="s">
        <v>15861</v>
      </c>
    </row>
    <row r="23066" spans="1:8" ht="15" x14ac:dyDescent="0.2">
      <c r="A23066" s="1081">
        <v>45695</v>
      </c>
      <c r="B23066" s="1082" t="s">
        <v>11707</v>
      </c>
      <c r="C23066" s="669" t="s">
        <v>5680</v>
      </c>
      <c r="D23066" s="905" t="s">
        <v>15931</v>
      </c>
      <c r="E23066" s="671">
        <v>7244</v>
      </c>
      <c r="F23066" s="1083"/>
      <c r="G23066" s="125">
        <f t="shared" si="670"/>
        <v>-7244</v>
      </c>
      <c r="H23066" s="704" t="s">
        <v>15861</v>
      </c>
    </row>
    <row r="23067" spans="1:8" ht="15" x14ac:dyDescent="0.2">
      <c r="A23067" s="1081">
        <v>45696</v>
      </c>
      <c r="B23067" s="1082" t="s">
        <v>14232</v>
      </c>
      <c r="C23067" s="1082" t="s">
        <v>793</v>
      </c>
      <c r="D23067" s="1123" t="s">
        <v>15933</v>
      </c>
      <c r="E23067" s="1083">
        <v>181200</v>
      </c>
      <c r="F23067" s="1083"/>
      <c r="G23067" s="125">
        <f t="shared" ref="G23067:G23076" si="671">F23067-E23067</f>
        <v>-181200</v>
      </c>
      <c r="H23067" s="704" t="s">
        <v>15861</v>
      </c>
    </row>
    <row r="23068" spans="1:8" ht="15" x14ac:dyDescent="0.2">
      <c r="A23068" s="1081">
        <v>45696</v>
      </c>
      <c r="B23068" s="1082" t="s">
        <v>103</v>
      </c>
      <c r="C23068" s="1082" t="s">
        <v>391</v>
      </c>
      <c r="D23068" s="1123" t="s">
        <v>10199</v>
      </c>
      <c r="E23068" s="1083">
        <v>2000</v>
      </c>
      <c r="F23068" s="1083"/>
      <c r="G23068" s="125">
        <f>F23068-E23068</f>
        <v>-2000</v>
      </c>
      <c r="H23068" s="704" t="s">
        <v>15861</v>
      </c>
    </row>
    <row r="23069" spans="1:8" ht="15" x14ac:dyDescent="0.2">
      <c r="A23069" s="1081">
        <v>45696</v>
      </c>
      <c r="B23069" s="1082" t="s">
        <v>12334</v>
      </c>
      <c r="C23069" s="1082" t="s">
        <v>793</v>
      </c>
      <c r="D23069" s="1123" t="s">
        <v>15934</v>
      </c>
      <c r="E23069" s="1083">
        <v>112100</v>
      </c>
      <c r="F23069" s="1083"/>
      <c r="G23069" s="125">
        <f t="shared" si="671"/>
        <v>-112100</v>
      </c>
      <c r="H23069" s="704" t="s">
        <v>15861</v>
      </c>
    </row>
    <row r="23070" spans="1:8" ht="15" x14ac:dyDescent="0.2">
      <c r="A23070" s="1081">
        <v>45696</v>
      </c>
      <c r="B23070" s="1082" t="s">
        <v>13213</v>
      </c>
      <c r="C23070" s="1082" t="s">
        <v>793</v>
      </c>
      <c r="D23070" s="1123" t="s">
        <v>15935</v>
      </c>
      <c r="E23070" s="1083">
        <v>71620</v>
      </c>
      <c r="F23070" s="1083"/>
      <c r="G23070" s="125">
        <f t="shared" si="671"/>
        <v>-71620</v>
      </c>
      <c r="H23070" s="704" t="s">
        <v>15861</v>
      </c>
    </row>
    <row r="23071" spans="1:8" ht="15" x14ac:dyDescent="0.2">
      <c r="A23071" s="1081">
        <v>45696</v>
      </c>
      <c r="B23071" s="1082" t="s">
        <v>15338</v>
      </c>
      <c r="C23071" s="1082" t="s">
        <v>793</v>
      </c>
      <c r="D23071" s="1123" t="s">
        <v>15493</v>
      </c>
      <c r="E23071" s="1083">
        <v>34230</v>
      </c>
      <c r="F23071" s="1083"/>
      <c r="G23071" s="125">
        <f t="shared" si="671"/>
        <v>-34230</v>
      </c>
      <c r="H23071" s="704" t="s">
        <v>15861</v>
      </c>
    </row>
    <row r="23072" spans="1:8" ht="15" x14ac:dyDescent="0.2">
      <c r="A23072" s="1081">
        <v>45696</v>
      </c>
      <c r="B23072" s="1082" t="s">
        <v>11068</v>
      </c>
      <c r="C23072" s="1082" t="s">
        <v>793</v>
      </c>
      <c r="D23072" s="1123" t="s">
        <v>15936</v>
      </c>
      <c r="E23072" s="1083">
        <v>88120</v>
      </c>
      <c r="F23072" s="1083"/>
      <c r="G23072" s="125">
        <f t="shared" si="671"/>
        <v>-88120</v>
      </c>
      <c r="H23072" s="704" t="s">
        <v>15861</v>
      </c>
    </row>
    <row r="23073" spans="1:8" ht="15" x14ac:dyDescent="0.2">
      <c r="A23073" s="1081">
        <v>45696</v>
      </c>
      <c r="B23073" s="1082" t="s">
        <v>37</v>
      </c>
      <c r="C23073" s="1082" t="s">
        <v>5740</v>
      </c>
      <c r="D23073" s="1123" t="s">
        <v>15937</v>
      </c>
      <c r="E23073" s="1083">
        <v>12000</v>
      </c>
      <c r="F23073" s="1083"/>
      <c r="G23073" s="125">
        <f t="shared" si="671"/>
        <v>-12000</v>
      </c>
      <c r="H23073" s="704" t="s">
        <v>15861</v>
      </c>
    </row>
    <row r="23074" spans="1:8" ht="15" x14ac:dyDescent="0.2">
      <c r="A23074" s="1081">
        <v>45696</v>
      </c>
      <c r="B23074" s="1082" t="s">
        <v>13213</v>
      </c>
      <c r="C23074" s="1082" t="s">
        <v>5740</v>
      </c>
      <c r="D23074" s="1123" t="s">
        <v>10325</v>
      </c>
      <c r="E23074" s="1083">
        <v>250</v>
      </c>
      <c r="F23074" s="1083"/>
      <c r="G23074" s="125">
        <f t="shared" si="671"/>
        <v>-250</v>
      </c>
      <c r="H23074" s="704" t="s">
        <v>15861</v>
      </c>
    </row>
    <row r="23075" spans="1:8" ht="15" x14ac:dyDescent="0.2">
      <c r="A23075" s="1081">
        <v>45696</v>
      </c>
      <c r="B23075" s="1082" t="s">
        <v>14569</v>
      </c>
      <c r="C23075" s="1082" t="s">
        <v>5740</v>
      </c>
      <c r="D23075" s="1123" t="s">
        <v>733</v>
      </c>
      <c r="E23075" s="1083">
        <v>1500</v>
      </c>
      <c r="F23075" s="1083"/>
      <c r="G23075" s="125">
        <f t="shared" si="671"/>
        <v>-1500</v>
      </c>
      <c r="H23075" s="704" t="s">
        <v>15861</v>
      </c>
    </row>
    <row r="23076" spans="1:8" ht="15" x14ac:dyDescent="0.2">
      <c r="A23076" s="1081">
        <v>45696</v>
      </c>
      <c r="B23076" s="1082" t="s">
        <v>14351</v>
      </c>
      <c r="C23076" s="1082" t="s">
        <v>10972</v>
      </c>
      <c r="D23076" s="1123" t="s">
        <v>11255</v>
      </c>
      <c r="E23076" s="1083">
        <v>700</v>
      </c>
      <c r="F23076" s="1083"/>
      <c r="G23076" s="125">
        <f t="shared" si="671"/>
        <v>-700</v>
      </c>
      <c r="H23076" s="704" t="s">
        <v>15861</v>
      </c>
    </row>
    <row r="23077" spans="1:8" ht="15" x14ac:dyDescent="0.2">
      <c r="A23077" s="1081">
        <v>45696</v>
      </c>
      <c r="B23077" s="1082" t="s">
        <v>14351</v>
      </c>
      <c r="C23077" s="1082" t="s">
        <v>437</v>
      </c>
      <c r="D23077" s="1123" t="s">
        <v>15938</v>
      </c>
      <c r="E23077" s="1083">
        <v>1000000</v>
      </c>
      <c r="F23077" s="1083"/>
      <c r="G23077" s="125">
        <f t="shared" ref="G23077:G23078" si="672">F23077-E23077</f>
        <v>-1000000</v>
      </c>
      <c r="H23077" s="704" t="s">
        <v>15861</v>
      </c>
    </row>
    <row r="23078" spans="1:8" ht="15" x14ac:dyDescent="0.2">
      <c r="A23078" s="1081">
        <v>45696</v>
      </c>
      <c r="B23078" s="1082" t="s">
        <v>14232</v>
      </c>
      <c r="C23078" s="1082" t="s">
        <v>10972</v>
      </c>
      <c r="D23078" s="1123" t="s">
        <v>10193</v>
      </c>
      <c r="E23078" s="1083">
        <v>35380</v>
      </c>
      <c r="F23078" s="1083"/>
      <c r="G23078" s="125">
        <f t="shared" si="672"/>
        <v>-35380</v>
      </c>
      <c r="H23078" s="704" t="s">
        <v>15861</v>
      </c>
    </row>
    <row r="23079" spans="1:8" ht="15" x14ac:dyDescent="0.2">
      <c r="A23079" s="732">
        <v>45692</v>
      </c>
      <c r="B23079" s="173" t="s">
        <v>14351</v>
      </c>
      <c r="C23079" s="173" t="s">
        <v>14431</v>
      </c>
      <c r="D23079" s="227" t="s">
        <v>15905</v>
      </c>
      <c r="E23079" s="235">
        <v>300000</v>
      </c>
      <c r="F23079" s="235"/>
      <c r="G23079" s="235">
        <f t="shared" si="667"/>
        <v>-300000</v>
      </c>
      <c r="H23079" s="708" t="s">
        <v>15861</v>
      </c>
    </row>
    <row r="23080" spans="1:8" ht="15" x14ac:dyDescent="0.2">
      <c r="A23080" s="729">
        <v>45692</v>
      </c>
      <c r="B23080" s="93" t="s">
        <v>3945</v>
      </c>
      <c r="C23080" s="93" t="s">
        <v>558</v>
      </c>
      <c r="D23080" s="800" t="s">
        <v>15858</v>
      </c>
      <c r="E23080" s="175"/>
      <c r="F23080" s="175">
        <v>401676</v>
      </c>
      <c r="G23080" s="175">
        <f t="shared" si="654"/>
        <v>401676</v>
      </c>
      <c r="H23080" s="701" t="s">
        <v>15861</v>
      </c>
    </row>
    <row r="23081" spans="1:8" ht="30" customHeight="1" x14ac:dyDescent="0.2">
      <c r="A23081" s="729">
        <v>45692</v>
      </c>
      <c r="B23081" s="93" t="s">
        <v>37</v>
      </c>
      <c r="C23081" s="93" t="s">
        <v>558</v>
      </c>
      <c r="D23081" s="896" t="s">
        <v>15939</v>
      </c>
      <c r="E23081" s="642">
        <v>20000</v>
      </c>
      <c r="F23081" s="175"/>
      <c r="G23081" s="175">
        <f t="shared" ref="G23081" si="673">F23081-E23081</f>
        <v>-20000</v>
      </c>
      <c r="H23081" s="701" t="s">
        <v>15861</v>
      </c>
    </row>
    <row r="23082" spans="1:8" ht="15" x14ac:dyDescent="0.2">
      <c r="A23082" s="729">
        <v>45692</v>
      </c>
      <c r="B23082" s="93" t="s">
        <v>11604</v>
      </c>
      <c r="C23082" s="93" t="s">
        <v>558</v>
      </c>
      <c r="D23082" s="800" t="s">
        <v>15860</v>
      </c>
      <c r="E23082" s="175"/>
      <c r="F23082" s="175">
        <v>1422198</v>
      </c>
      <c r="G23082" s="175">
        <f t="shared" ref="G23082" si="674">F23082-E23082</f>
        <v>1422198</v>
      </c>
      <c r="H23082" s="701" t="s">
        <v>15861</v>
      </c>
    </row>
  </sheetData>
  <autoFilter ref="A1:P23082"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5" sqref="C15"/>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1" t="s">
        <v>0</v>
      </c>
      <c r="B1" s="1161" t="s">
        <v>47</v>
      </c>
    </row>
    <row r="2" spans="1:11" hidden="1" x14ac:dyDescent="0.3">
      <c r="A2" s="1161" t="s">
        <v>2</v>
      </c>
      <c r="B2" s="1161" t="s">
        <v>47</v>
      </c>
    </row>
    <row r="3" spans="1:11" hidden="1" x14ac:dyDescent="0.3">
      <c r="A3" s="1161" t="s">
        <v>839</v>
      </c>
      <c r="B3" s="1161" t="s">
        <v>47</v>
      </c>
    </row>
    <row r="4" spans="1:11" ht="24" hidden="1" thickBot="1" x14ac:dyDescent="0.35">
      <c r="A4"/>
      <c r="B4"/>
      <c r="C4"/>
      <c r="D4"/>
      <c r="F4" s="97" t="s">
        <v>1766</v>
      </c>
      <c r="H4" s="1175" t="s">
        <v>1766</v>
      </c>
      <c r="I4" s="1175"/>
      <c r="J4" s="1175"/>
    </row>
    <row r="5" spans="1:11" ht="24" thickBot="1" x14ac:dyDescent="0.35">
      <c r="A5" s="1162" t="s">
        <v>4136</v>
      </c>
      <c r="B5" s="1163" t="s">
        <v>4133</v>
      </c>
      <c r="C5" s="1163" t="s">
        <v>4134</v>
      </c>
      <c r="D5" s="1163" t="s">
        <v>4135</v>
      </c>
      <c r="E5" s="346"/>
      <c r="H5" s="1175"/>
      <c r="I5" s="1175"/>
      <c r="J5" s="1175"/>
      <c r="K5" s="1012" t="s">
        <v>10848</v>
      </c>
    </row>
    <row r="6" spans="1:11" ht="26.25" x14ac:dyDescent="0.4">
      <c r="A6" s="737" t="s">
        <v>15101</v>
      </c>
      <c r="B6" s="738">
        <v>1747726</v>
      </c>
      <c r="C6" s="738"/>
      <c r="D6" s="738">
        <v>-1747726</v>
      </c>
      <c r="F6" s="696" t="s">
        <v>155</v>
      </c>
      <c r="G6" s="697" t="s">
        <v>2612</v>
      </c>
      <c r="H6" s="697" t="s">
        <v>7679</v>
      </c>
      <c r="I6" s="696" t="s">
        <v>2614</v>
      </c>
    </row>
    <row r="7" spans="1:11" ht="26.25" x14ac:dyDescent="0.4">
      <c r="A7" s="737" t="s">
        <v>15311</v>
      </c>
      <c r="B7" s="738">
        <v>5587900</v>
      </c>
      <c r="C7" s="738"/>
      <c r="D7" s="738">
        <v>-5587900</v>
      </c>
      <c r="F7" s="694" t="s">
        <v>2932</v>
      </c>
      <c r="G7" s="695">
        <f t="shared" ref="G7:G24" si="0">VLOOKUP(F7,$A$6:$D$142,4,0)</f>
        <v>39998531.25637947</v>
      </c>
      <c r="H7" s="695" t="e">
        <f>VLOOKUP(F7,'Project wise Supplier balance'!$A$6:$D$91,4,0)</f>
        <v>#N/A</v>
      </c>
      <c r="I7" s="692" t="e">
        <f t="shared" ref="I7:I24" si="1">G7-H7</f>
        <v>#N/A</v>
      </c>
    </row>
    <row r="8" spans="1:11" ht="26.25" x14ac:dyDescent="0.4">
      <c r="A8" s="737" t="s">
        <v>15339</v>
      </c>
      <c r="B8" s="738">
        <v>3989760</v>
      </c>
      <c r="C8" s="738"/>
      <c r="D8" s="738">
        <v>-3989760</v>
      </c>
      <c r="F8" s="694" t="s">
        <v>4720</v>
      </c>
      <c r="G8" s="695">
        <f t="shared" si="0"/>
        <v>10795233.041129032</v>
      </c>
      <c r="H8" s="695">
        <f>VLOOKUP(F8,'Project wise Supplier balance'!$A$6:$D$91,4,0)</f>
        <v>0</v>
      </c>
      <c r="I8" s="692">
        <f t="shared" si="1"/>
        <v>10795233.041129032</v>
      </c>
    </row>
    <row r="9" spans="1:11" ht="26.25" x14ac:dyDescent="0.4">
      <c r="A9" s="737" t="s">
        <v>15364</v>
      </c>
      <c r="B9" s="738">
        <v>10000</v>
      </c>
      <c r="C9" s="738"/>
      <c r="D9" s="738">
        <v>-10000</v>
      </c>
      <c r="F9" s="694" t="s">
        <v>2651</v>
      </c>
      <c r="G9" s="695">
        <f t="shared" si="0"/>
        <v>10068965.30031715</v>
      </c>
      <c r="H9" s="695">
        <f>VLOOKUP(F9,'Project wise Supplier balance'!$A$6:$D$91,4,0)</f>
        <v>0</v>
      </c>
      <c r="I9" s="692">
        <f t="shared" si="1"/>
        <v>10068965.30031715</v>
      </c>
    </row>
    <row r="10" spans="1:11" ht="26.25" x14ac:dyDescent="0.4">
      <c r="A10" s="737" t="s">
        <v>15381</v>
      </c>
      <c r="B10" s="738">
        <v>10000</v>
      </c>
      <c r="C10" s="738"/>
      <c r="D10" s="738">
        <v>-10000</v>
      </c>
      <c r="F10" s="694" t="s">
        <v>1399</v>
      </c>
      <c r="G10" s="695">
        <f t="shared" si="0"/>
        <v>15877458.15589213</v>
      </c>
      <c r="H10" s="695" t="e">
        <f>VLOOKUP(F10,'Project wise Supplier balance'!$A$6:$D$91,4,0)</f>
        <v>#N/A</v>
      </c>
      <c r="I10" s="692" t="e">
        <f t="shared" si="1"/>
        <v>#N/A</v>
      </c>
    </row>
    <row r="11" spans="1:11" ht="26.25" x14ac:dyDescent="0.4">
      <c r="A11" s="737" t="s">
        <v>15261</v>
      </c>
      <c r="B11" s="738">
        <v>327600</v>
      </c>
      <c r="C11" s="738">
        <v>369216</v>
      </c>
      <c r="D11" s="738">
        <v>41616</v>
      </c>
      <c r="F11" s="694" t="s">
        <v>7124</v>
      </c>
      <c r="G11" s="695">
        <f t="shared" si="0"/>
        <v>27649</v>
      </c>
      <c r="H11" s="695" t="e">
        <f>VLOOKUP(F11,'Project wise Supplier balance'!$A$6:$D$91,4,0)</f>
        <v>#N/A</v>
      </c>
      <c r="I11" s="692" t="e">
        <f t="shared" si="1"/>
        <v>#N/A</v>
      </c>
    </row>
    <row r="12" spans="1:11" ht="26.25" x14ac:dyDescent="0.4">
      <c r="A12" s="737" t="s">
        <v>15262</v>
      </c>
      <c r="B12" s="738">
        <v>2074323</v>
      </c>
      <c r="C12" s="738">
        <v>1249314</v>
      </c>
      <c r="D12" s="738">
        <v>-825009</v>
      </c>
      <c r="F12" s="694" t="s">
        <v>7065</v>
      </c>
      <c r="G12" s="695">
        <f t="shared" si="0"/>
        <v>5665632</v>
      </c>
      <c r="H12" s="695" t="e">
        <f>VLOOKUP(F12,'Project wise Supplier balance'!$A$6:$D$91,4,0)</f>
        <v>#N/A</v>
      </c>
      <c r="I12" s="692" t="e">
        <f t="shared" si="1"/>
        <v>#N/A</v>
      </c>
    </row>
    <row r="13" spans="1:11" ht="26.25" x14ac:dyDescent="0.4">
      <c r="A13" s="737" t="s">
        <v>15033</v>
      </c>
      <c r="B13" s="738">
        <v>800000</v>
      </c>
      <c r="C13" s="738">
        <v>498813.93800000002</v>
      </c>
      <c r="D13" s="738">
        <v>-301186.06199999998</v>
      </c>
      <c r="F13" s="694" t="s">
        <v>6509</v>
      </c>
      <c r="G13" s="695">
        <f t="shared" si="0"/>
        <v>2445161</v>
      </c>
      <c r="H13" s="695" t="e">
        <f>VLOOKUP(F13,'Project wise Supplier balance'!$A$6:$D$91,4,0)</f>
        <v>#N/A</v>
      </c>
      <c r="I13" s="692" t="e">
        <f t="shared" si="1"/>
        <v>#N/A</v>
      </c>
    </row>
    <row r="14" spans="1:11" ht="26.25" x14ac:dyDescent="0.4">
      <c r="A14" s="737" t="s">
        <v>15258</v>
      </c>
      <c r="B14" s="738">
        <v>4306925</v>
      </c>
      <c r="C14" s="738">
        <v>8508670</v>
      </c>
      <c r="D14" s="738">
        <v>4201745</v>
      </c>
      <c r="F14" s="694" t="s">
        <v>6516</v>
      </c>
      <c r="G14" s="695">
        <f t="shared" si="0"/>
        <v>1915801.3763440857</v>
      </c>
      <c r="H14" s="695" t="e">
        <f>VLOOKUP(F14,'Project wise Supplier balance'!$A$6:$D$91,4,0)</f>
        <v>#N/A</v>
      </c>
      <c r="I14" s="692" t="e">
        <f t="shared" si="1"/>
        <v>#N/A</v>
      </c>
    </row>
    <row r="15" spans="1:11" ht="26.25" x14ac:dyDescent="0.4">
      <c r="A15" s="737" t="s">
        <v>14597</v>
      </c>
      <c r="B15" s="738">
        <v>3457535.166666667</v>
      </c>
      <c r="C15" s="738">
        <v>5370002</v>
      </c>
      <c r="D15" s="738">
        <v>1912466.833333333</v>
      </c>
      <c r="F15" s="694" t="s">
        <v>6506</v>
      </c>
      <c r="G15" s="695">
        <f t="shared" si="0"/>
        <v>2113933</v>
      </c>
      <c r="H15" s="695" t="e">
        <f>VLOOKUP(F15,'Project wise Supplier balance'!$A$6:$D$91,4,0)</f>
        <v>#N/A</v>
      </c>
      <c r="I15" s="692" t="e">
        <f t="shared" si="1"/>
        <v>#N/A</v>
      </c>
    </row>
    <row r="16" spans="1:11" ht="26.25" x14ac:dyDescent="0.4">
      <c r="A16" s="737" t="s">
        <v>14540</v>
      </c>
      <c r="B16" s="738">
        <v>7949954</v>
      </c>
      <c r="C16" s="738">
        <v>5042256</v>
      </c>
      <c r="D16" s="738">
        <v>-2907698</v>
      </c>
      <c r="F16" s="694" t="s">
        <v>6503</v>
      </c>
      <c r="G16" s="695">
        <f t="shared" si="0"/>
        <v>5753807.1117511522</v>
      </c>
      <c r="H16" s="695">
        <f>VLOOKUP(F16,'Project wise Supplier balance'!$A$6:$D$91,4,0)</f>
        <v>2078265</v>
      </c>
      <c r="I16" s="692">
        <f t="shared" si="1"/>
        <v>3675542.1117511522</v>
      </c>
    </row>
    <row r="17" spans="1:9" ht="26.25" x14ac:dyDescent="0.4">
      <c r="A17" s="737" t="s">
        <v>14351</v>
      </c>
      <c r="B17" s="738">
        <v>11263031</v>
      </c>
      <c r="C17" s="738">
        <v>4500001</v>
      </c>
      <c r="D17" s="738">
        <v>-6763030</v>
      </c>
      <c r="F17" s="694" t="s">
        <v>7553</v>
      </c>
      <c r="G17" s="695">
        <f t="shared" si="0"/>
        <v>2263410.5322580645</v>
      </c>
      <c r="H17" s="695" t="e">
        <f>VLOOKUP(F17,'Project wise Supplier balance'!$A$6:$D$91,4,0)</f>
        <v>#N/A</v>
      </c>
      <c r="I17" s="692" t="e">
        <f t="shared" si="1"/>
        <v>#N/A</v>
      </c>
    </row>
    <row r="18" spans="1:9" ht="26.25" x14ac:dyDescent="0.4">
      <c r="A18" s="737" t="s">
        <v>14334</v>
      </c>
      <c r="B18" s="738">
        <v>6976660</v>
      </c>
      <c r="C18" s="738">
        <v>4009600</v>
      </c>
      <c r="D18" s="738">
        <v>-2967060</v>
      </c>
      <c r="F18" s="694" t="s">
        <v>6951</v>
      </c>
      <c r="G18" s="695">
        <f t="shared" si="0"/>
        <v>1351664</v>
      </c>
      <c r="H18" s="695" t="e">
        <f>VLOOKUP(F18,'Project wise Supplier balance'!$A$6:$D$91,4,0)</f>
        <v>#N/A</v>
      </c>
      <c r="I18" s="692" t="e">
        <f t="shared" si="1"/>
        <v>#N/A</v>
      </c>
    </row>
    <row r="19" spans="1:9" ht="26.25" x14ac:dyDescent="0.4">
      <c r="A19" s="737" t="s">
        <v>14329</v>
      </c>
      <c r="B19" s="738">
        <v>440551</v>
      </c>
      <c r="C19" s="738">
        <v>500000</v>
      </c>
      <c r="D19" s="738">
        <v>59449</v>
      </c>
      <c r="F19" s="694" t="s">
        <v>6645</v>
      </c>
      <c r="G19" s="695">
        <f t="shared" si="0"/>
        <v>67087</v>
      </c>
      <c r="H19" s="695" t="e">
        <f>VLOOKUP(F19,'Project wise Supplier balance'!$A$6:$D$91,4,0)</f>
        <v>#N/A</v>
      </c>
      <c r="I19" s="692" t="e">
        <f t="shared" si="1"/>
        <v>#N/A</v>
      </c>
    </row>
    <row r="20" spans="1:9" ht="26.25" x14ac:dyDescent="0.4">
      <c r="A20" s="737" t="s">
        <v>14232</v>
      </c>
      <c r="B20" s="738">
        <v>8387827</v>
      </c>
      <c r="C20" s="738"/>
      <c r="D20" s="738">
        <v>-8387827</v>
      </c>
      <c r="F20" s="694" t="s">
        <v>7110</v>
      </c>
      <c r="G20" s="695">
        <f t="shared" si="0"/>
        <v>641998.78494623653</v>
      </c>
      <c r="H20" s="695" t="e">
        <f>VLOOKUP(F20,'Project wise Supplier balance'!$A$6:$D$91,4,0)</f>
        <v>#N/A</v>
      </c>
      <c r="I20" s="692" t="e">
        <f t="shared" si="1"/>
        <v>#N/A</v>
      </c>
    </row>
    <row r="21" spans="1:9" ht="26.25" x14ac:dyDescent="0.4">
      <c r="A21" s="737" t="s">
        <v>13904</v>
      </c>
      <c r="B21" s="738">
        <v>2071419</v>
      </c>
      <c r="C21" s="738">
        <v>5645132</v>
      </c>
      <c r="D21" s="738">
        <v>3573713</v>
      </c>
      <c r="F21" s="694" t="s">
        <v>7655</v>
      </c>
      <c r="G21" s="695">
        <f t="shared" si="0"/>
        <v>702698.51</v>
      </c>
      <c r="H21" s="695" t="e">
        <f>VLOOKUP(F21,'Project wise Supplier balance'!$A$6:$D$91,4,0)</f>
        <v>#N/A</v>
      </c>
      <c r="I21" s="692" t="e">
        <f t="shared" si="1"/>
        <v>#N/A</v>
      </c>
    </row>
    <row r="22" spans="1:9" ht="26.25" x14ac:dyDescent="0.4">
      <c r="A22" s="737" t="s">
        <v>13475</v>
      </c>
      <c r="B22" s="738">
        <v>822780</v>
      </c>
      <c r="C22" s="738"/>
      <c r="D22" s="738">
        <v>-822780</v>
      </c>
      <c r="F22" s="694" t="s">
        <v>6407</v>
      </c>
      <c r="G22" s="695">
        <f t="shared" si="0"/>
        <v>-290582.22580645164</v>
      </c>
      <c r="H22" s="695" t="e">
        <f>VLOOKUP(F22,'Project wise Supplier balance'!$A$6:$D$91,4,0)</f>
        <v>#N/A</v>
      </c>
      <c r="I22" s="692" t="e">
        <f t="shared" si="1"/>
        <v>#N/A</v>
      </c>
    </row>
    <row r="23" spans="1:9" ht="26.25" x14ac:dyDescent="0.4">
      <c r="A23" s="737" t="s">
        <v>13279</v>
      </c>
      <c r="B23" s="738">
        <v>966128</v>
      </c>
      <c r="C23" s="738">
        <v>1358848</v>
      </c>
      <c r="D23" s="738">
        <v>392720</v>
      </c>
      <c r="F23" s="694" t="s">
        <v>7728</v>
      </c>
      <c r="G23" s="695">
        <f t="shared" si="0"/>
        <v>301911.87096774194</v>
      </c>
      <c r="H23" s="695" t="e">
        <f>VLOOKUP(F23,'Project wise Supplier balance'!$A$6:$D$91,4,0)</f>
        <v>#N/A</v>
      </c>
      <c r="I23" s="692" t="e">
        <f t="shared" si="1"/>
        <v>#N/A</v>
      </c>
    </row>
    <row r="24" spans="1:9" ht="26.25" x14ac:dyDescent="0.4">
      <c r="A24" s="737" t="s">
        <v>13297</v>
      </c>
      <c r="B24" s="738">
        <v>770397</v>
      </c>
      <c r="C24" s="738">
        <v>2148981</v>
      </c>
      <c r="D24" s="738">
        <v>1378584</v>
      </c>
      <c r="F24" s="694" t="s">
        <v>7741</v>
      </c>
      <c r="G24" s="695" t="e">
        <f t="shared" si="0"/>
        <v>#N/A</v>
      </c>
      <c r="H24" s="695" t="e">
        <f>VLOOKUP(F24,'Project wise Supplier balance'!$A$6:$D$91,4,0)</f>
        <v>#N/A</v>
      </c>
      <c r="I24" s="692" t="e">
        <f t="shared" si="1"/>
        <v>#N/A</v>
      </c>
    </row>
    <row r="25" spans="1:9" ht="26.25" x14ac:dyDescent="0.4">
      <c r="A25" s="737" t="s">
        <v>13636</v>
      </c>
      <c r="B25" s="738">
        <v>372411</v>
      </c>
      <c r="C25" s="738"/>
      <c r="D25" s="738">
        <v>-372411</v>
      </c>
    </row>
    <row r="26" spans="1:9" ht="26.25" x14ac:dyDescent="0.4">
      <c r="A26" s="737" t="s">
        <v>13519</v>
      </c>
      <c r="B26" s="738">
        <v>5607658</v>
      </c>
      <c r="C26" s="738">
        <v>9167409</v>
      </c>
      <c r="D26" s="738">
        <v>3559751</v>
      </c>
    </row>
    <row r="27" spans="1:9" ht="26.25" x14ac:dyDescent="0.4">
      <c r="A27" s="737" t="s">
        <v>13417</v>
      </c>
      <c r="B27" s="738">
        <v>5810581</v>
      </c>
      <c r="C27" s="738">
        <v>8097014</v>
      </c>
      <c r="D27" s="738">
        <v>2286433</v>
      </c>
    </row>
    <row r="28" spans="1:9" ht="26.25" x14ac:dyDescent="0.4">
      <c r="A28" s="737" t="s">
        <v>13278</v>
      </c>
      <c r="B28" s="738">
        <v>3495963</v>
      </c>
      <c r="C28" s="738">
        <v>2900094</v>
      </c>
      <c r="D28" s="738">
        <v>-595869</v>
      </c>
    </row>
    <row r="29" spans="1:9" ht="26.25" x14ac:dyDescent="0.4">
      <c r="A29" s="737" t="s">
        <v>13240</v>
      </c>
      <c r="B29" s="738">
        <v>10550295</v>
      </c>
      <c r="C29" s="738">
        <v>8907586</v>
      </c>
      <c r="D29" s="738">
        <v>-1642709</v>
      </c>
    </row>
    <row r="30" spans="1:9" ht="26.25" x14ac:dyDescent="0.4">
      <c r="A30" s="737" t="s">
        <v>13165</v>
      </c>
      <c r="B30" s="738">
        <v>17162578</v>
      </c>
      <c r="C30" s="738">
        <v>6001008</v>
      </c>
      <c r="D30" s="738">
        <v>-11161570</v>
      </c>
    </row>
    <row r="31" spans="1:9" ht="26.25" x14ac:dyDescent="0.4">
      <c r="A31" s="737" t="s">
        <v>13213</v>
      </c>
      <c r="B31" s="738">
        <v>34109895</v>
      </c>
      <c r="C31" s="738">
        <v>27277412</v>
      </c>
      <c r="D31" s="738">
        <v>-6832483</v>
      </c>
    </row>
    <row r="32" spans="1:9" ht="26.25" x14ac:dyDescent="0.4">
      <c r="A32" s="737" t="s">
        <v>13098</v>
      </c>
      <c r="B32" s="738">
        <v>18491939.03763441</v>
      </c>
      <c r="C32" s="738">
        <v>12647455</v>
      </c>
      <c r="D32" s="738">
        <v>-5844484.03763441</v>
      </c>
    </row>
    <row r="33" spans="1:9" ht="26.25" x14ac:dyDescent="0.4">
      <c r="A33" s="737" t="s">
        <v>12988</v>
      </c>
      <c r="B33" s="738">
        <v>174670</v>
      </c>
      <c r="C33" s="738">
        <v>200000</v>
      </c>
      <c r="D33" s="738">
        <v>25330</v>
      </c>
    </row>
    <row r="34" spans="1:9" ht="26.25" x14ac:dyDescent="0.4">
      <c r="A34" s="737" t="s">
        <v>12742</v>
      </c>
      <c r="B34" s="738">
        <v>757000</v>
      </c>
      <c r="C34" s="738"/>
      <c r="D34" s="738">
        <v>-757000</v>
      </c>
    </row>
    <row r="35" spans="1:9" ht="26.25" x14ac:dyDescent="0.4">
      <c r="A35" s="737" t="s">
        <v>12671</v>
      </c>
      <c r="B35" s="738">
        <v>10848946.35483871</v>
      </c>
      <c r="C35" s="738">
        <v>9227916</v>
      </c>
      <c r="D35" s="738">
        <v>-1621030.3548387098</v>
      </c>
    </row>
    <row r="36" spans="1:9" ht="26.25" x14ac:dyDescent="0.4">
      <c r="A36" s="737" t="s">
        <v>12654</v>
      </c>
      <c r="B36" s="738">
        <v>195480</v>
      </c>
      <c r="C36" s="738"/>
      <c r="D36" s="738">
        <v>-195480</v>
      </c>
    </row>
    <row r="37" spans="1:9" ht="26.25" x14ac:dyDescent="0.4">
      <c r="A37" s="737" t="s">
        <v>12783</v>
      </c>
      <c r="B37" s="738">
        <v>2403011</v>
      </c>
      <c r="C37" s="738">
        <v>5009855</v>
      </c>
      <c r="D37" s="738">
        <v>2606844</v>
      </c>
    </row>
    <row r="38" spans="1:9" ht="26.25" x14ac:dyDescent="0.4">
      <c r="A38" s="737" t="s">
        <v>12774</v>
      </c>
      <c r="B38" s="738">
        <v>349079</v>
      </c>
      <c r="C38" s="738">
        <v>300000</v>
      </c>
      <c r="D38" s="738">
        <v>-49079</v>
      </c>
    </row>
    <row r="39" spans="1:9" ht="26.25" x14ac:dyDescent="0.4">
      <c r="A39" s="737" t="s">
        <v>12334</v>
      </c>
      <c r="B39" s="738">
        <v>1291789.0322580645</v>
      </c>
      <c r="C39" s="738">
        <v>1000000</v>
      </c>
      <c r="D39" s="738">
        <v>-291789.03225806449</v>
      </c>
    </row>
    <row r="40" spans="1:9" ht="26.25" x14ac:dyDescent="0.4">
      <c r="A40" s="737" t="s">
        <v>12471</v>
      </c>
      <c r="B40" s="738">
        <v>137150</v>
      </c>
      <c r="C40" s="738">
        <v>120000</v>
      </c>
      <c r="D40" s="738">
        <v>-17150</v>
      </c>
    </row>
    <row r="41" spans="1:9" ht="26.25" x14ac:dyDescent="0.4">
      <c r="A41" s="737" t="s">
        <v>12388</v>
      </c>
      <c r="B41" s="738">
        <v>18709322.166666668</v>
      </c>
      <c r="C41" s="738">
        <v>12898454</v>
      </c>
      <c r="D41" s="738">
        <v>-5810868.1666666679</v>
      </c>
    </row>
    <row r="42" spans="1:9" ht="26.25" x14ac:dyDescent="0.4">
      <c r="A42" s="737" t="s">
        <v>12492</v>
      </c>
      <c r="B42" s="738">
        <v>16239318.274193548</v>
      </c>
      <c r="C42" s="738">
        <v>26712556</v>
      </c>
      <c r="D42" s="738">
        <v>10473237.725806452</v>
      </c>
    </row>
    <row r="43" spans="1:9" ht="26.25" x14ac:dyDescent="0.4">
      <c r="A43" s="737" t="s">
        <v>12584</v>
      </c>
      <c r="B43" s="738">
        <v>1370437</v>
      </c>
      <c r="C43" s="738">
        <v>1500000</v>
      </c>
      <c r="D43" s="738">
        <v>129563</v>
      </c>
      <c r="F43" s="290"/>
      <c r="G43" s="693"/>
      <c r="H43" s="693"/>
      <c r="I43" s="290"/>
    </row>
    <row r="44" spans="1:9" ht="26.25" x14ac:dyDescent="0.4">
      <c r="A44" s="737" t="s">
        <v>12171</v>
      </c>
      <c r="B44" s="738">
        <v>9567425</v>
      </c>
      <c r="C44" s="738">
        <v>9316872</v>
      </c>
      <c r="D44" s="738">
        <v>-250553</v>
      </c>
      <c r="F44" s="290"/>
      <c r="G44" s="693"/>
      <c r="H44" s="693"/>
      <c r="I44" s="290"/>
    </row>
    <row r="45" spans="1:9" ht="26.25" x14ac:dyDescent="0.4">
      <c r="A45" s="737" t="s">
        <v>11864</v>
      </c>
      <c r="B45" s="738">
        <v>44154998</v>
      </c>
      <c r="C45" s="738">
        <v>62447124</v>
      </c>
      <c r="D45" s="738">
        <v>18292126</v>
      </c>
      <c r="F45" s="290"/>
      <c r="G45" s="693"/>
      <c r="H45" s="693"/>
      <c r="I45" s="290"/>
    </row>
    <row r="46" spans="1:9" ht="26.25" x14ac:dyDescent="0.4">
      <c r="A46" s="737" t="s">
        <v>11586</v>
      </c>
      <c r="B46" s="738">
        <v>10958710</v>
      </c>
      <c r="C46" s="738">
        <v>17854400</v>
      </c>
      <c r="D46" s="738">
        <v>6895690</v>
      </c>
      <c r="F46" s="290"/>
      <c r="G46" s="693"/>
      <c r="H46" s="693"/>
      <c r="I46" s="290"/>
    </row>
    <row r="47" spans="1:9" s="290" customFormat="1" ht="26.25" x14ac:dyDescent="0.4">
      <c r="A47" s="737" t="s">
        <v>11488</v>
      </c>
      <c r="B47" s="738">
        <v>18696627.922091208</v>
      </c>
      <c r="C47" s="738">
        <v>25222344.821199998</v>
      </c>
      <c r="D47" s="738">
        <v>6525716.899108788</v>
      </c>
      <c r="G47" s="693"/>
      <c r="H47" s="693"/>
    </row>
    <row r="48" spans="1:9" s="290" customFormat="1" ht="26.25" x14ac:dyDescent="0.4">
      <c r="A48" s="737" t="s">
        <v>11423</v>
      </c>
      <c r="B48" s="738">
        <v>7602493</v>
      </c>
      <c r="C48" s="738">
        <v>11253125</v>
      </c>
      <c r="D48" s="738">
        <v>3650632</v>
      </c>
      <c r="G48" s="693"/>
      <c r="H48" s="693"/>
    </row>
    <row r="49" spans="1:8" s="290" customFormat="1" ht="26.25" x14ac:dyDescent="0.4">
      <c r="A49" s="737" t="s">
        <v>7801</v>
      </c>
      <c r="B49" s="738">
        <v>6086551.935483871</v>
      </c>
      <c r="C49" s="738">
        <v>9158251</v>
      </c>
      <c r="D49" s="738">
        <v>3071699.064516129</v>
      </c>
      <c r="G49" s="693"/>
      <c r="H49" s="693"/>
    </row>
    <row r="50" spans="1:8" s="290" customFormat="1" ht="26.25" x14ac:dyDescent="0.4">
      <c r="A50" s="737" t="s">
        <v>11318</v>
      </c>
      <c r="B50" s="738">
        <v>76862</v>
      </c>
      <c r="C50" s="738">
        <v>200000</v>
      </c>
      <c r="D50" s="738">
        <v>123138</v>
      </c>
      <c r="G50" s="693"/>
      <c r="H50" s="693"/>
    </row>
    <row r="51" spans="1:8" s="290" customFormat="1" ht="26.25" x14ac:dyDescent="0.4">
      <c r="A51" s="737" t="s">
        <v>11054</v>
      </c>
      <c r="B51" s="738">
        <v>1197792</v>
      </c>
      <c r="C51" s="738">
        <v>1000000</v>
      </c>
      <c r="D51" s="738">
        <v>-197792</v>
      </c>
      <c r="G51" s="693"/>
      <c r="H51" s="693"/>
    </row>
    <row r="52" spans="1:8" s="290" customFormat="1" ht="26.25" x14ac:dyDescent="0.4">
      <c r="A52" s="737" t="s">
        <v>10986</v>
      </c>
      <c r="B52" s="738">
        <v>319470</v>
      </c>
      <c r="C52" s="738">
        <v>900000</v>
      </c>
      <c r="D52" s="738">
        <v>580530</v>
      </c>
      <c r="G52" s="693"/>
      <c r="H52" s="693"/>
    </row>
    <row r="53" spans="1:8" s="290" customFormat="1" ht="26.25" x14ac:dyDescent="0.4">
      <c r="A53" s="737" t="s">
        <v>9707</v>
      </c>
      <c r="B53" s="738">
        <v>138515</v>
      </c>
      <c r="C53" s="738">
        <v>500000</v>
      </c>
      <c r="D53" s="738">
        <v>361485</v>
      </c>
      <c r="G53" s="693"/>
      <c r="H53" s="693"/>
    </row>
    <row r="54" spans="1:8" s="290" customFormat="1" ht="26.25" x14ac:dyDescent="0.4">
      <c r="A54" s="737" t="s">
        <v>10890</v>
      </c>
      <c r="B54" s="738">
        <v>25840761.397849467</v>
      </c>
      <c r="C54" s="738">
        <v>33383494</v>
      </c>
      <c r="D54" s="738">
        <v>7542732.6021505389</v>
      </c>
      <c r="G54" s="693"/>
      <c r="H54" s="693"/>
    </row>
    <row r="55" spans="1:8" s="290" customFormat="1" ht="26.25" x14ac:dyDescent="0.4">
      <c r="A55" s="737" t="s">
        <v>10564</v>
      </c>
      <c r="B55" s="738">
        <v>35380444.333333336</v>
      </c>
      <c r="C55" s="738">
        <v>56936719</v>
      </c>
      <c r="D55" s="738">
        <v>21556274.666666668</v>
      </c>
      <c r="G55" s="693"/>
      <c r="H55" s="693"/>
    </row>
    <row r="56" spans="1:8" s="290" customFormat="1" ht="26.25" x14ac:dyDescent="0.4">
      <c r="A56" s="737" t="s">
        <v>10367</v>
      </c>
      <c r="B56" s="738">
        <v>4030880</v>
      </c>
      <c r="C56" s="738">
        <v>3000000</v>
      </c>
      <c r="D56" s="738">
        <v>-1030880</v>
      </c>
      <c r="G56" s="693"/>
      <c r="H56" s="693"/>
    </row>
    <row r="57" spans="1:8" s="290" customFormat="1" ht="26.25" x14ac:dyDescent="0.4">
      <c r="A57" s="737" t="s">
        <v>10326</v>
      </c>
      <c r="B57" s="738">
        <v>6167255</v>
      </c>
      <c r="C57" s="738">
        <v>9632939</v>
      </c>
      <c r="D57" s="738">
        <v>3465684</v>
      </c>
      <c r="G57" s="693"/>
      <c r="H57" s="693"/>
    </row>
    <row r="58" spans="1:8" s="290" customFormat="1" ht="26.25" x14ac:dyDescent="0.4">
      <c r="A58" s="737" t="s">
        <v>10284</v>
      </c>
      <c r="B58" s="738">
        <v>4438580.4623655919</v>
      </c>
      <c r="C58" s="738">
        <v>2000000</v>
      </c>
      <c r="D58" s="738">
        <v>-2438580.4623655914</v>
      </c>
      <c r="G58" s="693"/>
      <c r="H58" s="693"/>
    </row>
    <row r="59" spans="1:8" s="290" customFormat="1" ht="26.25" x14ac:dyDescent="0.4">
      <c r="A59" s="737" t="s">
        <v>10220</v>
      </c>
      <c r="B59" s="738">
        <v>21396611.333333336</v>
      </c>
      <c r="C59" s="738">
        <v>35292766</v>
      </c>
      <c r="D59" s="738">
        <v>13896154.666666666</v>
      </c>
      <c r="G59" s="693"/>
      <c r="H59" s="693"/>
    </row>
    <row r="60" spans="1:8" s="290" customFormat="1" ht="26.25" x14ac:dyDescent="0.4">
      <c r="A60" s="737" t="s">
        <v>10132</v>
      </c>
      <c r="B60" s="738">
        <v>7007362</v>
      </c>
      <c r="C60" s="738">
        <v>7704349</v>
      </c>
      <c r="D60" s="738">
        <v>696987</v>
      </c>
      <c r="G60" s="693"/>
      <c r="H60" s="693"/>
    </row>
    <row r="61" spans="1:8" s="290" customFormat="1" ht="26.25" x14ac:dyDescent="0.4">
      <c r="A61" s="737" t="s">
        <v>10110</v>
      </c>
      <c r="B61" s="738">
        <v>83200</v>
      </c>
      <c r="C61" s="738">
        <v>0</v>
      </c>
      <c r="D61" s="738">
        <v>-83200</v>
      </c>
      <c r="G61" s="693"/>
      <c r="H61" s="693"/>
    </row>
    <row r="62" spans="1:8" s="290" customFormat="1" ht="26.25" x14ac:dyDescent="0.4">
      <c r="A62" s="737" t="s">
        <v>10011</v>
      </c>
      <c r="B62" s="738">
        <v>8472086.5</v>
      </c>
      <c r="C62" s="738">
        <v>7120000</v>
      </c>
      <c r="D62" s="738">
        <v>-1352086.5</v>
      </c>
      <c r="G62" s="693"/>
      <c r="H62" s="693"/>
    </row>
    <row r="63" spans="1:8" s="290" customFormat="1" ht="26.25" x14ac:dyDescent="0.4">
      <c r="A63" s="737" t="s">
        <v>9820</v>
      </c>
      <c r="B63" s="738">
        <v>45475637.629032262</v>
      </c>
      <c r="C63" s="738">
        <v>50043150</v>
      </c>
      <c r="D63" s="738">
        <v>4567512.3709677421</v>
      </c>
      <c r="G63" s="693"/>
      <c r="H63" s="693"/>
    </row>
    <row r="64" spans="1:8" s="290" customFormat="1" ht="26.25" x14ac:dyDescent="0.4">
      <c r="A64" s="737" t="s">
        <v>9757</v>
      </c>
      <c r="B64" s="738">
        <v>16161004</v>
      </c>
      <c r="C64" s="738">
        <v>19855650</v>
      </c>
      <c r="D64" s="738">
        <v>3694646</v>
      </c>
      <c r="G64" s="693"/>
      <c r="H64" s="693"/>
    </row>
    <row r="65" spans="1:8" s="290" customFormat="1" ht="26.25" x14ac:dyDescent="0.4">
      <c r="A65" s="737" t="s">
        <v>9649</v>
      </c>
      <c r="B65" s="738">
        <v>8024472.9032258065</v>
      </c>
      <c r="C65" s="738">
        <v>13223436</v>
      </c>
      <c r="D65" s="738">
        <v>5198963.0967741944</v>
      </c>
      <c r="G65" s="693"/>
      <c r="H65" s="693"/>
    </row>
    <row r="66" spans="1:8" s="290" customFormat="1" ht="26.25" x14ac:dyDescent="0.4">
      <c r="A66" s="737" t="s">
        <v>9452</v>
      </c>
      <c r="B66" s="738">
        <v>2097832</v>
      </c>
      <c r="C66" s="738">
        <v>2722000</v>
      </c>
      <c r="D66" s="738">
        <v>624168</v>
      </c>
      <c r="G66" s="693"/>
      <c r="H66" s="693"/>
    </row>
    <row r="67" spans="1:8" s="290" customFormat="1" ht="26.25" x14ac:dyDescent="0.4">
      <c r="A67" s="737" t="s">
        <v>9495</v>
      </c>
      <c r="B67" s="738">
        <v>2653746</v>
      </c>
      <c r="C67" s="738">
        <v>3185630</v>
      </c>
      <c r="D67" s="738">
        <v>531884</v>
      </c>
      <c r="G67" s="693"/>
      <c r="H67" s="693"/>
    </row>
    <row r="68" spans="1:8" s="290" customFormat="1" ht="26.25" x14ac:dyDescent="0.4">
      <c r="A68" s="737" t="s">
        <v>9397</v>
      </c>
      <c r="B68" s="738">
        <v>6184137.7741935486</v>
      </c>
      <c r="C68" s="738">
        <v>12225909</v>
      </c>
      <c r="D68" s="738">
        <v>6041771.2258064514</v>
      </c>
      <c r="G68" s="693"/>
      <c r="H68" s="693"/>
    </row>
    <row r="69" spans="1:8" s="290" customFormat="1" ht="26.25" x14ac:dyDescent="0.4">
      <c r="A69" s="737" t="s">
        <v>9390</v>
      </c>
      <c r="B69" s="738">
        <v>5230861.5483870972</v>
      </c>
      <c r="C69" s="738">
        <v>6590400</v>
      </c>
      <c r="D69" s="738">
        <v>1359538.4516129033</v>
      </c>
      <c r="G69" s="693"/>
      <c r="H69" s="693"/>
    </row>
    <row r="70" spans="1:8" s="290" customFormat="1" ht="26.25" x14ac:dyDescent="0.4">
      <c r="A70" s="737" t="s">
        <v>9344</v>
      </c>
      <c r="B70" s="738">
        <v>23797640.833333332</v>
      </c>
      <c r="C70" s="738">
        <v>29544857</v>
      </c>
      <c r="D70" s="738">
        <v>5747216.166666666</v>
      </c>
      <c r="G70" s="693"/>
      <c r="H70" s="693"/>
    </row>
    <row r="71" spans="1:8" s="290" customFormat="1" ht="26.25" x14ac:dyDescent="0.4">
      <c r="A71" s="737" t="s">
        <v>8856</v>
      </c>
      <c r="B71" s="738">
        <v>3591593</v>
      </c>
      <c r="C71" s="738">
        <v>6000000</v>
      </c>
      <c r="D71" s="738">
        <v>2408407</v>
      </c>
      <c r="G71" s="693"/>
      <c r="H71" s="693"/>
    </row>
    <row r="72" spans="1:8" s="290" customFormat="1" ht="26.25" x14ac:dyDescent="0.4">
      <c r="A72" s="737" t="s">
        <v>8864</v>
      </c>
      <c r="B72" s="738">
        <v>9976414.3548387103</v>
      </c>
      <c r="C72" s="738">
        <v>19682463</v>
      </c>
      <c r="D72" s="738">
        <v>9706048.6451612897</v>
      </c>
      <c r="G72" s="693"/>
      <c r="H72" s="693"/>
    </row>
    <row r="73" spans="1:8" s="290" customFormat="1" ht="26.25" x14ac:dyDescent="0.4">
      <c r="A73" s="737" t="s">
        <v>8547</v>
      </c>
      <c r="B73" s="738">
        <v>6861001</v>
      </c>
      <c r="C73" s="738">
        <v>5930062</v>
      </c>
      <c r="D73" s="738">
        <v>-959338</v>
      </c>
      <c r="G73" s="693"/>
      <c r="H73" s="693"/>
    </row>
    <row r="74" spans="1:8" s="290" customFormat="1" ht="26.25" x14ac:dyDescent="0.4">
      <c r="A74" s="737" t="s">
        <v>8645</v>
      </c>
      <c r="B74" s="738">
        <v>16339873</v>
      </c>
      <c r="C74" s="738">
        <v>28411050.419999998</v>
      </c>
      <c r="D74" s="738">
        <v>12071177.42</v>
      </c>
      <c r="G74" s="693"/>
      <c r="H74" s="693"/>
    </row>
    <row r="75" spans="1:8" s="290" customFormat="1" ht="26.25" x14ac:dyDescent="0.4">
      <c r="A75" s="737" t="s">
        <v>8521</v>
      </c>
      <c r="B75" s="738">
        <v>543932</v>
      </c>
      <c r="C75" s="738">
        <v>600000</v>
      </c>
      <c r="D75" s="738">
        <v>56068</v>
      </c>
      <c r="G75" s="693"/>
      <c r="H75" s="693"/>
    </row>
    <row r="76" spans="1:8" s="290" customFormat="1" ht="26.25" x14ac:dyDescent="0.4">
      <c r="A76" s="737" t="s">
        <v>8068</v>
      </c>
      <c r="B76" s="738">
        <v>1657197</v>
      </c>
      <c r="C76" s="738">
        <v>2614743</v>
      </c>
      <c r="D76" s="738">
        <v>957546</v>
      </c>
      <c r="G76" s="693"/>
      <c r="H76" s="693"/>
    </row>
    <row r="77" spans="1:8" s="290" customFormat="1" ht="26.25" x14ac:dyDescent="0.4">
      <c r="A77" s="737" t="s">
        <v>8329</v>
      </c>
      <c r="B77" s="738">
        <v>9772295</v>
      </c>
      <c r="C77" s="738">
        <v>14204081</v>
      </c>
      <c r="D77" s="738">
        <v>4473879</v>
      </c>
      <c r="G77" s="693"/>
      <c r="H77" s="693"/>
    </row>
    <row r="78" spans="1:8" s="290" customFormat="1" ht="26.25" x14ac:dyDescent="0.4">
      <c r="A78" s="737" t="s">
        <v>7914</v>
      </c>
      <c r="B78" s="738">
        <v>19551392</v>
      </c>
      <c r="C78" s="738">
        <v>26037593</v>
      </c>
      <c r="D78" s="738">
        <v>6468201</v>
      </c>
      <c r="G78" s="693"/>
      <c r="H78" s="693"/>
    </row>
    <row r="79" spans="1:8" s="290" customFormat="1" ht="26.25" x14ac:dyDescent="0.4">
      <c r="A79" s="737" t="s">
        <v>8034</v>
      </c>
      <c r="B79" s="738">
        <v>20585018</v>
      </c>
      <c r="C79" s="738">
        <v>28580316</v>
      </c>
      <c r="D79" s="738">
        <v>7977298</v>
      </c>
      <c r="G79" s="693"/>
      <c r="H79" s="693"/>
    </row>
    <row r="80" spans="1:8" s="290" customFormat="1" ht="26.25" x14ac:dyDescent="0.4">
      <c r="A80" s="1166" t="s">
        <v>6506</v>
      </c>
      <c r="B80" s="1165">
        <v>2813049</v>
      </c>
      <c r="C80" s="1165">
        <v>4926982</v>
      </c>
      <c r="D80" s="1165">
        <v>2113933</v>
      </c>
      <c r="G80" s="693"/>
      <c r="H80" s="693"/>
    </row>
    <row r="81" spans="1:8" s="290" customFormat="1" ht="26.25" x14ac:dyDescent="0.4">
      <c r="A81" s="1166" t="s">
        <v>6509</v>
      </c>
      <c r="B81" s="1165">
        <v>7639492</v>
      </c>
      <c r="C81" s="1165">
        <v>10084653</v>
      </c>
      <c r="D81" s="1165">
        <v>2445161</v>
      </c>
      <c r="G81" s="693"/>
      <c r="H81" s="693"/>
    </row>
    <row r="82" spans="1:8" s="290" customFormat="1" ht="26.25" x14ac:dyDescent="0.4">
      <c r="A82" s="1166" t="s">
        <v>7124</v>
      </c>
      <c r="B82" s="1165">
        <v>2367767</v>
      </c>
      <c r="C82" s="1165">
        <v>2395416</v>
      </c>
      <c r="D82" s="1165">
        <v>27649</v>
      </c>
      <c r="G82" s="693"/>
      <c r="H82" s="693"/>
    </row>
    <row r="83" spans="1:8" s="290" customFormat="1" ht="26.25" x14ac:dyDescent="0.4">
      <c r="A83" s="1166" t="s">
        <v>6407</v>
      </c>
      <c r="B83" s="1165">
        <v>4994014.2258064514</v>
      </c>
      <c r="C83" s="1165">
        <v>4645812</v>
      </c>
      <c r="D83" s="1165">
        <v>-290582.22580645164</v>
      </c>
      <c r="G83" s="693"/>
      <c r="H83" s="693"/>
    </row>
    <row r="84" spans="1:8" s="290" customFormat="1" ht="26.25" x14ac:dyDescent="0.4">
      <c r="A84" s="1166" t="s">
        <v>18</v>
      </c>
      <c r="B84" s="1165">
        <v>2475860.1605222733</v>
      </c>
      <c r="C84" s="1165">
        <v>4096750</v>
      </c>
      <c r="D84" s="1165">
        <v>1630889.8394777267</v>
      </c>
      <c r="G84" s="693"/>
      <c r="H84" s="693"/>
    </row>
    <row r="85" spans="1:8" s="290" customFormat="1" ht="26.25" x14ac:dyDescent="0.4">
      <c r="A85" s="1166" t="s">
        <v>7946</v>
      </c>
      <c r="B85" s="1165">
        <v>4397458</v>
      </c>
      <c r="C85" s="1165">
        <v>6566988</v>
      </c>
      <c r="D85" s="1165">
        <v>2169530</v>
      </c>
      <c r="G85" s="693"/>
      <c r="H85" s="693"/>
    </row>
    <row r="86" spans="1:8" s="290" customFormat="1" ht="26.25" x14ac:dyDescent="0.4">
      <c r="A86" s="1166" t="s">
        <v>7810</v>
      </c>
      <c r="B86" s="1165">
        <v>781154</v>
      </c>
      <c r="C86" s="1165">
        <v>1300000</v>
      </c>
      <c r="D86" s="1165">
        <v>518846</v>
      </c>
      <c r="G86" s="693"/>
      <c r="H86" s="693"/>
    </row>
    <row r="87" spans="1:8" s="290" customFormat="1" ht="26.25" x14ac:dyDescent="0.4">
      <c r="A87" s="1166" t="s">
        <v>7728</v>
      </c>
      <c r="B87" s="1165">
        <v>428088.12903225806</v>
      </c>
      <c r="C87" s="1165">
        <v>730000</v>
      </c>
      <c r="D87" s="1165">
        <v>301911.87096774194</v>
      </c>
      <c r="G87" s="693"/>
      <c r="H87" s="693"/>
    </row>
    <row r="88" spans="1:8" s="290" customFormat="1" ht="26.25" x14ac:dyDescent="0.4">
      <c r="A88" s="1166" t="s">
        <v>4720</v>
      </c>
      <c r="B88" s="1165">
        <v>4360763.8588709673</v>
      </c>
      <c r="C88" s="1165">
        <v>15155996.9</v>
      </c>
      <c r="D88" s="1165">
        <v>10795233.041129032</v>
      </c>
      <c r="G88" s="693"/>
      <c r="H88" s="693"/>
    </row>
    <row r="89" spans="1:8" s="290" customFormat="1" ht="26.25" x14ac:dyDescent="0.4">
      <c r="A89" s="1166" t="s">
        <v>5810</v>
      </c>
      <c r="B89" s="1165">
        <v>3130611.7334869434</v>
      </c>
      <c r="C89" s="1165">
        <v>3500000</v>
      </c>
      <c r="D89" s="1165">
        <v>369388.26651305659</v>
      </c>
      <c r="G89" s="693"/>
      <c r="H89" s="693"/>
    </row>
    <row r="90" spans="1:8" s="290" customFormat="1" ht="26.25" x14ac:dyDescent="0.4">
      <c r="A90" s="1166" t="s">
        <v>3945</v>
      </c>
      <c r="B90" s="1165">
        <v>19799674.615667541</v>
      </c>
      <c r="C90" s="1165">
        <v>24122386</v>
      </c>
      <c r="D90" s="1165">
        <v>4340542.3843324576</v>
      </c>
      <c r="G90" s="693"/>
      <c r="H90" s="693"/>
    </row>
    <row r="91" spans="1:8" s="290" customFormat="1" ht="26.25" x14ac:dyDescent="0.4">
      <c r="A91" s="1166" t="s">
        <v>3944</v>
      </c>
      <c r="B91" s="1165">
        <v>11602863.798165288</v>
      </c>
      <c r="C91" s="1165">
        <v>19172426</v>
      </c>
      <c r="D91" s="1165">
        <v>7572941.2340927767</v>
      </c>
      <c r="G91" s="693"/>
      <c r="H91" s="693"/>
    </row>
    <row r="92" spans="1:8" s="290" customFormat="1" ht="26.25" x14ac:dyDescent="0.4">
      <c r="A92" s="1166" t="s">
        <v>6102</v>
      </c>
      <c r="B92" s="1165">
        <v>289848</v>
      </c>
      <c r="C92" s="1165">
        <v>1337000</v>
      </c>
      <c r="D92" s="1165">
        <v>1047152</v>
      </c>
      <c r="G92" s="693"/>
      <c r="H92" s="693"/>
    </row>
    <row r="93" spans="1:8" s="290" customFormat="1" ht="26.25" x14ac:dyDescent="0.4">
      <c r="A93" s="1166" t="s">
        <v>1399</v>
      </c>
      <c r="B93" s="1165">
        <v>114670526.94410785</v>
      </c>
      <c r="C93" s="1165">
        <v>130502260.09999999</v>
      </c>
      <c r="D93" s="1165">
        <v>15877458.15589213</v>
      </c>
      <c r="G93" s="693"/>
      <c r="H93" s="693"/>
    </row>
    <row r="94" spans="1:8" s="290" customFormat="1" ht="26.25" x14ac:dyDescent="0.4">
      <c r="A94" s="1166" t="s">
        <v>2932</v>
      </c>
      <c r="B94" s="1165">
        <v>97556794.74362056</v>
      </c>
      <c r="C94" s="1165">
        <v>137552234</v>
      </c>
      <c r="D94" s="1165">
        <v>39998531.25637947</v>
      </c>
      <c r="G94" s="693"/>
      <c r="H94" s="693"/>
    </row>
    <row r="95" spans="1:8" s="290" customFormat="1" ht="26.25" x14ac:dyDescent="0.4">
      <c r="A95" s="1166" t="s">
        <v>7655</v>
      </c>
      <c r="B95" s="1165">
        <v>2210566</v>
      </c>
      <c r="C95" s="1165">
        <v>2913264.51</v>
      </c>
      <c r="D95" s="1165">
        <v>702698.51</v>
      </c>
      <c r="G95" s="693"/>
      <c r="H95" s="693"/>
    </row>
    <row r="96" spans="1:8" s="290" customFormat="1" ht="26.25" x14ac:dyDescent="0.4">
      <c r="A96" s="1166" t="s">
        <v>7110</v>
      </c>
      <c r="B96" s="1165">
        <v>3206398.2150537632</v>
      </c>
      <c r="C96" s="1165">
        <v>3848397</v>
      </c>
      <c r="D96" s="1165">
        <v>641998.78494623653</v>
      </c>
      <c r="G96" s="693"/>
      <c r="H96" s="693"/>
    </row>
    <row r="97" spans="1:9" s="290" customFormat="1" ht="26.25" x14ac:dyDescent="0.4">
      <c r="A97" s="1166" t="s">
        <v>7065</v>
      </c>
      <c r="B97" s="1165">
        <v>18681972</v>
      </c>
      <c r="C97" s="1165">
        <v>24347604</v>
      </c>
      <c r="D97" s="1165">
        <v>5665632</v>
      </c>
      <c r="G97" s="693"/>
      <c r="H97" s="693"/>
    </row>
    <row r="98" spans="1:9" s="290" customFormat="1" ht="26.25" x14ac:dyDescent="0.4">
      <c r="A98" s="1166" t="s">
        <v>6503</v>
      </c>
      <c r="B98" s="1165">
        <v>6744388.9715821808</v>
      </c>
      <c r="C98" s="1165">
        <v>12473768.75</v>
      </c>
      <c r="D98" s="1165">
        <v>5753807.1117511522</v>
      </c>
      <c r="F98" s="4"/>
      <c r="G98" s="244"/>
      <c r="H98" s="244"/>
      <c r="I98" s="4"/>
    </row>
    <row r="99" spans="1:9" s="290" customFormat="1" ht="26.25" x14ac:dyDescent="0.4">
      <c r="A99" s="1166" t="s">
        <v>7553</v>
      </c>
      <c r="B99" s="1165">
        <v>2558998.4677419355</v>
      </c>
      <c r="C99" s="1165">
        <v>4822409</v>
      </c>
      <c r="D99" s="1165">
        <v>2263410.5322580645</v>
      </c>
      <c r="F99" s="4"/>
      <c r="G99" s="244"/>
      <c r="H99" s="244"/>
      <c r="I99" s="4"/>
    </row>
    <row r="100" spans="1:9" s="290" customFormat="1" ht="26.25" x14ac:dyDescent="0.4">
      <c r="A100" s="1166" t="s">
        <v>6951</v>
      </c>
      <c r="B100" s="1165">
        <v>3524112</v>
      </c>
      <c r="C100" s="1165">
        <v>4875776</v>
      </c>
      <c r="D100" s="1165">
        <v>1351664</v>
      </c>
      <c r="F100" s="4"/>
      <c r="G100" s="244"/>
      <c r="H100" s="244"/>
      <c r="I100" s="4"/>
    </row>
    <row r="101" spans="1:9" s="290" customFormat="1" ht="26.25" x14ac:dyDescent="0.4">
      <c r="A101" s="1166" t="s">
        <v>6645</v>
      </c>
      <c r="B101" s="1165">
        <v>381763</v>
      </c>
      <c r="C101" s="1165">
        <v>448850</v>
      </c>
      <c r="D101" s="1165">
        <v>67087</v>
      </c>
      <c r="F101" s="4"/>
      <c r="G101" s="244"/>
      <c r="H101" s="244"/>
      <c r="I101" s="4"/>
    </row>
    <row r="102" spans="1:9" ht="26.25" x14ac:dyDescent="0.4">
      <c r="A102" s="1166" t="s">
        <v>6516</v>
      </c>
      <c r="B102" s="1165">
        <v>11348698.623655912</v>
      </c>
      <c r="C102" s="1165">
        <v>13264500</v>
      </c>
      <c r="D102" s="1165">
        <v>1915801.3763440857</v>
      </c>
    </row>
    <row r="103" spans="1:9" ht="26.25" x14ac:dyDescent="0.4">
      <c r="A103" s="1166" t="s">
        <v>2651</v>
      </c>
      <c r="B103" s="1165">
        <v>26687909.699682843</v>
      </c>
      <c r="C103" s="1165">
        <v>36731542</v>
      </c>
      <c r="D103" s="1165">
        <v>10068965.30031715</v>
      </c>
    </row>
    <row r="104" spans="1:9" ht="26.25" x14ac:dyDescent="0.4">
      <c r="A104" s="1166" t="s">
        <v>5543</v>
      </c>
      <c r="B104" s="1165">
        <v>678790.36290322582</v>
      </c>
      <c r="C104" s="1165">
        <v>872151</v>
      </c>
      <c r="D104" s="1165">
        <v>193360.63709677418</v>
      </c>
    </row>
    <row r="105" spans="1:9" ht="26.25" x14ac:dyDescent="0.4">
      <c r="A105" s="1166" t="s">
        <v>5640</v>
      </c>
      <c r="B105" s="1165">
        <v>2512284.75</v>
      </c>
      <c r="C105" s="1165">
        <v>3685007</v>
      </c>
      <c r="D105" s="1165">
        <v>1236944.25</v>
      </c>
    </row>
    <row r="106" spans="1:9" ht="26.25" x14ac:dyDescent="0.4">
      <c r="A106" s="1166" t="s">
        <v>5051</v>
      </c>
      <c r="B106" s="1165">
        <v>4445446.3494623657</v>
      </c>
      <c r="C106" s="1165">
        <v>6341262</v>
      </c>
      <c r="D106" s="1165">
        <v>1895815.6505376345</v>
      </c>
    </row>
    <row r="107" spans="1:9" ht="26.25" x14ac:dyDescent="0.4">
      <c r="A107" s="1166" t="s">
        <v>5616</v>
      </c>
      <c r="B107" s="1165">
        <v>1142182.75</v>
      </c>
      <c r="C107" s="1165">
        <v>2131308</v>
      </c>
      <c r="D107" s="1165">
        <v>989125.25</v>
      </c>
    </row>
    <row r="108" spans="1:9" ht="26.25" x14ac:dyDescent="0.4">
      <c r="A108" s="1166" t="s">
        <v>82</v>
      </c>
      <c r="B108" s="1165">
        <v>4379244</v>
      </c>
      <c r="C108" s="1165">
        <v>12514162</v>
      </c>
      <c r="D108" s="1165">
        <v>8134918</v>
      </c>
    </row>
    <row r="109" spans="1:9" ht="26.25" x14ac:dyDescent="0.4">
      <c r="A109" s="1166" t="s">
        <v>154</v>
      </c>
      <c r="B109" s="1165">
        <v>6704728</v>
      </c>
      <c r="C109" s="1165">
        <v>10075309</v>
      </c>
      <c r="D109" s="1165">
        <v>3380173</v>
      </c>
    </row>
    <row r="110" spans="1:9" ht="26.25" x14ac:dyDescent="0.4">
      <c r="A110" s="1166" t="s">
        <v>2093</v>
      </c>
      <c r="B110" s="1165">
        <v>5185502.0489631332</v>
      </c>
      <c r="C110" s="1165">
        <v>6644055</v>
      </c>
      <c r="D110" s="1165">
        <v>1458552.9510368668</v>
      </c>
    </row>
    <row r="111" spans="1:9" ht="26.25" x14ac:dyDescent="0.4">
      <c r="A111" s="1166" t="s">
        <v>2786</v>
      </c>
      <c r="B111" s="1165">
        <v>45546316.695372485</v>
      </c>
      <c r="C111" s="1165">
        <v>60651110</v>
      </c>
      <c r="D111" s="1165">
        <v>15104793.304627493</v>
      </c>
    </row>
    <row r="112" spans="1:9" ht="26.25" x14ac:dyDescent="0.4">
      <c r="A112" s="1166" t="s">
        <v>2547</v>
      </c>
      <c r="B112" s="1165">
        <v>1543068.4838709678</v>
      </c>
      <c r="C112" s="1165">
        <v>2378225</v>
      </c>
      <c r="D112" s="1165">
        <v>835156.51612903224</v>
      </c>
    </row>
    <row r="113" spans="1:4" ht="26.25" x14ac:dyDescent="0.4">
      <c r="A113" s="1166" t="s">
        <v>75</v>
      </c>
      <c r="B113" s="1165">
        <v>144600</v>
      </c>
      <c r="C113" s="1165"/>
      <c r="D113" s="1165">
        <v>-144600</v>
      </c>
    </row>
    <row r="114" spans="1:4" ht="26.25" x14ac:dyDescent="0.4">
      <c r="A114" s="1166" t="s">
        <v>1492</v>
      </c>
      <c r="B114" s="1165">
        <v>1943741.4677419357</v>
      </c>
      <c r="C114" s="1165">
        <v>3015886</v>
      </c>
      <c r="D114" s="1165">
        <v>1072144.5322580645</v>
      </c>
    </row>
    <row r="115" spans="1:4" ht="26.25" x14ac:dyDescent="0.4">
      <c r="A115" s="1166" t="s">
        <v>37</v>
      </c>
      <c r="B115" s="1165">
        <v>19107661.706935216</v>
      </c>
      <c r="C115" s="1165">
        <v>27623664</v>
      </c>
      <c r="D115" s="1165">
        <v>8506654.8468282185</v>
      </c>
    </row>
    <row r="116" spans="1:4" ht="26.25" x14ac:dyDescent="0.4">
      <c r="A116" s="1166" t="s">
        <v>11</v>
      </c>
      <c r="B116" s="1165">
        <v>2191386.2044930877</v>
      </c>
      <c r="C116" s="1165">
        <v>1656000</v>
      </c>
      <c r="D116" s="1165">
        <v>-540386.20449308748</v>
      </c>
    </row>
    <row r="117" spans="1:4" ht="26.25" x14ac:dyDescent="0.4">
      <c r="A117" s="1166" t="s">
        <v>25</v>
      </c>
      <c r="B117" s="1165">
        <v>21852260.887096774</v>
      </c>
      <c r="C117" s="1165"/>
      <c r="D117" s="1165">
        <v>-21842260.887096774</v>
      </c>
    </row>
    <row r="118" spans="1:4" ht="26.25" x14ac:dyDescent="0.4">
      <c r="A118" s="1166" t="s">
        <v>14</v>
      </c>
      <c r="B118" s="1165">
        <v>1143402</v>
      </c>
      <c r="C118" s="1165">
        <v>1572705</v>
      </c>
      <c r="D118" s="1165">
        <v>429303</v>
      </c>
    </row>
    <row r="119" spans="1:4" ht="26.25" x14ac:dyDescent="0.4">
      <c r="A119" s="1166" t="s">
        <v>1690</v>
      </c>
      <c r="B119" s="1165">
        <v>1698566</v>
      </c>
      <c r="C119" s="1165"/>
      <c r="D119" s="1165">
        <v>-1698566</v>
      </c>
    </row>
    <row r="120" spans="1:4" ht="26.25" x14ac:dyDescent="0.4">
      <c r="A120" s="1166" t="s">
        <v>16</v>
      </c>
      <c r="B120" s="1165">
        <v>30646927.745294284</v>
      </c>
      <c r="C120" s="1165">
        <v>50000</v>
      </c>
      <c r="D120" s="1165">
        <v>-30596968.938842669</v>
      </c>
    </row>
    <row r="121" spans="1:4" ht="26.25" x14ac:dyDescent="0.4">
      <c r="A121" s="1166" t="s">
        <v>13296</v>
      </c>
      <c r="B121" s="1165">
        <v>928326</v>
      </c>
      <c r="C121" s="1165">
        <v>3500000</v>
      </c>
      <c r="D121" s="1165">
        <v>2571674</v>
      </c>
    </row>
    <row r="122" spans="1:4" ht="26.25" x14ac:dyDescent="0.4">
      <c r="A122" s="1166" t="s">
        <v>22</v>
      </c>
      <c r="B122" s="1165">
        <v>721543</v>
      </c>
      <c r="C122" s="1165">
        <v>1000426</v>
      </c>
      <c r="D122" s="1165">
        <v>278883</v>
      </c>
    </row>
    <row r="123" spans="1:4" ht="26.25" x14ac:dyDescent="0.4">
      <c r="A123" s="1166" t="s">
        <v>2656</v>
      </c>
      <c r="B123" s="1165">
        <v>1938887.6774193549</v>
      </c>
      <c r="C123" s="1165">
        <v>3056239</v>
      </c>
      <c r="D123" s="1165">
        <v>1117351.3225806453</v>
      </c>
    </row>
    <row r="124" spans="1:4" ht="26.25" x14ac:dyDescent="0.4">
      <c r="A124" s="1166" t="s">
        <v>5164</v>
      </c>
      <c r="B124" s="1165"/>
      <c r="C124" s="1165">
        <v>485141</v>
      </c>
      <c r="D124" s="1165">
        <v>485141</v>
      </c>
    </row>
    <row r="125" spans="1:4" ht="26.25" x14ac:dyDescent="0.4">
      <c r="A125" s="1166" t="s">
        <v>6633</v>
      </c>
      <c r="B125" s="1165">
        <v>631720</v>
      </c>
      <c r="C125" s="1165">
        <v>1000000</v>
      </c>
      <c r="D125" s="1165">
        <v>368280</v>
      </c>
    </row>
    <row r="126" spans="1:4" ht="26.25" x14ac:dyDescent="0.4">
      <c r="A126" s="1166" t="s">
        <v>6514</v>
      </c>
      <c r="B126" s="1165">
        <v>4971444.0025458178</v>
      </c>
      <c r="C126" s="1165">
        <v>7995733</v>
      </c>
      <c r="D126" s="1165">
        <v>3024288.9974541827</v>
      </c>
    </row>
    <row r="127" spans="1:4" ht="26.25" x14ac:dyDescent="0.4">
      <c r="A127" s="1166" t="s">
        <v>6446</v>
      </c>
      <c r="B127" s="1165">
        <v>550023</v>
      </c>
      <c r="C127" s="1165">
        <v>1100470</v>
      </c>
      <c r="D127" s="1165">
        <v>550447</v>
      </c>
    </row>
    <row r="128" spans="1:4" ht="26.25" x14ac:dyDescent="0.4">
      <c r="A128" s="1166" t="s">
        <v>5745</v>
      </c>
      <c r="B128" s="1165">
        <v>735045</v>
      </c>
      <c r="C128" s="1165">
        <v>1058484</v>
      </c>
      <c r="D128" s="1165">
        <v>323439</v>
      </c>
    </row>
    <row r="129" spans="1:4" ht="26.25" x14ac:dyDescent="0.4">
      <c r="A129" s="1166" t="s">
        <v>5670</v>
      </c>
      <c r="B129" s="1165">
        <v>271826</v>
      </c>
      <c r="C129" s="1165">
        <v>563000</v>
      </c>
      <c r="D129" s="1165">
        <v>291174</v>
      </c>
    </row>
    <row r="130" spans="1:4" ht="26.25" x14ac:dyDescent="0.4">
      <c r="A130" s="1166" t="s">
        <v>7759</v>
      </c>
      <c r="B130" s="1165"/>
      <c r="C130" s="1165">
        <v>64507</v>
      </c>
      <c r="D130" s="1165">
        <v>64507</v>
      </c>
    </row>
    <row r="131" spans="1:4" ht="26.25" x14ac:dyDescent="0.4">
      <c r="A131" s="1166" t="s">
        <v>40</v>
      </c>
      <c r="B131" s="1165">
        <v>51386165.801987335</v>
      </c>
      <c r="C131" s="1165">
        <v>69560627</v>
      </c>
      <c r="D131" s="1165">
        <v>18225961.198012669</v>
      </c>
    </row>
    <row r="132" spans="1:4" ht="26.25" x14ac:dyDescent="0.4">
      <c r="A132" s="1166" t="s">
        <v>5226</v>
      </c>
      <c r="B132" s="1165">
        <v>1808575</v>
      </c>
      <c r="C132" s="1165">
        <v>2875708</v>
      </c>
      <c r="D132" s="1165">
        <v>1067133</v>
      </c>
    </row>
    <row r="133" spans="1:4" ht="26.25" x14ac:dyDescent="0.4">
      <c r="A133" s="1166" t="s">
        <v>3621</v>
      </c>
      <c r="B133" s="1165">
        <v>7385548</v>
      </c>
      <c r="C133" s="1165">
        <v>12071334</v>
      </c>
      <c r="D133" s="1165">
        <v>4685786</v>
      </c>
    </row>
    <row r="134" spans="1:4" ht="26.25" x14ac:dyDescent="0.4">
      <c r="A134" s="1166" t="s">
        <v>3732</v>
      </c>
      <c r="B134" s="1165">
        <v>5642256.6693548393</v>
      </c>
      <c r="C134" s="1165">
        <v>6215763</v>
      </c>
      <c r="D134" s="1165">
        <v>573506.33064516122</v>
      </c>
    </row>
    <row r="135" spans="1:4" ht="26.25" x14ac:dyDescent="0.4">
      <c r="A135" s="1166" t="s">
        <v>8816</v>
      </c>
      <c r="B135" s="1165">
        <v>785021</v>
      </c>
      <c r="C135" s="1165">
        <v>690021</v>
      </c>
      <c r="D135" s="1165">
        <v>-95000</v>
      </c>
    </row>
    <row r="136" spans="1:4" ht="26.25" x14ac:dyDescent="0.4">
      <c r="A136" s="1166" t="s">
        <v>8879</v>
      </c>
      <c r="B136" s="1165">
        <v>84014</v>
      </c>
      <c r="C136" s="1165">
        <v>88818</v>
      </c>
      <c r="D136" s="1165">
        <v>4804</v>
      </c>
    </row>
    <row r="137" spans="1:4" ht="26.25" x14ac:dyDescent="0.4">
      <c r="A137" s="1166" t="s">
        <v>9503</v>
      </c>
      <c r="B137" s="1165">
        <v>369250</v>
      </c>
      <c r="C137" s="1165"/>
      <c r="D137" s="1165">
        <v>-369250</v>
      </c>
    </row>
    <row r="138" spans="1:4" ht="26.25" x14ac:dyDescent="0.4">
      <c r="A138" s="1166" t="s">
        <v>10361</v>
      </c>
      <c r="B138" s="1165">
        <v>25000</v>
      </c>
      <c r="C138" s="1165"/>
      <c r="D138" s="1165">
        <v>-25000</v>
      </c>
    </row>
    <row r="139" spans="1:4" ht="26.25" x14ac:dyDescent="0.4">
      <c r="A139" s="1164" t="s">
        <v>10351</v>
      </c>
      <c r="B139" s="1165">
        <v>10000</v>
      </c>
      <c r="C139" s="1165"/>
      <c r="D139" s="1165">
        <v>-10000</v>
      </c>
    </row>
    <row r="140" spans="1:4" ht="26.25" x14ac:dyDescent="0.4">
      <c r="A140" s="1166" t="s">
        <v>11594</v>
      </c>
      <c r="B140" s="1165">
        <v>92210</v>
      </c>
      <c r="C140" s="1165">
        <v>112665</v>
      </c>
      <c r="D140" s="1165">
        <v>20455</v>
      </c>
    </row>
    <row r="141" spans="1:4" ht="26.25" x14ac:dyDescent="0.4">
      <c r="A141" s="1164" t="s">
        <v>11685</v>
      </c>
      <c r="B141" s="1165">
        <v>62941</v>
      </c>
      <c r="C141" s="1165"/>
      <c r="D141" s="1165">
        <v>-62941</v>
      </c>
    </row>
    <row r="142" spans="1:4" ht="26.25" x14ac:dyDescent="0.4">
      <c r="A142" s="1164" t="s">
        <v>12416</v>
      </c>
      <c r="B142" s="1165">
        <v>20900</v>
      </c>
      <c r="C142" s="1165"/>
      <c r="D142" s="1165">
        <v>-20900</v>
      </c>
    </row>
    <row r="143" spans="1:4" ht="26.25" x14ac:dyDescent="0.4">
      <c r="A143" s="1164" t="s">
        <v>12668</v>
      </c>
      <c r="B143" s="1165">
        <v>1096000</v>
      </c>
      <c r="C143" s="1165"/>
      <c r="D143" s="1165">
        <v>-1096000</v>
      </c>
    </row>
    <row r="144" spans="1:4" ht="26.25" x14ac:dyDescent="0.4">
      <c r="A144" s="1164" t="s">
        <v>12969</v>
      </c>
      <c r="B144" s="1165">
        <v>36500</v>
      </c>
      <c r="C144" s="1165"/>
      <c r="D144" s="1165">
        <v>-36500</v>
      </c>
    </row>
    <row r="145" spans="1:4" ht="26.25" x14ac:dyDescent="0.4">
      <c r="A145" s="1164" t="s">
        <v>13363</v>
      </c>
      <c r="B145" s="1165">
        <v>685000</v>
      </c>
      <c r="C145" s="1165">
        <v>866522</v>
      </c>
      <c r="D145" s="1165">
        <v>181522</v>
      </c>
    </row>
    <row r="146" spans="1:4" ht="26.25" x14ac:dyDescent="0.4">
      <c r="A146" s="1164" t="s">
        <v>13453</v>
      </c>
      <c r="B146" s="1165">
        <v>260520</v>
      </c>
      <c r="C146" s="1165"/>
      <c r="D146" s="1165">
        <v>-260520</v>
      </c>
    </row>
    <row r="147" spans="1:4" ht="26.25" x14ac:dyDescent="0.4">
      <c r="A147" s="1164" t="s">
        <v>13521</v>
      </c>
      <c r="B147" s="1165">
        <v>15000</v>
      </c>
      <c r="C147" s="1165">
        <v>50000</v>
      </c>
      <c r="D147" s="1165">
        <v>35000</v>
      </c>
    </row>
    <row r="148" spans="1:4" ht="26.25" x14ac:dyDescent="0.4">
      <c r="A148" s="1164" t="s">
        <v>13935</v>
      </c>
      <c r="B148" s="1165">
        <v>73040</v>
      </c>
      <c r="C148" s="1165"/>
      <c r="D148" s="1165">
        <v>-73040</v>
      </c>
    </row>
    <row r="149" spans="1:4" ht="26.25" x14ac:dyDescent="0.4">
      <c r="A149" s="1164" t="s">
        <v>14463</v>
      </c>
      <c r="B149" s="1165">
        <v>125000</v>
      </c>
      <c r="C149" s="1165">
        <v>569249</v>
      </c>
      <c r="D149" s="1165">
        <v>444249</v>
      </c>
    </row>
    <row r="150" spans="1:4" ht="26.25" x14ac:dyDescent="0.4">
      <c r="A150" s="1164" t="s">
        <v>15005</v>
      </c>
      <c r="B150" s="1165">
        <v>505041</v>
      </c>
      <c r="C150" s="1165">
        <v>800000</v>
      </c>
      <c r="D150" s="1165">
        <v>294959</v>
      </c>
    </row>
    <row r="151" spans="1:4" ht="26.25" x14ac:dyDescent="0.4">
      <c r="A151" s="1164" t="s">
        <v>15157</v>
      </c>
      <c r="B151" s="1165">
        <v>120370</v>
      </c>
      <c r="C151" s="1165"/>
      <c r="D151" s="1165">
        <v>-120370</v>
      </c>
    </row>
    <row r="152" spans="1:4" ht="26.25" x14ac:dyDescent="0.4">
      <c r="A152" s="1164" t="s">
        <v>15866</v>
      </c>
      <c r="B152" s="1165">
        <v>39600</v>
      </c>
      <c r="C152" s="1165"/>
      <c r="D152" s="1165">
        <v>-39600</v>
      </c>
    </row>
    <row r="153" spans="1:4" ht="26.25" x14ac:dyDescent="0.4">
      <c r="A153" s="1174" t="s">
        <v>3144</v>
      </c>
      <c r="B153" s="1165">
        <v>39600</v>
      </c>
      <c r="C153" s="1165"/>
      <c r="D153" s="1165">
        <v>-39600</v>
      </c>
    </row>
    <row r="154" spans="1:4" ht="26.25" x14ac:dyDescent="0.4">
      <c r="A154" s="1164" t="s">
        <v>15920</v>
      </c>
      <c r="B154" s="1165">
        <v>19300</v>
      </c>
      <c r="C154" s="1165"/>
      <c r="D154" s="1165">
        <v>-19300</v>
      </c>
    </row>
    <row r="155" spans="1:4" ht="26.25" x14ac:dyDescent="0.4">
      <c r="A155" s="1174" t="s">
        <v>3144</v>
      </c>
      <c r="B155" s="1165">
        <v>19300</v>
      </c>
      <c r="C155" s="1165"/>
      <c r="D155" s="1165">
        <v>-19300</v>
      </c>
    </row>
    <row r="156" spans="1:4" ht="26.25" x14ac:dyDescent="0.4">
      <c r="A156" s="1164" t="s">
        <v>15923</v>
      </c>
      <c r="B156" s="1165">
        <v>110000</v>
      </c>
      <c r="C156" s="1165"/>
      <c r="D156" s="1165">
        <v>-110000</v>
      </c>
    </row>
    <row r="157" spans="1:4" ht="26.25" x14ac:dyDescent="0.4">
      <c r="A157" s="1174" t="s">
        <v>1229</v>
      </c>
      <c r="B157" s="1165">
        <v>110000</v>
      </c>
      <c r="C157" s="1165"/>
      <c r="D157" s="1165">
        <v>-110000</v>
      </c>
    </row>
    <row r="158" spans="1:4" ht="26.25" x14ac:dyDescent="0.4">
      <c r="A158" s="1166" t="s">
        <v>45</v>
      </c>
      <c r="B158" s="1165">
        <v>1205183662.7501633</v>
      </c>
      <c r="C158" s="1165">
        <v>1456291883.4391999</v>
      </c>
      <c r="D158" s="1165">
        <v>251394247.41484323</v>
      </c>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6"/>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11263031</v>
      </c>
      <c r="G2" s="1018">
        <f ca="1">SUMIF(Posting!$B:$F,A2,Posting!$F:$F)</f>
        <v>4500001</v>
      </c>
      <c r="H2" s="1018">
        <f ca="1">SUMIF(Supplier!$B:$F,A2,Supplier!$E:$E)-SUMIF(Supplier!$B:$F,A2,Supplier!$F:$F)</f>
        <v>3480638</v>
      </c>
      <c r="I2" s="1018"/>
      <c r="J2" s="1018"/>
      <c r="K2" s="1018"/>
      <c r="L2" s="1018">
        <f>I2</f>
        <v>0</v>
      </c>
      <c r="M2" s="1045"/>
    </row>
    <row r="3" spans="1:15" s="4" customFormat="1" x14ac:dyDescent="0.3">
      <c r="A3" s="1051" t="s">
        <v>14232</v>
      </c>
      <c r="B3" s="1017"/>
      <c r="C3" s="1017"/>
      <c r="D3" s="1017">
        <f t="shared" ref="D3" si="1">B3-C3</f>
        <v>0</v>
      </c>
      <c r="E3" s="1022"/>
      <c r="F3" s="1018">
        <f ca="1">SUMIF(Posting!$B:$E,A3,Posting!$E:$E)</f>
        <v>8423207</v>
      </c>
      <c r="G3" s="1018">
        <f ca="1">SUMIF(Posting!$B:$F,A3,Posting!$F:$F)</f>
        <v>0</v>
      </c>
      <c r="H3" s="1018">
        <f ca="1">SUMIF(Supplier!$B:$F,A3,Supplier!$E:$E)-SUMIF(Supplier!$B:$F,A3,Supplier!$F:$F)</f>
        <v>1513097</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2403011</v>
      </c>
      <c r="G5" s="1018">
        <f ca="1">SUMIF(Posting!$B:$F,A5,Posting!$F:$F)</f>
        <v>5009855</v>
      </c>
      <c r="H5" s="1018">
        <f ca="1">SUMIF(Supplier!$B:$F,A5,Supplier!$E:$E)-SUMIF(Supplier!$B:$F,A5,Supplier!$F:$F)</f>
        <v>1060390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16239318.274193548</v>
      </c>
      <c r="G6" s="1018">
        <f ca="1">SUMIF(Posting!$B:$F,A6,Posting!$F:$F)</f>
        <v>26712556</v>
      </c>
      <c r="H6" s="1018">
        <f ca="1">SUMIF(Supplier!$B:$F,A6,Supplier!$E:$E)-SUMIF(Supplier!$B:$F,A6,Supplier!$F:$F)</f>
        <v>64807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1047708</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6744388.9715821808</v>
      </c>
      <c r="G12" s="1018">
        <f ca="1">SUMIF(Posting!$B:$F,A12,Posting!$F:$F)</f>
        <v>12473768.75</v>
      </c>
      <c r="H12" s="1018">
        <f ca="1">SUMIF(Supplier!$B:$F,A12,Supplier!$E:$E)-SUMIF(Supplier!$B:$F,A12,Supplier!$F:$F)</f>
        <v>2078265</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45475637.629032262</v>
      </c>
      <c r="G13" s="1018">
        <f ca="1">SUMIF(Posting!$B:$F,A13,Posting!$F:$F)</f>
        <v>50043150</v>
      </c>
      <c r="H13" s="1018">
        <f ca="1">SUMIF(Supplier!$B:$F,A13,Supplier!$E:$E)-SUMIF(Supplier!$B:$F,A13,Supplier!$F:$F)</f>
        <v>1040006</v>
      </c>
      <c r="I13" s="1041"/>
      <c r="J13" s="1018"/>
      <c r="K13" s="1018"/>
      <c r="L13" s="1018"/>
      <c r="M13" s="1045"/>
    </row>
    <row r="14" spans="1:15" s="4" customFormat="1" x14ac:dyDescent="0.3">
      <c r="A14" s="1051" t="s">
        <v>12671</v>
      </c>
      <c r="B14" s="1017"/>
      <c r="C14" s="1017"/>
      <c r="D14" s="1017"/>
      <c r="E14" s="1022"/>
      <c r="F14" s="1018">
        <f ca="1">SUMIF(Posting!$B:$E,A14,Posting!$E:$E)</f>
        <v>10848946.35483871</v>
      </c>
      <c r="G14" s="1018">
        <f ca="1">SUMIF(Posting!$B:$F,A14,Posting!$F:$F)</f>
        <v>9227916</v>
      </c>
      <c r="H14" s="1018">
        <f ca="1">SUMIF(Supplier!$B:$F,A14,Supplier!$E:$E)-SUMIF(Supplier!$B:$F,A14,Supplier!$F:$F)</f>
        <v>704437</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10958710</v>
      </c>
      <c r="G21" s="1018">
        <f ca="1">SUMIF(Posting!$B:$F,A21,Posting!$F:$F)</f>
        <v>17854400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7" t="s">
        <v>11521</v>
      </c>
    </row>
    <row r="27" spans="1:13" s="4" customFormat="1" x14ac:dyDescent="0.3">
      <c r="A27" s="1051" t="s">
        <v>9344</v>
      </c>
      <c r="B27" s="1017">
        <v>28340413.5</v>
      </c>
      <c r="C27" s="1017"/>
      <c r="D27" s="1017">
        <f t="shared" si="5"/>
        <v>28340413.5</v>
      </c>
      <c r="E27" s="1022"/>
      <c r="F27" s="1018">
        <f ca="1">SUMIF(Posting!$B:$E,A27,Posting!$E:$E)</f>
        <v>23797640.833333332</v>
      </c>
      <c r="G27" s="1018">
        <f ca="1">SUMIF(Posting!$B:$F,A27,Posting!$F:$F)</f>
        <v>29544857</v>
      </c>
      <c r="H27" s="1018">
        <f ca="1">SUMIF(Supplier!$B:$F,A27,Supplier!$E:$E)-SUMIF(Supplier!$B:$F,A27,Supplier!$F:$F)</f>
        <v>1950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-272178</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6086551.935483871</v>
      </c>
      <c r="G29" s="1018">
        <f ca="1">SUMIF(Posting!$B:$F,A29,Posting!$F:$F)</f>
        <v>9158251</v>
      </c>
      <c r="H29" s="1018">
        <f ca="1">SUMIF(Supplier!$B:$F,A29,Supplier!$E:$E)-SUMIF(Supplier!$B:$F,A29,Supplier!$F:$F)</f>
        <v>11850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35380444.333333336</v>
      </c>
      <c r="G31" s="1018">
        <f ca="1">SUMIF(Posting!$B:$F,A31,Posting!$F:$F)</f>
        <v>56936719</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4647386</v>
      </c>
      <c r="I33" s="204">
        <f>SUM(I7:I32)</f>
        <v>100845893.79175998</v>
      </c>
      <c r="J33" s="204"/>
      <c r="K33" s="204">
        <f>SUM(K7:K32)</f>
        <v>9490649.0412499998</v>
      </c>
      <c r="L33" s="204">
        <f ca="1">SUM(L7:L32)</f>
        <v>29913435.154210001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0">
        <v>45505</v>
      </c>
      <c r="B3" s="1086" t="s">
        <v>14151</v>
      </c>
      <c r="C3" s="1086" t="s">
        <v>14148</v>
      </c>
      <c r="D3" s="695">
        <v>16924140.081816003</v>
      </c>
      <c r="E3" s="695">
        <f>3355574+1449906</f>
        <v>4805480</v>
      </c>
      <c r="F3" s="695">
        <f t="shared" ref="F3" si="0">E3+D3</f>
        <v>21729620.081816003</v>
      </c>
      <c r="G3" s="695"/>
      <c r="H3" s="695"/>
      <c r="I3" s="695" t="s">
        <v>14153</v>
      </c>
    </row>
    <row r="4" spans="1:9" ht="18.75" x14ac:dyDescent="0.3">
      <c r="A4" s="1100">
        <v>45536</v>
      </c>
      <c r="B4" s="1086" t="s">
        <v>14146</v>
      </c>
      <c r="C4" s="1086" t="s">
        <v>14147</v>
      </c>
      <c r="D4" s="695">
        <v>1170675</v>
      </c>
      <c r="E4" s="695">
        <v>136088.54999999999</v>
      </c>
      <c r="F4" s="695">
        <f>E4+D4</f>
        <v>1306763.55</v>
      </c>
      <c r="G4" s="695"/>
      <c r="H4" s="695"/>
      <c r="I4" s="695"/>
    </row>
    <row r="5" spans="1:9" ht="18.75" x14ac:dyDescent="0.3">
      <c r="A5" s="1100">
        <v>45539</v>
      </c>
      <c r="B5" s="1086" t="s">
        <v>13636</v>
      </c>
      <c r="C5" s="1086" t="s">
        <v>14148</v>
      </c>
      <c r="D5" s="695">
        <v>849508.73750000005</v>
      </c>
      <c r="E5" s="695">
        <v>391568.75</v>
      </c>
      <c r="F5" s="695">
        <f t="shared" ref="F5:F15" si="1">E5+D5</f>
        <v>1241077.4875</v>
      </c>
      <c r="G5" s="695"/>
      <c r="H5" s="695"/>
      <c r="I5" s="695"/>
    </row>
    <row r="6" spans="1:9" ht="18.75" x14ac:dyDescent="0.3">
      <c r="A6" s="1100">
        <v>45539</v>
      </c>
      <c r="B6" s="1086" t="s">
        <v>14239</v>
      </c>
      <c r="C6" s="1086" t="s">
        <v>14240</v>
      </c>
      <c r="D6" s="695">
        <v>118595</v>
      </c>
      <c r="E6" s="695"/>
      <c r="F6" s="695">
        <f t="shared" ref="F6" si="2">E6+D6</f>
        <v>118595</v>
      </c>
      <c r="G6" s="695"/>
      <c r="H6" s="695"/>
      <c r="I6" s="695" t="s">
        <v>14241</v>
      </c>
    </row>
    <row r="7" spans="1:9" ht="18.75" x14ac:dyDescent="0.3">
      <c r="A7" s="1100">
        <v>45544</v>
      </c>
      <c r="B7" s="1086" t="s">
        <v>14150</v>
      </c>
      <c r="C7" s="1086" t="s">
        <v>14148</v>
      </c>
      <c r="D7" s="695">
        <v>9564899.5999999996</v>
      </c>
      <c r="E7" s="695">
        <v>103941</v>
      </c>
      <c r="F7" s="695">
        <f t="shared" si="1"/>
        <v>9668840.5999999996</v>
      </c>
      <c r="G7" s="695"/>
      <c r="H7" s="695"/>
      <c r="I7" s="695" t="s">
        <v>14277</v>
      </c>
    </row>
    <row r="8" spans="1:9" ht="18.75" x14ac:dyDescent="0.3">
      <c r="A8" s="1100">
        <v>45544</v>
      </c>
      <c r="B8" s="1086" t="s">
        <v>14396</v>
      </c>
      <c r="C8" s="1086" t="s">
        <v>932</v>
      </c>
      <c r="D8" s="695">
        <v>820700</v>
      </c>
      <c r="E8" s="695"/>
      <c r="F8" s="695">
        <f t="shared" si="1"/>
        <v>820700</v>
      </c>
      <c r="G8" s="695"/>
      <c r="H8" s="695"/>
      <c r="I8" s="695" t="s">
        <v>14407</v>
      </c>
    </row>
    <row r="9" spans="1:9" ht="18.75" x14ac:dyDescent="0.3">
      <c r="A9" s="1100">
        <v>45544</v>
      </c>
      <c r="B9" s="1086" t="s">
        <v>14396</v>
      </c>
      <c r="C9" s="1086" t="s">
        <v>15112</v>
      </c>
      <c r="D9" s="695">
        <v>124394</v>
      </c>
      <c r="E9" s="695"/>
      <c r="F9" s="695">
        <f t="shared" si="1"/>
        <v>124394</v>
      </c>
      <c r="G9" s="695"/>
      <c r="H9" s="695"/>
      <c r="I9" s="695" t="s">
        <v>15113</v>
      </c>
    </row>
    <row r="10" spans="1:9" ht="18.75" x14ac:dyDescent="0.3">
      <c r="A10" s="1100">
        <v>45553</v>
      </c>
      <c r="B10" s="1086" t="s">
        <v>14154</v>
      </c>
      <c r="C10" s="1086" t="s">
        <v>14148</v>
      </c>
      <c r="D10" s="695">
        <v>15113240.199999999</v>
      </c>
      <c r="E10" s="695">
        <v>1892163</v>
      </c>
      <c r="F10" s="695">
        <f t="shared" si="1"/>
        <v>17005403.199999999</v>
      </c>
      <c r="G10" s="695"/>
      <c r="H10" s="695"/>
      <c r="I10" s="695"/>
    </row>
    <row r="11" spans="1:9" ht="18.75" x14ac:dyDescent="0.3">
      <c r="A11" s="1100">
        <v>45553</v>
      </c>
      <c r="B11" s="1086" t="s">
        <v>14239</v>
      </c>
      <c r="C11" s="1086" t="s">
        <v>14240</v>
      </c>
      <c r="D11" s="695">
        <v>1099617</v>
      </c>
      <c r="E11" s="695"/>
      <c r="F11" s="695">
        <f t="shared" si="1"/>
        <v>1099617</v>
      </c>
      <c r="G11" s="695"/>
      <c r="H11" s="695"/>
      <c r="I11" s="695" t="s">
        <v>14242</v>
      </c>
    </row>
    <row r="12" spans="1:9" ht="18.75" x14ac:dyDescent="0.3">
      <c r="A12" s="1100">
        <v>45560</v>
      </c>
      <c r="B12" s="1086" t="s">
        <v>14155</v>
      </c>
      <c r="C12" s="1086" t="s">
        <v>14148</v>
      </c>
      <c r="D12" s="695">
        <v>14498168.17</v>
      </c>
      <c r="E12" s="695">
        <v>931801.81499999994</v>
      </c>
      <c r="F12" s="695">
        <f t="shared" si="1"/>
        <v>15429969.984999999</v>
      </c>
      <c r="G12" s="695"/>
      <c r="H12" s="695"/>
      <c r="I12" s="695"/>
    </row>
    <row r="13" spans="1:9" ht="18.75" x14ac:dyDescent="0.3">
      <c r="A13" s="1100">
        <v>45566</v>
      </c>
      <c r="B13" s="1086" t="s">
        <v>14406</v>
      </c>
      <c r="C13" s="1086" t="s">
        <v>14148</v>
      </c>
      <c r="D13" s="695">
        <v>6338140</v>
      </c>
      <c r="E13" s="695"/>
      <c r="F13" s="695">
        <f t="shared" si="1"/>
        <v>6338140</v>
      </c>
      <c r="G13" s="695"/>
      <c r="H13" s="695"/>
      <c r="I13" s="695"/>
    </row>
    <row r="14" spans="1:9" ht="17.25" customHeight="1" x14ac:dyDescent="0.3">
      <c r="A14" s="1100">
        <v>45591</v>
      </c>
      <c r="B14" s="1086" t="s">
        <v>14149</v>
      </c>
      <c r="C14" s="1086" t="s">
        <v>14148</v>
      </c>
      <c r="D14" s="695">
        <v>14378416.408499997</v>
      </c>
      <c r="E14" s="695">
        <v>4965180</v>
      </c>
      <c r="F14" s="695">
        <f>E14+D14</f>
        <v>19343596.408499997</v>
      </c>
      <c r="G14" s="695"/>
      <c r="H14" s="695"/>
      <c r="I14" s="695" t="s">
        <v>14847</v>
      </c>
    </row>
    <row r="15" spans="1:9" ht="18.75" x14ac:dyDescent="0.3">
      <c r="A15" s="2"/>
      <c r="B15" s="1086"/>
      <c r="C15" s="1086"/>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dimension ref="A1:O9"/>
  <sheetViews>
    <sheetView workbookViewId="0">
      <selection activeCell="E11" sqref="E11"/>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16"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7" t="s">
        <v>15797</v>
      </c>
      <c r="C1" s="1061" t="s">
        <v>15801</v>
      </c>
      <c r="D1" s="1061" t="s">
        <v>558</v>
      </c>
      <c r="E1" s="1066" t="s">
        <v>15802</v>
      </c>
      <c r="F1" s="1061"/>
      <c r="G1" s="1061"/>
      <c r="H1" s="1065"/>
      <c r="I1" s="1065"/>
      <c r="J1" s="1060"/>
      <c r="K1" s="1060"/>
      <c r="L1" s="1060"/>
      <c r="M1" s="1062"/>
    </row>
    <row r="2" spans="1:15" s="4" customFormat="1" x14ac:dyDescent="0.3">
      <c r="A2" s="1160" t="s">
        <v>15795</v>
      </c>
      <c r="B2" s="1160"/>
      <c r="C2" s="1017"/>
      <c r="D2" s="1017"/>
      <c r="E2" s="1017"/>
      <c r="F2" s="1017"/>
      <c r="G2" s="1018"/>
      <c r="H2" s="1018"/>
      <c r="I2" s="1018"/>
      <c r="J2" s="1017"/>
      <c r="K2" s="1017"/>
      <c r="L2" s="1018"/>
      <c r="M2" s="1018"/>
      <c r="O2" s="244"/>
    </row>
    <row r="3" spans="1:15" s="4" customFormat="1" x14ac:dyDescent="0.3">
      <c r="A3" s="1160" t="s">
        <v>15796</v>
      </c>
      <c r="B3" s="1160" t="s">
        <v>15798</v>
      </c>
      <c r="C3" s="1017">
        <v>10820076.375</v>
      </c>
      <c r="D3" s="1017">
        <v>7120000</v>
      </c>
      <c r="E3" s="1017">
        <f>C3-D3</f>
        <v>3700076.375</v>
      </c>
      <c r="F3" s="1017"/>
      <c r="G3" s="1018"/>
      <c r="H3" s="1018"/>
      <c r="I3" s="1018"/>
      <c r="J3" s="1017"/>
      <c r="K3" s="1017"/>
      <c r="L3" s="1018"/>
      <c r="M3" s="1018"/>
      <c r="O3" s="244"/>
    </row>
    <row r="4" spans="1:15" s="4" customFormat="1" x14ac:dyDescent="0.3">
      <c r="A4" s="1160" t="s">
        <v>15799</v>
      </c>
      <c r="B4" s="1160" t="s">
        <v>15800</v>
      </c>
      <c r="C4" s="1017">
        <v>8268571</v>
      </c>
      <c r="D4" s="1017">
        <v>2000000</v>
      </c>
      <c r="E4" s="1017">
        <f>C4-D4</f>
        <v>6268571</v>
      </c>
      <c r="F4" s="1017"/>
      <c r="G4" s="1018"/>
      <c r="H4" s="1018"/>
      <c r="I4" s="1018"/>
      <c r="J4" s="1017"/>
      <c r="K4" s="1017"/>
      <c r="L4" s="1018"/>
      <c r="M4" s="1018"/>
      <c r="O4" s="244"/>
    </row>
    <row r="5" spans="1:15" s="4" customFormat="1" x14ac:dyDescent="0.3">
      <c r="A5" s="1160" t="s">
        <v>10132</v>
      </c>
      <c r="B5" s="1160" t="s">
        <v>15803</v>
      </c>
      <c r="C5" s="1017">
        <v>455879</v>
      </c>
      <c r="D5" s="1017"/>
      <c r="E5" s="1017">
        <f>C5-D5</f>
        <v>455879</v>
      </c>
      <c r="F5" s="1017"/>
      <c r="G5" s="1018"/>
      <c r="H5" s="1018"/>
      <c r="I5" s="1018"/>
      <c r="J5" s="1017"/>
      <c r="K5" s="1017"/>
      <c r="L5" s="1018"/>
      <c r="M5" s="1018"/>
      <c r="O5" s="244"/>
    </row>
    <row r="6" spans="1:15" s="4" customFormat="1" x14ac:dyDescent="0.3">
      <c r="A6" s="1160" t="s">
        <v>15804</v>
      </c>
      <c r="B6" s="1160" t="s">
        <v>15803</v>
      </c>
      <c r="C6" s="1017">
        <v>898241.85</v>
      </c>
      <c r="D6" s="1017"/>
      <c r="E6" s="1017">
        <f>C6-D6</f>
        <v>898241.85</v>
      </c>
      <c r="F6" s="1017"/>
      <c r="G6" s="1018"/>
      <c r="H6" s="1018"/>
      <c r="I6" s="1018"/>
      <c r="J6" s="1017"/>
      <c r="K6" s="1017"/>
      <c r="L6" s="1018"/>
      <c r="M6" s="1018"/>
      <c r="O6" s="244"/>
    </row>
    <row r="7" spans="1:15" s="4" customFormat="1" x14ac:dyDescent="0.3">
      <c r="A7" s="1160"/>
      <c r="B7" s="1160"/>
      <c r="C7" s="1017"/>
      <c r="D7" s="1017"/>
      <c r="E7" s="1017"/>
      <c r="F7" s="1017"/>
      <c r="G7" s="1018"/>
      <c r="H7" s="1018"/>
      <c r="I7" s="1018"/>
      <c r="J7" s="1017"/>
      <c r="K7" s="1017"/>
      <c r="L7" s="1018"/>
      <c r="M7" s="1018"/>
      <c r="O7" s="244"/>
    </row>
    <row r="8" spans="1:15" s="4" customFormat="1" x14ac:dyDescent="0.3">
      <c r="A8" s="1160"/>
      <c r="B8" s="1160"/>
      <c r="C8" s="1017"/>
      <c r="D8" s="1017"/>
      <c r="E8" s="1017"/>
      <c r="F8" s="1017"/>
      <c r="G8" s="1018"/>
      <c r="H8" s="1018"/>
      <c r="I8" s="1018"/>
      <c r="J8" s="1017"/>
      <c r="K8" s="1017"/>
      <c r="L8" s="1018"/>
      <c r="M8" s="1018"/>
      <c r="O8" s="244"/>
    </row>
    <row r="9" spans="1:15" s="4" customFormat="1" x14ac:dyDescent="0.3">
      <c r="A9" s="1160"/>
      <c r="B9" s="1160"/>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665"/>
  <sheetViews>
    <sheetView zoomScale="120" zoomScaleNormal="120" workbookViewId="0">
      <pane ySplit="1" topLeftCell="A4549" activePane="bottomLeft" state="frozen"/>
      <selection activeCell="D26" sqref="D26"/>
      <selection pane="bottomLeft" activeCell="E4575" sqref="E4575"/>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099"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39" t="s">
        <v>518</v>
      </c>
    </row>
    <row r="52" spans="1:8" x14ac:dyDescent="0.25">
      <c r="A52" s="17">
        <v>42426</v>
      </c>
      <c r="B52" s="21" t="s">
        <v>129</v>
      </c>
      <c r="C52" s="13" t="s">
        <v>161</v>
      </c>
      <c r="D52" s="764"/>
      <c r="E52" s="22"/>
      <c r="F52" s="19">
        <v>60000</v>
      </c>
      <c r="G52" s="14">
        <f t="shared" si="4"/>
        <v>-60000</v>
      </c>
      <c r="H52" s="1239"/>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84" t="s">
        <v>517</v>
      </c>
    </row>
    <row r="64" spans="1:8" x14ac:dyDescent="0.25">
      <c r="A64" s="17">
        <v>42430</v>
      </c>
      <c r="B64" s="21" t="s">
        <v>40</v>
      </c>
      <c r="C64" s="13" t="s">
        <v>164</v>
      </c>
      <c r="D64" s="764">
        <v>8707</v>
      </c>
      <c r="E64" s="22">
        <v>9826</v>
      </c>
      <c r="F64" s="19"/>
      <c r="G64" s="14">
        <f t="shared" si="6"/>
        <v>9826</v>
      </c>
      <c r="H64" s="1251"/>
    </row>
    <row r="65" spans="1:8" x14ac:dyDescent="0.25">
      <c r="A65" s="17">
        <v>42432</v>
      </c>
      <c r="B65" s="21" t="s">
        <v>130</v>
      </c>
      <c r="C65" s="13" t="s">
        <v>164</v>
      </c>
      <c r="D65" s="764">
        <v>8822</v>
      </c>
      <c r="E65" s="22">
        <v>10294</v>
      </c>
      <c r="F65" s="19"/>
      <c r="G65" s="14">
        <f t="shared" si="6"/>
        <v>10294</v>
      </c>
      <c r="H65" s="1251"/>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48" t="s">
        <v>2192</v>
      </c>
    </row>
    <row r="441" spans="1:8" x14ac:dyDescent="0.25">
      <c r="A441" s="17">
        <v>42740</v>
      </c>
      <c r="B441" s="10" t="s">
        <v>1399</v>
      </c>
      <c r="C441" s="11" t="s">
        <v>1802</v>
      </c>
      <c r="F441" s="9">
        <v>433634</v>
      </c>
      <c r="G441" s="6">
        <f t="shared" si="11"/>
        <v>-433634</v>
      </c>
      <c r="H441" s="1249"/>
    </row>
    <row r="442" spans="1:8" x14ac:dyDescent="0.25">
      <c r="A442" s="17">
        <v>42740</v>
      </c>
      <c r="B442" s="10" t="s">
        <v>1675</v>
      </c>
      <c r="C442" s="11" t="s">
        <v>1802</v>
      </c>
      <c r="F442" s="9">
        <v>32908</v>
      </c>
      <c r="G442" s="6">
        <f t="shared" si="11"/>
        <v>-32908</v>
      </c>
      <c r="H442" s="1249"/>
    </row>
    <row r="443" spans="1:8" x14ac:dyDescent="0.25">
      <c r="A443" s="17">
        <v>42740</v>
      </c>
      <c r="B443" s="10" t="s">
        <v>32</v>
      </c>
      <c r="C443" s="11" t="s">
        <v>1802</v>
      </c>
      <c r="F443" s="9">
        <v>30468</v>
      </c>
      <c r="G443" s="6">
        <f t="shared" si="11"/>
        <v>-30468</v>
      </c>
      <c r="H443" s="1250"/>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48" t="s">
        <v>2193</v>
      </c>
    </row>
    <row r="459" spans="1:8" x14ac:dyDescent="0.25">
      <c r="A459" s="17">
        <v>42804</v>
      </c>
      <c r="B459" s="10" t="s">
        <v>1396</v>
      </c>
      <c r="C459" s="11" t="s">
        <v>1802</v>
      </c>
      <c r="F459" s="9">
        <v>100000</v>
      </c>
      <c r="G459" s="6">
        <f t="shared" si="11"/>
        <v>-100000</v>
      </c>
      <c r="H459" s="1249"/>
    </row>
    <row r="460" spans="1:8" x14ac:dyDescent="0.25">
      <c r="A460" s="17">
        <v>42804</v>
      </c>
      <c r="B460" s="10" t="s">
        <v>32</v>
      </c>
      <c r="C460" s="11" t="s">
        <v>1802</v>
      </c>
      <c r="F460" s="9">
        <v>100000</v>
      </c>
      <c r="G460" s="6">
        <f t="shared" si="11"/>
        <v>-100000</v>
      </c>
      <c r="H460" s="1250"/>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48" t="s">
        <v>2411</v>
      </c>
    </row>
    <row r="541" spans="1:8" x14ac:dyDescent="0.25">
      <c r="A541" s="17">
        <v>42875</v>
      </c>
      <c r="B541" s="10" t="s">
        <v>1396</v>
      </c>
      <c r="C541" s="11" t="s">
        <v>161</v>
      </c>
      <c r="F541" s="9">
        <v>99093</v>
      </c>
      <c r="G541" s="6">
        <f t="shared" si="16"/>
        <v>-99093</v>
      </c>
      <c r="H541" s="1250"/>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48" t="s">
        <v>2419</v>
      </c>
    </row>
    <row r="559" spans="1:8" x14ac:dyDescent="0.25">
      <c r="A559" s="17">
        <v>42880</v>
      </c>
      <c r="B559" s="148" t="s">
        <v>32</v>
      </c>
      <c r="C559" s="149" t="s">
        <v>1802</v>
      </c>
      <c r="D559" s="770"/>
      <c r="E559" s="150"/>
      <c r="F559" s="151">
        <v>100000</v>
      </c>
      <c r="G559" s="152">
        <f t="shared" si="16"/>
        <v>-100000</v>
      </c>
      <c r="H559" s="1250"/>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52" t="s">
        <v>2980</v>
      </c>
    </row>
    <row r="750" spans="1:8" x14ac:dyDescent="0.25">
      <c r="A750" s="17">
        <v>43081</v>
      </c>
      <c r="B750" s="10" t="s">
        <v>2786</v>
      </c>
      <c r="C750" s="11" t="s">
        <v>166</v>
      </c>
      <c r="F750" s="9">
        <v>183600</v>
      </c>
      <c r="G750" s="6">
        <f t="shared" si="20"/>
        <v>-183600</v>
      </c>
      <c r="H750" s="1253"/>
    </row>
    <row r="751" spans="1:8" x14ac:dyDescent="0.25">
      <c r="A751" s="17">
        <v>43081</v>
      </c>
      <c r="B751" s="10" t="s">
        <v>40</v>
      </c>
      <c r="C751" s="11" t="s">
        <v>166</v>
      </c>
      <c r="F751" s="9">
        <v>69900</v>
      </c>
      <c r="G751" s="6">
        <f t="shared" si="20"/>
        <v>-69900</v>
      </c>
      <c r="H751" s="1253"/>
    </row>
    <row r="752" spans="1:8" x14ac:dyDescent="0.25">
      <c r="A752" s="17">
        <v>43081</v>
      </c>
      <c r="B752" s="10" t="s">
        <v>1399</v>
      </c>
      <c r="C752" s="11" t="s">
        <v>166</v>
      </c>
      <c r="F752" s="9">
        <v>84000</v>
      </c>
      <c r="G752" s="6">
        <f t="shared" si="20"/>
        <v>-84000</v>
      </c>
      <c r="H752" s="1253"/>
    </row>
    <row r="753" spans="1:8" x14ac:dyDescent="0.25">
      <c r="A753" s="17">
        <v>43081</v>
      </c>
      <c r="B753" s="10" t="s">
        <v>2226</v>
      </c>
      <c r="C753" s="11" t="s">
        <v>166</v>
      </c>
      <c r="F753" s="9">
        <v>35709</v>
      </c>
      <c r="G753" s="6">
        <f t="shared" si="20"/>
        <v>-35709</v>
      </c>
      <c r="H753" s="1253"/>
    </row>
    <row r="754" spans="1:8" x14ac:dyDescent="0.25">
      <c r="A754" s="17">
        <v>43081</v>
      </c>
      <c r="B754" s="10" t="s">
        <v>1396</v>
      </c>
      <c r="C754" s="11" t="s">
        <v>166</v>
      </c>
      <c r="F754" s="9">
        <v>3823</v>
      </c>
      <c r="G754" s="6">
        <f t="shared" si="20"/>
        <v>-3823</v>
      </c>
      <c r="H754" s="1254"/>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55" t="s">
        <v>3051</v>
      </c>
    </row>
    <row r="767" spans="1:8" x14ac:dyDescent="0.25">
      <c r="A767" s="17">
        <v>43122</v>
      </c>
      <c r="B767" s="10" t="s">
        <v>2786</v>
      </c>
      <c r="C767" s="11" t="s">
        <v>166</v>
      </c>
      <c r="F767" s="9">
        <f>500000-F766</f>
        <v>443523</v>
      </c>
      <c r="G767" s="6">
        <f t="shared" si="20"/>
        <v>-443523</v>
      </c>
      <c r="H767" s="1256"/>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60" t="s">
        <v>6676</v>
      </c>
    </row>
    <row r="1800" spans="1:8" x14ac:dyDescent="0.25">
      <c r="A1800" s="112">
        <v>44261</v>
      </c>
      <c r="B1800" s="10" t="s">
        <v>1399</v>
      </c>
      <c r="C1800" s="11" t="s">
        <v>166</v>
      </c>
      <c r="F1800" s="9">
        <v>50000</v>
      </c>
      <c r="G1800" s="6">
        <f t="shared" ref="G1800" si="32">E1800-F1800</f>
        <v>-50000</v>
      </c>
      <c r="H1800" s="1260"/>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61" t="s">
        <v>6971</v>
      </c>
    </row>
    <row r="1877" spans="1:8" ht="24" customHeight="1" x14ac:dyDescent="0.25">
      <c r="A1877" s="112">
        <v>44288</v>
      </c>
      <c r="B1877" s="10" t="s">
        <v>6407</v>
      </c>
      <c r="C1877" s="11" t="s">
        <v>437</v>
      </c>
      <c r="F1877" s="9">
        <v>7970</v>
      </c>
      <c r="G1877" s="6">
        <f t="shared" si="34"/>
        <v>-7970</v>
      </c>
      <c r="H1877" s="1261"/>
    </row>
    <row r="1878" spans="1:8" ht="24" customHeight="1" x14ac:dyDescent="0.25">
      <c r="A1878" s="112">
        <v>44288</v>
      </c>
      <c r="B1878" s="10" t="s">
        <v>1399</v>
      </c>
      <c r="C1878" s="11" t="s">
        <v>437</v>
      </c>
      <c r="F1878" s="9">
        <v>21500</v>
      </c>
      <c r="G1878" s="6">
        <f t="shared" si="34"/>
        <v>-21500</v>
      </c>
      <c r="H1878" s="1261"/>
    </row>
    <row r="1879" spans="1:8" ht="24" customHeight="1" x14ac:dyDescent="0.25">
      <c r="A1879" s="112">
        <v>44288</v>
      </c>
      <c r="B1879" s="10" t="s">
        <v>6407</v>
      </c>
      <c r="C1879" s="11" t="s">
        <v>437</v>
      </c>
      <c r="F1879" s="9">
        <v>2900</v>
      </c>
      <c r="G1879" s="6">
        <f t="shared" si="34"/>
        <v>-2900</v>
      </c>
      <c r="H1879" s="1261"/>
    </row>
    <row r="1880" spans="1:8" ht="24" customHeight="1" x14ac:dyDescent="0.25">
      <c r="A1880" s="112">
        <v>44280</v>
      </c>
      <c r="B1880" s="10" t="s">
        <v>1399</v>
      </c>
      <c r="C1880" s="11" t="s">
        <v>437</v>
      </c>
      <c r="F1880" s="9">
        <v>24225</v>
      </c>
      <c r="G1880" s="6">
        <f t="shared" si="34"/>
        <v>-24225</v>
      </c>
      <c r="H1880" s="1261"/>
    </row>
    <row r="1881" spans="1:8" ht="24" customHeight="1" x14ac:dyDescent="0.25">
      <c r="A1881" s="112">
        <v>44331</v>
      </c>
      <c r="B1881" s="10" t="s">
        <v>6407</v>
      </c>
      <c r="C1881" s="11" t="s">
        <v>437</v>
      </c>
      <c r="F1881" s="9">
        <v>54720</v>
      </c>
      <c r="G1881" s="6">
        <f t="shared" si="34"/>
        <v>-54720</v>
      </c>
      <c r="H1881" s="1261"/>
    </row>
    <row r="1882" spans="1:8" ht="24" customHeight="1" x14ac:dyDescent="0.25">
      <c r="A1882" s="112">
        <v>44341</v>
      </c>
      <c r="B1882" s="10" t="s">
        <v>6509</v>
      </c>
      <c r="C1882" s="11" t="s">
        <v>437</v>
      </c>
      <c r="F1882" s="9">
        <v>22415</v>
      </c>
      <c r="G1882" s="6">
        <f t="shared" si="34"/>
        <v>-22415</v>
      </c>
      <c r="H1882" s="1261"/>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40" t="s">
        <v>6908</v>
      </c>
    </row>
    <row r="1886" spans="1:8" x14ac:dyDescent="0.25">
      <c r="A1886" s="112">
        <v>44291</v>
      </c>
      <c r="B1886" s="10" t="s">
        <v>6516</v>
      </c>
      <c r="C1886" s="11" t="s">
        <v>1802</v>
      </c>
      <c r="E1886" s="108"/>
      <c r="F1886" s="110">
        <v>82220</v>
      </c>
      <c r="G1886" s="6">
        <f t="shared" si="34"/>
        <v>-82220</v>
      </c>
      <c r="H1886" s="1188"/>
    </row>
    <row r="1887" spans="1:8" x14ac:dyDescent="0.25">
      <c r="A1887" s="112">
        <v>44291</v>
      </c>
      <c r="B1887" s="10" t="s">
        <v>6509</v>
      </c>
      <c r="C1887" s="11" t="s">
        <v>1802</v>
      </c>
      <c r="E1887" s="108"/>
      <c r="F1887" s="110">
        <f>16101+25620</f>
        <v>41721</v>
      </c>
      <c r="G1887" s="6">
        <f t="shared" si="34"/>
        <v>-41721</v>
      </c>
      <c r="H1887" s="1188"/>
    </row>
    <row r="1888" spans="1:8" x14ac:dyDescent="0.25">
      <c r="A1888" s="112">
        <v>44291</v>
      </c>
      <c r="B1888" s="10" t="s">
        <v>6718</v>
      </c>
      <c r="C1888" s="11" t="s">
        <v>1802</v>
      </c>
      <c r="E1888" s="108"/>
      <c r="F1888" s="111">
        <v>200000</v>
      </c>
      <c r="G1888" s="6">
        <f t="shared" si="34"/>
        <v>-200000</v>
      </c>
      <c r="H1888" s="1241"/>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57" t="s">
        <v>7137</v>
      </c>
    </row>
    <row r="1996" spans="1:8" x14ac:dyDescent="0.25">
      <c r="A1996" s="658">
        <v>44392</v>
      </c>
      <c r="B1996" s="659" t="s">
        <v>6953</v>
      </c>
      <c r="C1996" s="660" t="s">
        <v>166</v>
      </c>
      <c r="E1996" s="661"/>
      <c r="F1996" s="664">
        <v>34800</v>
      </c>
      <c r="G1996" s="663">
        <f t="shared" si="36"/>
        <v>-34800</v>
      </c>
      <c r="H1996" s="1258"/>
    </row>
    <row r="1997" spans="1:8" ht="16.5" thickBot="1" x14ac:dyDescent="0.3">
      <c r="A1997" s="658">
        <v>44392</v>
      </c>
      <c r="B1997" s="659" t="s">
        <v>1399</v>
      </c>
      <c r="C1997" s="660" t="s">
        <v>166</v>
      </c>
      <c r="E1997" s="661"/>
      <c r="F1997" s="665">
        <v>23022</v>
      </c>
      <c r="G1997" s="663">
        <f t="shared" si="36"/>
        <v>-23022</v>
      </c>
      <c r="H1997" s="1259"/>
    </row>
    <row r="1998" spans="1:8" x14ac:dyDescent="0.25">
      <c r="A1998" s="651">
        <v>44392</v>
      </c>
      <c r="B1998" s="652" t="s">
        <v>6509</v>
      </c>
      <c r="C1998" s="653" t="s">
        <v>437</v>
      </c>
      <c r="E1998" s="654"/>
      <c r="F1998" s="655">
        <f>480791-39410</f>
        <v>441381</v>
      </c>
      <c r="G1998" s="656">
        <f t="shared" si="36"/>
        <v>-441381</v>
      </c>
      <c r="H1998" s="1262" t="s">
        <v>7139</v>
      </c>
    </row>
    <row r="1999" spans="1:8" x14ac:dyDescent="0.25">
      <c r="A1999" s="651">
        <v>44392</v>
      </c>
      <c r="B1999" s="652" t="s">
        <v>6953</v>
      </c>
      <c r="C1999" s="653" t="s">
        <v>437</v>
      </c>
      <c r="E1999" s="654"/>
      <c r="F1999" s="672">
        <v>39410</v>
      </c>
      <c r="G1999" s="656">
        <f t="shared" si="36"/>
        <v>-39410</v>
      </c>
      <c r="H1999" s="1263"/>
    </row>
    <row r="2000" spans="1:8" ht="16.5" thickBot="1" x14ac:dyDescent="0.3">
      <c r="A2000" s="651">
        <v>44392</v>
      </c>
      <c r="B2000" s="652" t="s">
        <v>6407</v>
      </c>
      <c r="C2000" s="653" t="s">
        <v>437</v>
      </c>
      <c r="E2000" s="654"/>
      <c r="F2000" s="657">
        <v>40445</v>
      </c>
      <c r="G2000" s="656">
        <f t="shared" si="36"/>
        <v>-40445</v>
      </c>
      <c r="H2000" s="1264"/>
    </row>
    <row r="2001" spans="1:8" x14ac:dyDescent="0.25">
      <c r="A2001" s="658">
        <v>44392</v>
      </c>
      <c r="B2001" s="659" t="s">
        <v>6953</v>
      </c>
      <c r="C2001" s="660" t="s">
        <v>437</v>
      </c>
      <c r="E2001" s="661"/>
      <c r="F2001" s="662">
        <v>134360</v>
      </c>
      <c r="G2001" s="663">
        <f t="shared" si="36"/>
        <v>-134360</v>
      </c>
      <c r="H2001" s="1270" t="s">
        <v>7140</v>
      </c>
    </row>
    <row r="2002" spans="1:8" x14ac:dyDescent="0.25">
      <c r="A2002" s="658">
        <v>44392</v>
      </c>
      <c r="B2002" s="659" t="s">
        <v>1399</v>
      </c>
      <c r="C2002" s="660" t="s">
        <v>437</v>
      </c>
      <c r="E2002" s="661"/>
      <c r="F2002" s="664">
        <v>79000</v>
      </c>
      <c r="G2002" s="663">
        <f t="shared" si="36"/>
        <v>-79000</v>
      </c>
      <c r="H2002" s="1271"/>
    </row>
    <row r="2003" spans="1:8" x14ac:dyDescent="0.25">
      <c r="A2003" s="658">
        <v>44392</v>
      </c>
      <c r="B2003" s="659" t="s">
        <v>6407</v>
      </c>
      <c r="C2003" s="660" t="s">
        <v>437</v>
      </c>
      <c r="E2003" s="661"/>
      <c r="F2003" s="664">
        <v>35561</v>
      </c>
      <c r="G2003" s="663">
        <f t="shared" si="36"/>
        <v>-35561</v>
      </c>
      <c r="H2003" s="1271"/>
    </row>
    <row r="2004" spans="1:8" x14ac:dyDescent="0.25">
      <c r="A2004" s="658">
        <v>44392</v>
      </c>
      <c r="B2004" s="659" t="s">
        <v>3945</v>
      </c>
      <c r="C2004" s="660" t="s">
        <v>437</v>
      </c>
      <c r="E2004" s="661"/>
      <c r="F2004" s="664">
        <v>252800</v>
      </c>
      <c r="G2004" s="663">
        <f t="shared" si="36"/>
        <v>-252800</v>
      </c>
      <c r="H2004" s="1271"/>
    </row>
    <row r="2005" spans="1:8" ht="16.5" thickBot="1" x14ac:dyDescent="0.3">
      <c r="A2005" s="658">
        <v>44392</v>
      </c>
      <c r="B2005" s="659" t="s">
        <v>7065</v>
      </c>
      <c r="C2005" s="660" t="s">
        <v>437</v>
      </c>
      <c r="E2005" s="661"/>
      <c r="F2005" s="665">
        <v>209</v>
      </c>
      <c r="G2005" s="663">
        <f t="shared" si="36"/>
        <v>-209</v>
      </c>
      <c r="H2005" s="1271"/>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68" t="s">
        <v>7251</v>
      </c>
    </row>
    <row r="2035" spans="1:8" x14ac:dyDescent="0.25">
      <c r="A2035" s="112">
        <v>44431</v>
      </c>
      <c r="B2035" s="10" t="s">
        <v>7110</v>
      </c>
      <c r="C2035" s="11" t="s">
        <v>7240</v>
      </c>
      <c r="F2035" s="9">
        <v>50000</v>
      </c>
      <c r="G2035" s="6">
        <f t="shared" si="37"/>
        <v>-50000</v>
      </c>
      <c r="H2035" s="1268"/>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243" t="s">
        <v>7298</v>
      </c>
    </row>
    <row r="2060" spans="1:8" x14ac:dyDescent="0.25">
      <c r="A2060" s="112">
        <v>44456</v>
      </c>
      <c r="B2060" s="10" t="s">
        <v>6509</v>
      </c>
      <c r="C2060" s="11" t="s">
        <v>437</v>
      </c>
      <c r="F2060" s="9">
        <v>137800</v>
      </c>
      <c r="G2060" s="6">
        <f t="shared" si="38"/>
        <v>-137800</v>
      </c>
      <c r="H2060" s="1244"/>
    </row>
    <row r="2061" spans="1:8" x14ac:dyDescent="0.25">
      <c r="A2061" s="112">
        <v>44456</v>
      </c>
      <c r="B2061" s="10" t="s">
        <v>7065</v>
      </c>
      <c r="C2061" s="11" t="s">
        <v>437</v>
      </c>
      <c r="F2061" s="9">
        <v>29791</v>
      </c>
      <c r="G2061" s="6">
        <f t="shared" si="38"/>
        <v>-29791</v>
      </c>
      <c r="H2061" s="1244"/>
    </row>
    <row r="2062" spans="1:8" x14ac:dyDescent="0.25">
      <c r="A2062" s="112">
        <v>44456</v>
      </c>
      <c r="B2062" s="10" t="s">
        <v>6407</v>
      </c>
      <c r="C2062" s="11" t="s">
        <v>437</v>
      </c>
      <c r="F2062" s="9">
        <v>87105</v>
      </c>
      <c r="G2062" s="6">
        <f t="shared" si="38"/>
        <v>-87105</v>
      </c>
      <c r="H2062" s="1244"/>
    </row>
    <row r="2063" spans="1:8" x14ac:dyDescent="0.25">
      <c r="A2063" s="112">
        <v>44456</v>
      </c>
      <c r="B2063" s="10" t="s">
        <v>1399</v>
      </c>
      <c r="C2063" s="11" t="s">
        <v>437</v>
      </c>
      <c r="F2063" s="9">
        <v>3014</v>
      </c>
      <c r="G2063" s="6">
        <f t="shared" si="38"/>
        <v>-3014</v>
      </c>
      <c r="H2063" s="1245"/>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69" t="s">
        <v>7312</v>
      </c>
    </row>
    <row r="2077" spans="1:8" x14ac:dyDescent="0.25">
      <c r="A2077" s="112">
        <v>44460</v>
      </c>
      <c r="B2077" s="10" t="s">
        <v>6953</v>
      </c>
      <c r="C2077" s="11" t="s">
        <v>166</v>
      </c>
      <c r="F2077" s="9">
        <v>123680</v>
      </c>
      <c r="G2077" s="6">
        <f t="shared" si="38"/>
        <v>-123680</v>
      </c>
      <c r="H2077" s="1269"/>
    </row>
    <row r="2078" spans="1:8" x14ac:dyDescent="0.25">
      <c r="A2078" s="112">
        <v>44460</v>
      </c>
      <c r="B2078" s="10" t="s">
        <v>6407</v>
      </c>
      <c r="C2078" s="11" t="s">
        <v>166</v>
      </c>
      <c r="F2078" s="9">
        <v>13600</v>
      </c>
      <c r="G2078" s="6">
        <f t="shared" si="38"/>
        <v>-13600</v>
      </c>
      <c r="H2078" s="1269"/>
    </row>
    <row r="2079" spans="1:8" x14ac:dyDescent="0.25">
      <c r="A2079" s="112">
        <v>44460</v>
      </c>
      <c r="B2079" s="10" t="s">
        <v>6509</v>
      </c>
      <c r="C2079" s="11" t="s">
        <v>166</v>
      </c>
      <c r="F2079" s="9">
        <v>6755</v>
      </c>
      <c r="G2079" s="6">
        <f t="shared" si="38"/>
        <v>-6755</v>
      </c>
      <c r="H2079" s="1269"/>
    </row>
    <row r="2080" spans="1:8" x14ac:dyDescent="0.25">
      <c r="A2080" s="112">
        <v>44460</v>
      </c>
      <c r="B2080" s="10" t="s">
        <v>1399</v>
      </c>
      <c r="C2080" s="11" t="s">
        <v>166</v>
      </c>
      <c r="F2080" s="9">
        <v>9165</v>
      </c>
      <c r="G2080" s="6">
        <f t="shared" si="38"/>
        <v>-9165</v>
      </c>
      <c r="H2080" s="1269"/>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68" t="s">
        <v>7361</v>
      </c>
    </row>
    <row r="2085" spans="1:8" x14ac:dyDescent="0.25">
      <c r="A2085" s="112">
        <v>44476</v>
      </c>
      <c r="B2085" s="10" t="s">
        <v>6407</v>
      </c>
      <c r="C2085" s="660" t="s">
        <v>7240</v>
      </c>
      <c r="E2085" s="661"/>
      <c r="F2085" s="664">
        <v>2404</v>
      </c>
      <c r="G2085" s="663">
        <f t="shared" si="38"/>
        <v>-2404</v>
      </c>
      <c r="H2085" s="1268"/>
    </row>
    <row r="2086" spans="1:8" x14ac:dyDescent="0.25">
      <c r="A2086" s="112">
        <v>44476</v>
      </c>
      <c r="B2086" s="10" t="s">
        <v>6953</v>
      </c>
      <c r="C2086" s="660" t="s">
        <v>7240</v>
      </c>
      <c r="E2086" s="661"/>
      <c r="F2086" s="664">
        <v>14457</v>
      </c>
      <c r="G2086" s="663">
        <f t="shared" si="38"/>
        <v>-14457</v>
      </c>
      <c r="H2086" s="1268"/>
    </row>
    <row r="2087" spans="1:8" x14ac:dyDescent="0.25">
      <c r="A2087" s="112">
        <v>44476</v>
      </c>
      <c r="B2087" s="10" t="s">
        <v>7110</v>
      </c>
      <c r="C2087" s="660" t="s">
        <v>7240</v>
      </c>
      <c r="E2087" s="661"/>
      <c r="F2087" s="664">
        <v>3866</v>
      </c>
      <c r="G2087" s="663">
        <f t="shared" si="38"/>
        <v>-3866</v>
      </c>
      <c r="H2087" s="1268"/>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66" t="s">
        <v>7428</v>
      </c>
    </row>
    <row r="2105" spans="1:8" x14ac:dyDescent="0.25">
      <c r="A2105" s="112">
        <v>44495</v>
      </c>
      <c r="B2105" s="21" t="s">
        <v>5810</v>
      </c>
      <c r="C2105" s="745" t="s">
        <v>437</v>
      </c>
      <c r="D2105" s="764"/>
      <c r="E2105" s="746"/>
      <c r="F2105" s="747">
        <v>63000</v>
      </c>
      <c r="G2105" s="14">
        <f t="shared" si="39"/>
        <v>-63000</v>
      </c>
      <c r="H2105" s="1266"/>
    </row>
    <row r="2106" spans="1:8" x14ac:dyDescent="0.25">
      <c r="A2106" s="112">
        <v>44495</v>
      </c>
      <c r="B2106" s="21" t="s">
        <v>3945</v>
      </c>
      <c r="C2106" s="745" t="s">
        <v>437</v>
      </c>
      <c r="D2106" s="764"/>
      <c r="E2106" s="746"/>
      <c r="F2106" s="747">
        <v>161200</v>
      </c>
      <c r="G2106" s="14">
        <f t="shared" si="39"/>
        <v>-161200</v>
      </c>
      <c r="H2106" s="1266"/>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39" t="s">
        <v>7466</v>
      </c>
    </row>
    <row r="2124" spans="1:8" x14ac:dyDescent="0.25">
      <c r="A2124" s="112">
        <v>44510</v>
      </c>
      <c r="B2124" s="21" t="s">
        <v>7110</v>
      </c>
      <c r="C2124" s="13" t="s">
        <v>7465</v>
      </c>
      <c r="D2124" s="764"/>
      <c r="E2124" s="22"/>
      <c r="F2124" s="19">
        <v>30988</v>
      </c>
      <c r="G2124" s="14">
        <f t="shared" si="39"/>
        <v>-30988</v>
      </c>
      <c r="H2124" s="1239"/>
    </row>
    <row r="2125" spans="1:8" x14ac:dyDescent="0.25">
      <c r="A2125" s="112">
        <v>44510</v>
      </c>
      <c r="B2125" s="21" t="s">
        <v>6953</v>
      </c>
      <c r="C2125" s="13" t="s">
        <v>7465</v>
      </c>
      <c r="D2125" s="764"/>
      <c r="E2125" s="22"/>
      <c r="F2125" s="19">
        <v>21999</v>
      </c>
      <c r="G2125" s="14">
        <f t="shared" si="39"/>
        <v>-21999</v>
      </c>
      <c r="H2125" s="1239"/>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66" t="s">
        <v>7521</v>
      </c>
    </row>
    <row r="2140" spans="1:8" x14ac:dyDescent="0.25">
      <c r="A2140" s="112">
        <v>44529</v>
      </c>
      <c r="B2140" s="21" t="s">
        <v>6506</v>
      </c>
      <c r="C2140" s="13" t="s">
        <v>180</v>
      </c>
      <c r="D2140" s="764"/>
      <c r="E2140" s="22"/>
      <c r="F2140" s="19">
        <v>27915</v>
      </c>
      <c r="G2140" s="14">
        <f t="shared" si="39"/>
        <v>-27915</v>
      </c>
      <c r="H2140" s="1266"/>
    </row>
    <row r="2141" spans="1:8" x14ac:dyDescent="0.25">
      <c r="A2141" s="112">
        <v>44532</v>
      </c>
      <c r="B2141" s="21" t="s">
        <v>6407</v>
      </c>
      <c r="C2141" s="13" t="s">
        <v>1802</v>
      </c>
      <c r="D2141" s="764"/>
      <c r="E2141" s="22"/>
      <c r="F2141" s="19">
        <v>110233</v>
      </c>
      <c r="G2141" s="14">
        <f t="shared" si="39"/>
        <v>-110233</v>
      </c>
      <c r="H2141" s="1267" t="s">
        <v>7535</v>
      </c>
    </row>
    <row r="2142" spans="1:8" x14ac:dyDescent="0.25">
      <c r="A2142" s="112">
        <v>44532</v>
      </c>
      <c r="B2142" s="21" t="s">
        <v>6506</v>
      </c>
      <c r="C2142" s="13" t="s">
        <v>1802</v>
      </c>
      <c r="D2142" s="764"/>
      <c r="E2142" s="22"/>
      <c r="F2142" s="19">
        <v>230169</v>
      </c>
      <c r="G2142" s="14">
        <f t="shared" si="39"/>
        <v>-230169</v>
      </c>
      <c r="H2142" s="1267"/>
    </row>
    <row r="2143" spans="1:8" x14ac:dyDescent="0.25">
      <c r="A2143" s="112">
        <v>44532</v>
      </c>
      <c r="B2143" s="21" t="s">
        <v>6509</v>
      </c>
      <c r="C2143" s="13" t="s">
        <v>1802</v>
      </c>
      <c r="D2143" s="764"/>
      <c r="E2143" s="22"/>
      <c r="F2143" s="19">
        <v>136986</v>
      </c>
      <c r="G2143" s="14">
        <f t="shared" si="39"/>
        <v>-136986</v>
      </c>
      <c r="H2143" s="1267"/>
    </row>
    <row r="2144" spans="1:8" x14ac:dyDescent="0.25">
      <c r="A2144" s="112">
        <v>44532</v>
      </c>
      <c r="B2144" s="21" t="s">
        <v>6718</v>
      </c>
      <c r="C2144" s="13" t="s">
        <v>1802</v>
      </c>
      <c r="D2144" s="764"/>
      <c r="E2144" s="22"/>
      <c r="F2144" s="19">
        <v>10112</v>
      </c>
      <c r="G2144" s="14">
        <f t="shared" si="39"/>
        <v>-10112</v>
      </c>
      <c r="H2144" s="1267"/>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65" t="s">
        <v>7554</v>
      </c>
    </row>
    <row r="2148" spans="1:8" x14ac:dyDescent="0.25">
      <c r="A2148" s="112">
        <v>44538</v>
      </c>
      <c r="B2148" s="21" t="s">
        <v>2651</v>
      </c>
      <c r="C2148" s="13" t="s">
        <v>5680</v>
      </c>
      <c r="D2148" s="764"/>
      <c r="E2148" s="22"/>
      <c r="F2148" s="19">
        <v>72300</v>
      </c>
      <c r="G2148" s="14">
        <f t="shared" ref="G2148:G2190" si="40">E2148-F2148</f>
        <v>-72300</v>
      </c>
      <c r="H2148" s="1265"/>
    </row>
    <row r="2149" spans="1:8" x14ac:dyDescent="0.25">
      <c r="A2149" s="112">
        <v>44538</v>
      </c>
      <c r="B2149" s="21" t="s">
        <v>6407</v>
      </c>
      <c r="C2149" s="13" t="s">
        <v>5680</v>
      </c>
      <c r="D2149" s="764"/>
      <c r="E2149" s="22"/>
      <c r="F2149" s="19">
        <v>9500</v>
      </c>
      <c r="G2149" s="14">
        <f t="shared" si="40"/>
        <v>-9500</v>
      </c>
      <c r="H2149" s="1265"/>
    </row>
    <row r="2150" spans="1:8" x14ac:dyDescent="0.25">
      <c r="A2150" s="112">
        <v>44538</v>
      </c>
      <c r="B2150" s="21" t="s">
        <v>6509</v>
      </c>
      <c r="C2150" s="13" t="s">
        <v>5680</v>
      </c>
      <c r="D2150" s="764"/>
      <c r="E2150" s="22"/>
      <c r="F2150" s="19">
        <v>59100</v>
      </c>
      <c r="G2150" s="14">
        <f t="shared" si="40"/>
        <v>-59100</v>
      </c>
      <c r="H2150" s="1265"/>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72" t="s">
        <v>7673</v>
      </c>
    </row>
    <row r="2175" spans="1:8" x14ac:dyDescent="0.25">
      <c r="A2175" s="112">
        <v>44610</v>
      </c>
      <c r="B2175" s="21" t="s">
        <v>6953</v>
      </c>
      <c r="C2175" s="745" t="s">
        <v>7465</v>
      </c>
      <c r="D2175" s="764"/>
      <c r="E2175" s="746"/>
      <c r="F2175" s="747">
        <f>50900+252</f>
        <v>51152</v>
      </c>
      <c r="G2175" s="746">
        <f t="shared" si="40"/>
        <v>-51152</v>
      </c>
      <c r="H2175" s="1272"/>
    </row>
    <row r="2176" spans="1:8" x14ac:dyDescent="0.25">
      <c r="A2176" s="112">
        <v>44610</v>
      </c>
      <c r="B2176" s="21" t="s">
        <v>7065</v>
      </c>
      <c r="C2176" s="745" t="s">
        <v>7465</v>
      </c>
      <c r="D2176" s="764"/>
      <c r="E2176" s="746"/>
      <c r="F2176" s="747">
        <v>30105</v>
      </c>
      <c r="G2176" s="746">
        <f t="shared" si="40"/>
        <v>-30105</v>
      </c>
      <c r="H2176" s="1272"/>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39" t="s">
        <v>7889</v>
      </c>
    </row>
    <row r="2189" spans="1:8" x14ac:dyDescent="0.25">
      <c r="A2189" s="112">
        <v>44627</v>
      </c>
      <c r="B2189" s="21" t="s">
        <v>37</v>
      </c>
      <c r="C2189" s="13" t="s">
        <v>7240</v>
      </c>
      <c r="D2189" s="764"/>
      <c r="E2189" s="22"/>
      <c r="F2189" s="19">
        <v>66360</v>
      </c>
      <c r="G2189" s="14">
        <f t="shared" si="40"/>
        <v>-66360</v>
      </c>
      <c r="H2189" s="1239"/>
    </row>
    <row r="2190" spans="1:8" x14ac:dyDescent="0.25">
      <c r="A2190" s="112">
        <v>44627</v>
      </c>
      <c r="B2190" s="21" t="s">
        <v>1399</v>
      </c>
      <c r="C2190" s="745" t="s">
        <v>166</v>
      </c>
      <c r="D2190" s="764"/>
      <c r="E2190" s="746"/>
      <c r="F2190" s="746">
        <v>204468</v>
      </c>
      <c r="G2190" s="746">
        <f t="shared" si="40"/>
        <v>-204468</v>
      </c>
      <c r="H2190" s="1234" t="s">
        <v>7781</v>
      </c>
    </row>
    <row r="2191" spans="1:8" x14ac:dyDescent="0.25">
      <c r="A2191" s="112">
        <v>44627</v>
      </c>
      <c r="B2191" s="21" t="s">
        <v>7065</v>
      </c>
      <c r="C2191" s="745" t="s">
        <v>166</v>
      </c>
      <c r="D2191" s="764"/>
      <c r="E2191" s="746"/>
      <c r="F2191" s="746">
        <v>12627</v>
      </c>
      <c r="G2191" s="746">
        <f t="shared" ref="G2191:G2308" si="41">E2191-F2191</f>
        <v>-12627</v>
      </c>
      <c r="H2191" s="1234"/>
    </row>
    <row r="2192" spans="1:8" x14ac:dyDescent="0.25">
      <c r="A2192" s="112">
        <v>44627</v>
      </c>
      <c r="B2192" s="21" t="s">
        <v>7655</v>
      </c>
      <c r="C2192" s="745" t="s">
        <v>166</v>
      </c>
      <c r="D2192" s="764"/>
      <c r="E2192" s="746"/>
      <c r="F2192" s="746">
        <v>80000</v>
      </c>
      <c r="G2192" s="746">
        <f t="shared" si="41"/>
        <v>-80000</v>
      </c>
      <c r="H2192" s="1234"/>
    </row>
    <row r="2193" spans="1:8" x14ac:dyDescent="0.25">
      <c r="A2193" s="112">
        <v>44627</v>
      </c>
      <c r="B2193" s="21" t="s">
        <v>6953</v>
      </c>
      <c r="C2193" s="745" t="s">
        <v>166</v>
      </c>
      <c r="D2193" s="764"/>
      <c r="E2193" s="746"/>
      <c r="F2193" s="746">
        <v>2905</v>
      </c>
      <c r="G2193" s="746">
        <f t="shared" si="41"/>
        <v>-2905</v>
      </c>
      <c r="H2193" s="1234"/>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74" t="s">
        <v>7701</v>
      </c>
    </row>
    <row r="2201" spans="1:8" x14ac:dyDescent="0.25">
      <c r="A2201" s="112">
        <v>44627</v>
      </c>
      <c r="B2201" s="21" t="s">
        <v>7655</v>
      </c>
      <c r="C2201" s="13" t="s">
        <v>7240</v>
      </c>
      <c r="D2201" s="776" t="s">
        <v>7700</v>
      </c>
      <c r="E2201" s="22">
        <v>19800</v>
      </c>
      <c r="F2201" s="19"/>
      <c r="G2201" s="20">
        <f t="shared" si="41"/>
        <v>19800</v>
      </c>
      <c r="H2201" s="1274"/>
    </row>
    <row r="2202" spans="1:8" x14ac:dyDescent="0.25">
      <c r="A2202" s="112">
        <v>44637</v>
      </c>
      <c r="B2202" s="21" t="s">
        <v>7655</v>
      </c>
      <c r="C2202" s="13" t="s">
        <v>5680</v>
      </c>
      <c r="D2202" s="764">
        <v>35</v>
      </c>
      <c r="E2202" s="22">
        <f>11300+8400+7000+11700+2500</f>
        <v>40900</v>
      </c>
      <c r="F2202" s="19"/>
      <c r="G2202" s="20">
        <f t="shared" si="41"/>
        <v>40900</v>
      </c>
      <c r="H2202" s="1274" t="s">
        <v>7701</v>
      </c>
    </row>
    <row r="2203" spans="1:8" x14ac:dyDescent="0.25">
      <c r="A2203" s="112">
        <v>44637</v>
      </c>
      <c r="B2203" s="21" t="s">
        <v>7553</v>
      </c>
      <c r="C2203" s="13" t="s">
        <v>5680</v>
      </c>
      <c r="D2203" s="764">
        <v>35</v>
      </c>
      <c r="E2203" s="22">
        <f>7600+3500</f>
        <v>11100</v>
      </c>
      <c r="F2203" s="19"/>
      <c r="G2203" s="20">
        <f t="shared" si="41"/>
        <v>11100</v>
      </c>
      <c r="H2203" s="1274"/>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73" t="s">
        <v>7743</v>
      </c>
    </row>
    <row r="2219" spans="1:8" x14ac:dyDescent="0.25">
      <c r="A2219" s="112">
        <v>44645</v>
      </c>
      <c r="B2219" s="21" t="s">
        <v>6503</v>
      </c>
      <c r="C2219" s="13" t="s">
        <v>166</v>
      </c>
      <c r="D2219" s="764"/>
      <c r="E2219" s="22"/>
      <c r="F2219" s="19">
        <v>51585</v>
      </c>
      <c r="G2219" s="14">
        <f t="shared" si="41"/>
        <v>-51585</v>
      </c>
      <c r="H2219" s="1273"/>
    </row>
    <row r="2220" spans="1:8" x14ac:dyDescent="0.25">
      <c r="A2220" s="112">
        <v>44645</v>
      </c>
      <c r="B2220" s="21" t="s">
        <v>7655</v>
      </c>
      <c r="C2220" s="13" t="s">
        <v>166</v>
      </c>
      <c r="D2220" s="764"/>
      <c r="E2220" s="22"/>
      <c r="F2220" s="19">
        <v>122000</v>
      </c>
      <c r="G2220" s="14">
        <f t="shared" si="41"/>
        <v>-122000</v>
      </c>
      <c r="H2220" s="1273"/>
    </row>
    <row r="2221" spans="1:8" x14ac:dyDescent="0.25">
      <c r="A2221" s="112">
        <v>44645</v>
      </c>
      <c r="B2221" s="21" t="s">
        <v>37</v>
      </c>
      <c r="C2221" s="13" t="s">
        <v>166</v>
      </c>
      <c r="D2221" s="764"/>
      <c r="E2221" s="22"/>
      <c r="F2221" s="19">
        <v>8000</v>
      </c>
      <c r="G2221" s="14">
        <f t="shared" si="41"/>
        <v>-8000</v>
      </c>
      <c r="H2221" s="1273"/>
    </row>
    <row r="2222" spans="1:8" x14ac:dyDescent="0.25">
      <c r="A2222" s="112">
        <v>44645</v>
      </c>
      <c r="B2222" s="21" t="s">
        <v>7553</v>
      </c>
      <c r="C2222" s="13" t="s">
        <v>166</v>
      </c>
      <c r="D2222" s="764"/>
      <c r="E2222" s="22"/>
      <c r="F2222" s="19">
        <v>7857</v>
      </c>
      <c r="G2222" s="14">
        <f t="shared" si="41"/>
        <v>-7857</v>
      </c>
      <c r="H2222" s="1273"/>
    </row>
    <row r="2223" spans="1:8" x14ac:dyDescent="0.25">
      <c r="A2223" s="112">
        <v>44651</v>
      </c>
      <c r="B2223" s="21" t="s">
        <v>7065</v>
      </c>
      <c r="C2223" s="13" t="s">
        <v>164</v>
      </c>
      <c r="D2223" s="764"/>
      <c r="E2223" s="22"/>
      <c r="F2223" s="19">
        <v>100000</v>
      </c>
      <c r="G2223" s="14">
        <f t="shared" si="41"/>
        <v>-100000</v>
      </c>
      <c r="H2223" s="1234" t="s">
        <v>7745</v>
      </c>
    </row>
    <row r="2224" spans="1:8" x14ac:dyDescent="0.25">
      <c r="A2224" s="112">
        <v>44651</v>
      </c>
      <c r="B2224" s="21" t="s">
        <v>7110</v>
      </c>
      <c r="C2224" s="13" t="s">
        <v>164</v>
      </c>
      <c r="D2224" s="764"/>
      <c r="E2224" s="22"/>
      <c r="F2224" s="19">
        <v>100000</v>
      </c>
      <c r="G2224" s="14">
        <f t="shared" si="41"/>
        <v>-100000</v>
      </c>
      <c r="H2224" s="1234"/>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77" t="s">
        <v>7749</v>
      </c>
    </row>
    <row r="2231" spans="1:8" x14ac:dyDescent="0.25">
      <c r="A2231" s="112">
        <v>44651</v>
      </c>
      <c r="B2231" s="21" t="s">
        <v>7728</v>
      </c>
      <c r="C2231" s="13" t="s">
        <v>180</v>
      </c>
      <c r="D2231" s="764" t="s">
        <v>3917</v>
      </c>
      <c r="E2231" s="22"/>
      <c r="F2231" s="19">
        <v>710</v>
      </c>
      <c r="G2231" s="14">
        <f t="shared" si="41"/>
        <v>-710</v>
      </c>
      <c r="H2231" s="1277"/>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77" t="s">
        <v>7806</v>
      </c>
    </row>
    <row r="2242" spans="1:8" x14ac:dyDescent="0.25">
      <c r="A2242" s="112">
        <v>44669</v>
      </c>
      <c r="B2242" s="21" t="s">
        <v>7655</v>
      </c>
      <c r="C2242" s="13" t="s">
        <v>7240</v>
      </c>
      <c r="D2242" s="764"/>
      <c r="E2242" s="22"/>
      <c r="F2242" s="19">
        <v>14740</v>
      </c>
      <c r="G2242" s="14">
        <f t="shared" si="41"/>
        <v>-14740</v>
      </c>
      <c r="H2242" s="1277"/>
    </row>
    <row r="2243" spans="1:8" x14ac:dyDescent="0.25">
      <c r="A2243" s="112">
        <v>44669</v>
      </c>
      <c r="B2243" s="21" t="s">
        <v>7110</v>
      </c>
      <c r="C2243" s="13" t="s">
        <v>7240</v>
      </c>
      <c r="D2243" s="764"/>
      <c r="E2243" s="22"/>
      <c r="F2243" s="19">
        <v>12000</v>
      </c>
      <c r="G2243" s="14">
        <f t="shared" si="41"/>
        <v>-12000</v>
      </c>
      <c r="H2243" s="1277"/>
    </row>
    <row r="2244" spans="1:8" x14ac:dyDescent="0.25">
      <c r="A2244" s="112">
        <v>44669</v>
      </c>
      <c r="B2244" s="21" t="s">
        <v>7553</v>
      </c>
      <c r="C2244" s="13" t="s">
        <v>7240</v>
      </c>
      <c r="D2244" s="764"/>
      <c r="E2244" s="22"/>
      <c r="F2244" s="19">
        <v>14230</v>
      </c>
      <c r="G2244" s="14">
        <f t="shared" si="41"/>
        <v>-14230</v>
      </c>
      <c r="H2244" s="1277"/>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80" t="s">
        <v>7838</v>
      </c>
    </row>
    <row r="2250" spans="1:8" x14ac:dyDescent="0.25">
      <c r="A2250" s="715">
        <v>44676</v>
      </c>
      <c r="B2250" s="716" t="s">
        <v>3945</v>
      </c>
      <c r="C2250" s="717" t="s">
        <v>437</v>
      </c>
      <c r="D2250" s="764"/>
      <c r="E2250" s="718"/>
      <c r="F2250" s="719">
        <v>2600</v>
      </c>
      <c r="G2250" s="718">
        <f t="shared" si="41"/>
        <v>-2600</v>
      </c>
      <c r="H2250" s="1280"/>
    </row>
    <row r="2251" spans="1:8" x14ac:dyDescent="0.25">
      <c r="A2251" s="715">
        <v>44676</v>
      </c>
      <c r="B2251" s="716" t="s">
        <v>7110</v>
      </c>
      <c r="C2251" s="717" t="s">
        <v>437</v>
      </c>
      <c r="D2251" s="764"/>
      <c r="E2251" s="718"/>
      <c r="F2251" s="719">
        <v>24420</v>
      </c>
      <c r="G2251" s="718">
        <f t="shared" si="41"/>
        <v>-24420</v>
      </c>
      <c r="H2251" s="1280"/>
    </row>
    <row r="2252" spans="1:8" x14ac:dyDescent="0.25">
      <c r="A2252" s="715">
        <v>44676</v>
      </c>
      <c r="B2252" s="716" t="s">
        <v>1399</v>
      </c>
      <c r="C2252" s="717" t="s">
        <v>437</v>
      </c>
      <c r="D2252" s="764"/>
      <c r="E2252" s="718"/>
      <c r="F2252" s="719">
        <v>57690</v>
      </c>
      <c r="G2252" s="718">
        <f t="shared" si="41"/>
        <v>-57690</v>
      </c>
      <c r="H2252" s="1280"/>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35" t="s">
        <v>7985</v>
      </c>
    </row>
    <row r="2267" spans="1:8" x14ac:dyDescent="0.25">
      <c r="A2267" s="112">
        <v>44695</v>
      </c>
      <c r="B2267" s="21" t="s">
        <v>7110</v>
      </c>
      <c r="C2267" s="13" t="s">
        <v>166</v>
      </c>
      <c r="D2267" s="764"/>
      <c r="E2267" s="22"/>
      <c r="F2267" s="19">
        <v>3880</v>
      </c>
      <c r="G2267" s="14">
        <f t="shared" si="41"/>
        <v>-3880</v>
      </c>
      <c r="H2267" s="1235"/>
    </row>
    <row r="2268" spans="1:8" x14ac:dyDescent="0.25">
      <c r="A2268" s="112">
        <v>44695</v>
      </c>
      <c r="B2268" s="21" t="s">
        <v>7553</v>
      </c>
      <c r="C2268" s="13" t="s">
        <v>166</v>
      </c>
      <c r="D2268" s="764"/>
      <c r="E2268" s="22"/>
      <c r="F2268" s="19">
        <v>25143</v>
      </c>
      <c r="G2268" s="14">
        <f t="shared" si="41"/>
        <v>-25143</v>
      </c>
      <c r="H2268" s="1235"/>
    </row>
    <row r="2269" spans="1:8" x14ac:dyDescent="0.25">
      <c r="A2269" s="112">
        <v>44695</v>
      </c>
      <c r="B2269" s="21" t="s">
        <v>1399</v>
      </c>
      <c r="C2269" s="13" t="s">
        <v>166</v>
      </c>
      <c r="D2269" s="764"/>
      <c r="E2269" s="22"/>
      <c r="F2269" s="19">
        <v>116480</v>
      </c>
      <c r="G2269" s="14">
        <f t="shared" si="41"/>
        <v>-116480</v>
      </c>
      <c r="H2269" s="1235"/>
    </row>
    <row r="2270" spans="1:8" x14ac:dyDescent="0.25">
      <c r="A2270" s="112">
        <v>44695</v>
      </c>
      <c r="B2270" s="21" t="s">
        <v>7741</v>
      </c>
      <c r="C2270" s="13" t="s">
        <v>166</v>
      </c>
      <c r="D2270" s="764"/>
      <c r="E2270" s="22"/>
      <c r="F2270" s="19">
        <v>24000</v>
      </c>
      <c r="G2270" s="14">
        <f t="shared" si="41"/>
        <v>-24000</v>
      </c>
      <c r="H2270" s="1235"/>
    </row>
    <row r="2271" spans="1:8" x14ac:dyDescent="0.25">
      <c r="A2271" s="112">
        <v>44695</v>
      </c>
      <c r="B2271" s="21" t="s">
        <v>7810</v>
      </c>
      <c r="C2271" s="13" t="s">
        <v>166</v>
      </c>
      <c r="D2271" s="764"/>
      <c r="E2271" s="22"/>
      <c r="F2271" s="19">
        <v>15820</v>
      </c>
      <c r="G2271" s="14">
        <f t="shared" si="41"/>
        <v>-15820</v>
      </c>
      <c r="H2271" s="1235"/>
    </row>
    <row r="2272" spans="1:8" x14ac:dyDescent="0.25">
      <c r="A2272" s="112">
        <v>44695</v>
      </c>
      <c r="B2272" s="21" t="s">
        <v>3944</v>
      </c>
      <c r="C2272" s="13" t="s">
        <v>166</v>
      </c>
      <c r="D2272" s="764"/>
      <c r="E2272" s="22"/>
      <c r="F2272" s="19">
        <v>5200</v>
      </c>
      <c r="G2272" s="14">
        <f t="shared" si="41"/>
        <v>-5200</v>
      </c>
      <c r="H2272" s="1235"/>
    </row>
    <row r="2273" spans="1:8" x14ac:dyDescent="0.25">
      <c r="A2273" s="112">
        <v>44695</v>
      </c>
      <c r="B2273" s="21" t="s">
        <v>1399</v>
      </c>
      <c r="C2273" s="13" t="s">
        <v>166</v>
      </c>
      <c r="D2273" s="764"/>
      <c r="E2273" s="22"/>
      <c r="F2273" s="19">
        <v>84852</v>
      </c>
      <c r="G2273" s="14">
        <f t="shared" si="41"/>
        <v>-84852</v>
      </c>
      <c r="H2273" s="1235"/>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36" t="s">
        <v>7893</v>
      </c>
    </row>
    <row r="2278" spans="1:8" x14ac:dyDescent="0.25">
      <c r="A2278" s="112">
        <v>44709</v>
      </c>
      <c r="B2278" s="21" t="s">
        <v>7065</v>
      </c>
      <c r="C2278" s="13" t="s">
        <v>164</v>
      </c>
      <c r="D2278" s="764"/>
      <c r="E2278" s="22"/>
      <c r="F2278" s="19">
        <v>49174</v>
      </c>
      <c r="G2278" s="14">
        <f t="shared" si="41"/>
        <v>-49174</v>
      </c>
      <c r="H2278" s="1236"/>
    </row>
    <row r="2279" spans="1:8" x14ac:dyDescent="0.25">
      <c r="A2279" s="112">
        <v>44709</v>
      </c>
      <c r="B2279" s="21" t="s">
        <v>7110</v>
      </c>
      <c r="C2279" s="13" t="s">
        <v>164</v>
      </c>
      <c r="D2279" s="764"/>
      <c r="E2279" s="22"/>
      <c r="F2279" s="19">
        <v>36997</v>
      </c>
      <c r="G2279" s="14">
        <f t="shared" si="41"/>
        <v>-36997</v>
      </c>
      <c r="H2279" s="1236"/>
    </row>
    <row r="2280" spans="1:8" x14ac:dyDescent="0.25">
      <c r="A2280" s="112">
        <v>44709</v>
      </c>
      <c r="B2280" s="21" t="s">
        <v>7553</v>
      </c>
      <c r="C2280" s="13" t="s">
        <v>164</v>
      </c>
      <c r="D2280" s="764"/>
      <c r="E2280" s="22"/>
      <c r="F2280" s="19">
        <v>4174</v>
      </c>
      <c r="G2280" s="14">
        <f t="shared" si="41"/>
        <v>-4174</v>
      </c>
      <c r="H2280" s="1236"/>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36" t="s">
        <v>7894</v>
      </c>
    </row>
    <row r="2284" spans="1:8" x14ac:dyDescent="0.25">
      <c r="A2284" s="112">
        <v>44711</v>
      </c>
      <c r="B2284" s="21" t="s">
        <v>7553</v>
      </c>
      <c r="C2284" s="13" t="s">
        <v>5680</v>
      </c>
      <c r="D2284" s="764"/>
      <c r="E2284" s="22"/>
      <c r="F2284" s="19">
        <v>5700</v>
      </c>
      <c r="G2284" s="14">
        <f t="shared" si="41"/>
        <v>-5700</v>
      </c>
      <c r="H2284" s="1236"/>
    </row>
    <row r="2285" spans="1:8" x14ac:dyDescent="0.25">
      <c r="A2285" s="112">
        <v>44711</v>
      </c>
      <c r="B2285" s="21" t="s">
        <v>7741</v>
      </c>
      <c r="C2285" s="13" t="s">
        <v>5680</v>
      </c>
      <c r="D2285" s="764"/>
      <c r="E2285" s="22"/>
      <c r="F2285" s="19">
        <v>74800</v>
      </c>
      <c r="G2285" s="14">
        <f t="shared" si="41"/>
        <v>-74800</v>
      </c>
      <c r="H2285" s="1236"/>
    </row>
    <row r="2286" spans="1:8" x14ac:dyDescent="0.25">
      <c r="A2286" s="112">
        <v>44711</v>
      </c>
      <c r="B2286" s="21" t="s">
        <v>7553</v>
      </c>
      <c r="C2286" s="13" t="s">
        <v>7240</v>
      </c>
      <c r="D2286" s="764"/>
      <c r="E2286" s="22"/>
      <c r="F2286" s="19">
        <v>50320</v>
      </c>
      <c r="G2286" s="14">
        <f t="shared" si="41"/>
        <v>-50320</v>
      </c>
      <c r="H2286" s="1236" t="s">
        <v>7895</v>
      </c>
    </row>
    <row r="2287" spans="1:8" x14ac:dyDescent="0.25">
      <c r="A2287" s="112">
        <v>44711</v>
      </c>
      <c r="B2287" s="21" t="s">
        <v>7655</v>
      </c>
      <c r="C2287" s="13" t="s">
        <v>7240</v>
      </c>
      <c r="D2287" s="764"/>
      <c r="E2287" s="22"/>
      <c r="F2287" s="19">
        <v>8180</v>
      </c>
      <c r="G2287" s="14">
        <f t="shared" si="41"/>
        <v>-8180</v>
      </c>
      <c r="H2287" s="1236"/>
    </row>
    <row r="2288" spans="1:8" x14ac:dyDescent="0.25">
      <c r="A2288" s="112">
        <v>44711</v>
      </c>
      <c r="B2288" s="21" t="s">
        <v>7810</v>
      </c>
      <c r="C2288" s="13" t="s">
        <v>7240</v>
      </c>
      <c r="D2288" s="764"/>
      <c r="E2288" s="22"/>
      <c r="F2288" s="19">
        <v>17000</v>
      </c>
      <c r="G2288" s="14">
        <f t="shared" si="41"/>
        <v>-17000</v>
      </c>
      <c r="H2288" s="1236"/>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36" t="s">
        <v>1156</v>
      </c>
    </row>
    <row r="2292" spans="1:8" x14ac:dyDescent="0.25">
      <c r="A2292" s="112">
        <v>44712</v>
      </c>
      <c r="B2292" s="21" t="s">
        <v>6407</v>
      </c>
      <c r="C2292" s="13" t="s">
        <v>3010</v>
      </c>
      <c r="D2292" s="764"/>
      <c r="E2292" s="22"/>
      <c r="F2292" s="19">
        <v>28567</v>
      </c>
      <c r="G2292" s="14">
        <f t="shared" si="41"/>
        <v>-28567</v>
      </c>
      <c r="H2292" s="1236"/>
    </row>
    <row r="2293" spans="1:8" x14ac:dyDescent="0.25">
      <c r="A2293" s="112">
        <v>44712</v>
      </c>
      <c r="B2293" s="21" t="s">
        <v>6509</v>
      </c>
      <c r="C2293" s="13" t="s">
        <v>3010</v>
      </c>
      <c r="D2293" s="764"/>
      <c r="E2293" s="22"/>
      <c r="F2293" s="19">
        <v>3053</v>
      </c>
      <c r="G2293" s="14">
        <f t="shared" si="41"/>
        <v>-3053</v>
      </c>
      <c r="H2293" s="1236"/>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76" t="s">
        <v>7988</v>
      </c>
    </row>
    <row r="2301" spans="1:8" x14ac:dyDescent="0.25">
      <c r="A2301" s="112">
        <v>44726</v>
      </c>
      <c r="B2301" s="21" t="s">
        <v>7914</v>
      </c>
      <c r="C2301" s="13" t="s">
        <v>166</v>
      </c>
      <c r="D2301" s="764"/>
      <c r="E2301" s="22"/>
      <c r="F2301" s="19">
        <v>132000</v>
      </c>
      <c r="G2301" s="14">
        <f t="shared" si="41"/>
        <v>-132000</v>
      </c>
      <c r="H2301" s="1276"/>
    </row>
    <row r="2302" spans="1:8" x14ac:dyDescent="0.25">
      <c r="A2302" s="112">
        <v>44726</v>
      </c>
      <c r="B2302" s="21" t="s">
        <v>7914</v>
      </c>
      <c r="C2302" s="13" t="s">
        <v>166</v>
      </c>
      <c r="D2302" s="764"/>
      <c r="E2302" s="22"/>
      <c r="F2302" s="19">
        <v>151650</v>
      </c>
      <c r="G2302" s="14">
        <f t="shared" si="41"/>
        <v>-151650</v>
      </c>
      <c r="H2302" s="1276"/>
    </row>
    <row r="2303" spans="1:8" x14ac:dyDescent="0.25">
      <c r="A2303" s="112">
        <v>44726</v>
      </c>
      <c r="B2303" s="21" t="s">
        <v>7914</v>
      </c>
      <c r="C2303" s="13" t="s">
        <v>166</v>
      </c>
      <c r="D2303" s="764"/>
      <c r="E2303" s="22"/>
      <c r="F2303" s="19">
        <f>500000-F2302-F2301-F2300</f>
        <v>60560</v>
      </c>
      <c r="G2303" s="14">
        <f t="shared" si="41"/>
        <v>-60560</v>
      </c>
      <c r="H2303" s="1276"/>
    </row>
    <row r="2304" spans="1:8" ht="15.75" customHeight="1" x14ac:dyDescent="0.25">
      <c r="A2304" s="112">
        <v>44726</v>
      </c>
      <c r="B2304" s="21" t="s">
        <v>2932</v>
      </c>
      <c r="C2304" s="13" t="s">
        <v>161</v>
      </c>
      <c r="D2304" s="764"/>
      <c r="E2304" s="22"/>
      <c r="F2304" s="19">
        <v>21337</v>
      </c>
      <c r="G2304" s="14">
        <f t="shared" si="41"/>
        <v>-21337</v>
      </c>
      <c r="H2304" s="1284" t="s">
        <v>7957</v>
      </c>
    </row>
    <row r="2305" spans="1:8" ht="15.75" customHeight="1" x14ac:dyDescent="0.25">
      <c r="A2305" s="112">
        <v>44726</v>
      </c>
      <c r="B2305" s="21" t="s">
        <v>7728</v>
      </c>
      <c r="C2305" s="13" t="s">
        <v>161</v>
      </c>
      <c r="D2305" s="764"/>
      <c r="E2305" s="22"/>
      <c r="F2305" s="19">
        <v>44651</v>
      </c>
      <c r="G2305" s="14">
        <f t="shared" si="41"/>
        <v>-44651</v>
      </c>
      <c r="H2305" s="1284"/>
    </row>
    <row r="2306" spans="1:8" ht="15.75" customHeight="1" x14ac:dyDescent="0.25">
      <c r="A2306" s="112">
        <v>44726</v>
      </c>
      <c r="B2306" s="21" t="s">
        <v>7741</v>
      </c>
      <c r="C2306" s="13" t="s">
        <v>161</v>
      </c>
      <c r="D2306" s="764"/>
      <c r="E2306" s="22"/>
      <c r="F2306" s="19">
        <v>33179</v>
      </c>
      <c r="G2306" s="14">
        <f t="shared" si="41"/>
        <v>-33179</v>
      </c>
      <c r="H2306" s="1284"/>
    </row>
    <row r="2307" spans="1:8" ht="16.5" customHeight="1" x14ac:dyDescent="0.25">
      <c r="A2307" s="112">
        <v>44726</v>
      </c>
      <c r="B2307" s="21" t="s">
        <v>7810</v>
      </c>
      <c r="C2307" s="13" t="s">
        <v>161</v>
      </c>
      <c r="D2307" s="764"/>
      <c r="E2307" s="22"/>
      <c r="F2307" s="19">
        <v>58530</v>
      </c>
      <c r="G2307" s="14">
        <f t="shared" si="41"/>
        <v>-58530</v>
      </c>
      <c r="H2307" s="1284"/>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51" t="s">
        <v>8530</v>
      </c>
    </row>
    <row r="2433" spans="1:8" x14ac:dyDescent="0.25">
      <c r="A2433" s="112">
        <v>44859</v>
      </c>
      <c r="B2433" s="21" t="s">
        <v>8068</v>
      </c>
      <c r="C2433" s="13" t="s">
        <v>166</v>
      </c>
      <c r="D2433" s="764"/>
      <c r="E2433" s="22"/>
      <c r="F2433" s="19">
        <v>31200</v>
      </c>
      <c r="G2433" s="14">
        <f t="shared" si="47"/>
        <v>-31200</v>
      </c>
      <c r="H2433" s="1251"/>
    </row>
    <row r="2434" spans="1:8" x14ac:dyDescent="0.25">
      <c r="A2434" s="112">
        <v>44859</v>
      </c>
      <c r="B2434" s="21" t="s">
        <v>8547</v>
      </c>
      <c r="C2434" s="13" t="s">
        <v>166</v>
      </c>
      <c r="D2434" s="764"/>
      <c r="E2434" s="22"/>
      <c r="F2434" s="19">
        <v>109718</v>
      </c>
      <c r="G2434" s="14">
        <f t="shared" si="47"/>
        <v>-109718</v>
      </c>
      <c r="H2434" s="1251"/>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66" t="s">
        <v>8542</v>
      </c>
    </row>
    <row r="2439" spans="1:8" x14ac:dyDescent="0.25">
      <c r="A2439" s="112">
        <v>44860</v>
      </c>
      <c r="B2439" s="21" t="s">
        <v>6503</v>
      </c>
      <c r="C2439" s="13" t="s">
        <v>2195</v>
      </c>
      <c r="D2439" s="764"/>
      <c r="E2439" s="22"/>
      <c r="F2439" s="19">
        <v>23920</v>
      </c>
      <c r="G2439" s="14">
        <f t="shared" si="47"/>
        <v>-23920</v>
      </c>
      <c r="H2439" s="1266"/>
    </row>
    <row r="2440" spans="1:8" x14ac:dyDescent="0.25">
      <c r="A2440" s="112">
        <v>44860</v>
      </c>
      <c r="B2440" s="21" t="s">
        <v>8547</v>
      </c>
      <c r="C2440" s="13" t="s">
        <v>2195</v>
      </c>
      <c r="D2440" s="764"/>
      <c r="E2440" s="22"/>
      <c r="F2440" s="19">
        <v>11080</v>
      </c>
      <c r="G2440" s="14">
        <f t="shared" si="47"/>
        <v>-11080</v>
      </c>
      <c r="H2440" s="1266"/>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39" t="s">
        <v>8615</v>
      </c>
    </row>
    <row r="2462" spans="1:8" x14ac:dyDescent="0.25">
      <c r="A2462" s="112">
        <v>44872</v>
      </c>
      <c r="B2462" s="21" t="s">
        <v>7810</v>
      </c>
      <c r="C2462" s="13" t="s">
        <v>162</v>
      </c>
      <c r="D2462" s="764"/>
      <c r="E2462" s="22"/>
      <c r="F2462" s="19">
        <v>35000</v>
      </c>
      <c r="G2462" s="14">
        <f t="shared" si="47"/>
        <v>-35000</v>
      </c>
      <c r="H2462" s="1239"/>
    </row>
    <row r="2463" spans="1:8" x14ac:dyDescent="0.25">
      <c r="A2463" s="112">
        <v>44872</v>
      </c>
      <c r="B2463" s="21" t="s">
        <v>7914</v>
      </c>
      <c r="C2463" s="13" t="s">
        <v>162</v>
      </c>
      <c r="D2463" s="764"/>
      <c r="E2463" s="22"/>
      <c r="F2463" s="19">
        <v>26000</v>
      </c>
      <c r="G2463" s="14">
        <f t="shared" si="47"/>
        <v>-26000</v>
      </c>
      <c r="H2463" s="1239"/>
    </row>
    <row r="2464" spans="1:8" x14ac:dyDescent="0.25">
      <c r="A2464" s="112">
        <v>44872</v>
      </c>
      <c r="B2464" s="21" t="s">
        <v>8068</v>
      </c>
      <c r="C2464" s="13" t="s">
        <v>162</v>
      </c>
      <c r="D2464" s="764"/>
      <c r="E2464" s="22"/>
      <c r="F2464" s="19">
        <v>32000</v>
      </c>
      <c r="G2464" s="14">
        <f t="shared" si="47"/>
        <v>-32000</v>
      </c>
      <c r="H2464" s="1239"/>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39" t="s">
        <v>8664</v>
      </c>
    </row>
    <row r="2479" spans="1:8" x14ac:dyDescent="0.25">
      <c r="A2479" s="112">
        <v>44882</v>
      </c>
      <c r="B2479" s="21" t="s">
        <v>8034</v>
      </c>
      <c r="C2479" s="13" t="s">
        <v>161</v>
      </c>
      <c r="D2479" s="764"/>
      <c r="E2479" s="22"/>
      <c r="F2479" s="19">
        <v>60000</v>
      </c>
      <c r="G2479" s="14">
        <f t="shared" si="48"/>
        <v>-60000</v>
      </c>
      <c r="H2479" s="1239"/>
    </row>
    <row r="2480" spans="1:8" x14ac:dyDescent="0.25">
      <c r="A2480" s="112">
        <v>44882</v>
      </c>
      <c r="B2480" s="21" t="s">
        <v>7810</v>
      </c>
      <c r="C2480" s="13" t="s">
        <v>161</v>
      </c>
      <c r="D2480" s="764"/>
      <c r="E2480" s="22"/>
      <c r="F2480" s="19">
        <v>95</v>
      </c>
      <c r="G2480" s="14">
        <f t="shared" si="48"/>
        <v>-95</v>
      </c>
      <c r="H2480" s="1239" t="s">
        <v>4976</v>
      </c>
    </row>
    <row r="2481" spans="1:8" x14ac:dyDescent="0.25">
      <c r="A2481" s="112">
        <v>44882</v>
      </c>
      <c r="B2481" s="21" t="s">
        <v>8034</v>
      </c>
      <c r="C2481" s="13" t="s">
        <v>161</v>
      </c>
      <c r="D2481" s="764"/>
      <c r="E2481" s="22"/>
      <c r="F2481" s="19">
        <v>383</v>
      </c>
      <c r="G2481" s="14">
        <f t="shared" si="48"/>
        <v>-383</v>
      </c>
      <c r="H2481" s="1239"/>
    </row>
    <row r="2482" spans="1:8" x14ac:dyDescent="0.25">
      <c r="A2482" s="112">
        <v>44882</v>
      </c>
      <c r="B2482" s="21" t="s">
        <v>7914</v>
      </c>
      <c r="C2482" s="13" t="s">
        <v>8384</v>
      </c>
      <c r="D2482" s="764"/>
      <c r="E2482" s="22"/>
      <c r="F2482" s="19">
        <v>100000</v>
      </c>
      <c r="G2482" s="14">
        <f t="shared" si="48"/>
        <v>-100000</v>
      </c>
      <c r="H2482" s="1275" t="s">
        <v>8623</v>
      </c>
    </row>
    <row r="2483" spans="1:8" x14ac:dyDescent="0.25">
      <c r="A2483" s="112">
        <v>44882</v>
      </c>
      <c r="B2483" s="21" t="s">
        <v>8034</v>
      </c>
      <c r="C2483" s="13" t="s">
        <v>8384</v>
      </c>
      <c r="D2483" s="764"/>
      <c r="E2483" s="22"/>
      <c r="F2483" s="19">
        <v>100000</v>
      </c>
      <c r="G2483" s="14">
        <f t="shared" si="48"/>
        <v>-100000</v>
      </c>
      <c r="H2483" s="1275"/>
    </row>
    <row r="2484" spans="1:8" x14ac:dyDescent="0.25">
      <c r="A2484" s="112">
        <v>44882</v>
      </c>
      <c r="B2484" s="21" t="s">
        <v>8547</v>
      </c>
      <c r="C2484" s="13" t="s">
        <v>8384</v>
      </c>
      <c r="D2484" s="764"/>
      <c r="E2484" s="22"/>
      <c r="F2484" s="19">
        <v>200000</v>
      </c>
      <c r="G2484" s="14">
        <f t="shared" si="48"/>
        <v>-200000</v>
      </c>
      <c r="H2484" s="1275"/>
    </row>
    <row r="2485" spans="1:8" x14ac:dyDescent="0.25">
      <c r="A2485" s="112">
        <v>44882</v>
      </c>
      <c r="B2485" s="21" t="s">
        <v>8521</v>
      </c>
      <c r="C2485" s="13" t="s">
        <v>8384</v>
      </c>
      <c r="D2485" s="764"/>
      <c r="E2485" s="22"/>
      <c r="F2485" s="19">
        <v>100000</v>
      </c>
      <c r="G2485" s="14">
        <f t="shared" si="48"/>
        <v>-100000</v>
      </c>
      <c r="H2485" s="1275"/>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36" t="s">
        <v>8709</v>
      </c>
    </row>
    <row r="2501" spans="1:8" x14ac:dyDescent="0.25">
      <c r="A2501" s="112">
        <v>44888</v>
      </c>
      <c r="B2501" s="21" t="s">
        <v>7946</v>
      </c>
      <c r="C2501" s="13" t="s">
        <v>180</v>
      </c>
      <c r="D2501" s="764"/>
      <c r="E2501" s="22"/>
      <c r="F2501" s="19">
        <v>28000</v>
      </c>
      <c r="G2501" s="14">
        <f t="shared" si="48"/>
        <v>-28000</v>
      </c>
      <c r="H2501" s="1236"/>
    </row>
    <row r="2502" spans="1:8" x14ac:dyDescent="0.25">
      <c r="A2502" s="112">
        <v>44888</v>
      </c>
      <c r="B2502" s="21" t="s">
        <v>8034</v>
      </c>
      <c r="C2502" s="13" t="s">
        <v>180</v>
      </c>
      <c r="D2502" s="764"/>
      <c r="E2502" s="22"/>
      <c r="F2502" s="19">
        <v>100000</v>
      </c>
      <c r="G2502" s="14">
        <f t="shared" si="48"/>
        <v>-100000</v>
      </c>
      <c r="H2502" s="1236"/>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73" t="s">
        <v>8623</v>
      </c>
    </row>
    <row r="2516" spans="1:8" x14ac:dyDescent="0.25">
      <c r="A2516" s="112">
        <v>44889</v>
      </c>
      <c r="B2516" s="21" t="s">
        <v>8034</v>
      </c>
      <c r="C2516" s="13" t="s">
        <v>8384</v>
      </c>
      <c r="D2516" s="764"/>
      <c r="E2516" s="22"/>
      <c r="F2516" s="19">
        <v>50117</v>
      </c>
      <c r="G2516" s="14">
        <f t="shared" si="48"/>
        <v>-50117</v>
      </c>
      <c r="H2516" s="1273"/>
    </row>
    <row r="2517" spans="1:8" x14ac:dyDescent="0.25">
      <c r="A2517" s="112">
        <v>44889</v>
      </c>
      <c r="B2517" s="21" t="s">
        <v>8068</v>
      </c>
      <c r="C2517" s="13" t="s">
        <v>8384</v>
      </c>
      <c r="D2517" s="764"/>
      <c r="E2517" s="22"/>
      <c r="F2517" s="19">
        <v>13496</v>
      </c>
      <c r="G2517" s="14">
        <f t="shared" si="48"/>
        <v>-13496</v>
      </c>
      <c r="H2517" s="1273"/>
    </row>
    <row r="2518" spans="1:8" x14ac:dyDescent="0.25">
      <c r="A2518" s="112">
        <v>44889</v>
      </c>
      <c r="B2518" s="21" t="s">
        <v>8547</v>
      </c>
      <c r="C2518" s="13" t="s">
        <v>8384</v>
      </c>
      <c r="D2518" s="764"/>
      <c r="E2518" s="22"/>
      <c r="F2518" s="19">
        <v>115599</v>
      </c>
      <c r="G2518" s="14">
        <f t="shared" si="48"/>
        <v>-115599</v>
      </c>
      <c r="H2518" s="1273"/>
    </row>
    <row r="2519" spans="1:8" x14ac:dyDescent="0.25">
      <c r="A2519" s="112">
        <v>44889</v>
      </c>
      <c r="B2519" s="21" t="s">
        <v>8521</v>
      </c>
      <c r="C2519" s="13" t="s">
        <v>8384</v>
      </c>
      <c r="D2519" s="764"/>
      <c r="E2519" s="22"/>
      <c r="F2519" s="19">
        <v>72562</v>
      </c>
      <c r="G2519" s="14">
        <f t="shared" si="48"/>
        <v>-72562</v>
      </c>
      <c r="H2519" s="1273"/>
    </row>
    <row r="2520" spans="1:8" x14ac:dyDescent="0.25">
      <c r="A2520" s="112">
        <v>44889</v>
      </c>
      <c r="B2520" s="21" t="s">
        <v>8645</v>
      </c>
      <c r="C2520" s="13" t="s">
        <v>8384</v>
      </c>
      <c r="D2520" s="764"/>
      <c r="E2520" s="22"/>
      <c r="F2520" s="19">
        <f>500000-F2519-F2518-F2517-F2516-F2515</f>
        <v>197007</v>
      </c>
      <c r="G2520" s="14">
        <f t="shared" si="48"/>
        <v>-197007</v>
      </c>
      <c r="H2520" s="1273"/>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42" t="s">
        <v>8812</v>
      </c>
    </row>
    <row r="2546" spans="1:8" x14ac:dyDescent="0.25">
      <c r="A2546" s="112">
        <v>44902</v>
      </c>
      <c r="B2546" s="10" t="s">
        <v>8329</v>
      </c>
      <c r="C2546" s="11" t="s">
        <v>2195</v>
      </c>
      <c r="F2546" s="9">
        <v>39210</v>
      </c>
      <c r="G2546" s="6">
        <f t="shared" si="48"/>
        <v>-39210</v>
      </c>
      <c r="H2546" s="1242"/>
    </row>
    <row r="2547" spans="1:8" x14ac:dyDescent="0.25">
      <c r="A2547" s="112">
        <v>44902</v>
      </c>
      <c r="B2547" s="10" t="s">
        <v>8547</v>
      </c>
      <c r="C2547" s="11" t="s">
        <v>2195</v>
      </c>
      <c r="F2547" s="9">
        <v>18450</v>
      </c>
      <c r="G2547" s="6">
        <f t="shared" si="48"/>
        <v>-18450</v>
      </c>
      <c r="H2547" s="1242"/>
    </row>
    <row r="2548" spans="1:8" x14ac:dyDescent="0.25">
      <c r="A2548" s="112">
        <v>44902</v>
      </c>
      <c r="B2548" s="10" t="s">
        <v>8645</v>
      </c>
      <c r="C2548" s="11" t="s">
        <v>2195</v>
      </c>
      <c r="F2548" s="9">
        <v>80000</v>
      </c>
      <c r="G2548" s="6">
        <f t="shared" si="48"/>
        <v>-80000</v>
      </c>
      <c r="H2548" s="1242"/>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35" t="s">
        <v>8839</v>
      </c>
    </row>
    <row r="2556" spans="1:8" x14ac:dyDescent="0.25">
      <c r="A2556" s="112">
        <v>44907</v>
      </c>
      <c r="B2556" s="742" t="s">
        <v>3945</v>
      </c>
      <c r="C2556" s="749" t="s">
        <v>437</v>
      </c>
      <c r="D2556" s="777"/>
      <c r="E2556" s="750"/>
      <c r="F2556" s="751">
        <v>68000</v>
      </c>
      <c r="G2556" s="752">
        <f t="shared" si="48"/>
        <v>-68000</v>
      </c>
      <c r="H2556" s="1235"/>
    </row>
    <row r="2557" spans="1:8" x14ac:dyDescent="0.25">
      <c r="A2557" s="112">
        <v>44907</v>
      </c>
      <c r="B2557" s="742" t="s">
        <v>1399</v>
      </c>
      <c r="C2557" s="749" t="s">
        <v>437</v>
      </c>
      <c r="D2557" s="777"/>
      <c r="E2557" s="750"/>
      <c r="F2557" s="751">
        <v>7600</v>
      </c>
      <c r="G2557" s="752">
        <f t="shared" si="48"/>
        <v>-7600</v>
      </c>
      <c r="H2557" s="1235"/>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47" t="s">
        <v>8857</v>
      </c>
    </row>
    <row r="2566" spans="1:8" x14ac:dyDescent="0.25">
      <c r="A2566" s="112">
        <v>44910</v>
      </c>
      <c r="B2566" s="742" t="s">
        <v>6503</v>
      </c>
      <c r="C2566" s="749" t="s">
        <v>164</v>
      </c>
      <c r="D2566" s="777"/>
      <c r="E2566" s="750"/>
      <c r="F2566" s="751">
        <v>9328</v>
      </c>
      <c r="G2566" s="752">
        <f t="shared" si="48"/>
        <v>-9328</v>
      </c>
      <c r="H2566" s="1247"/>
    </row>
    <row r="2567" spans="1:8" x14ac:dyDescent="0.25">
      <c r="A2567" s="112">
        <v>44910</v>
      </c>
      <c r="B2567" s="742" t="s">
        <v>7065</v>
      </c>
      <c r="C2567" s="749" t="s">
        <v>164</v>
      </c>
      <c r="D2567" s="777"/>
      <c r="E2567" s="750"/>
      <c r="F2567" s="751">
        <v>247</v>
      </c>
      <c r="G2567" s="752">
        <f t="shared" si="48"/>
        <v>-247</v>
      </c>
      <c r="H2567" s="1247"/>
    </row>
    <row r="2568" spans="1:8" x14ac:dyDescent="0.25">
      <c r="A2568" s="112">
        <v>44910</v>
      </c>
      <c r="B2568" s="742" t="s">
        <v>1399</v>
      </c>
      <c r="C2568" s="749" t="s">
        <v>164</v>
      </c>
      <c r="D2568" s="777"/>
      <c r="E2568" s="750"/>
      <c r="F2568" s="751">
        <v>23076</v>
      </c>
      <c r="G2568" s="752">
        <f t="shared" si="48"/>
        <v>-23076</v>
      </c>
      <c r="H2568" s="1247"/>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46" t="s">
        <v>8884</v>
      </c>
    </row>
    <row r="2574" spans="1:8" x14ac:dyDescent="0.25">
      <c r="A2574" s="112">
        <v>44914</v>
      </c>
      <c r="B2574" s="742" t="s">
        <v>6509</v>
      </c>
      <c r="C2574" s="749" t="s">
        <v>3010</v>
      </c>
      <c r="D2574" s="777"/>
      <c r="E2574" s="750"/>
      <c r="F2574" s="751">
        <v>11000</v>
      </c>
      <c r="G2574" s="752">
        <f t="shared" si="48"/>
        <v>-11000</v>
      </c>
      <c r="H2574" s="1246"/>
    </row>
    <row r="2575" spans="1:8" x14ac:dyDescent="0.25">
      <c r="A2575" s="112">
        <v>44914</v>
      </c>
      <c r="B2575" s="742" t="s">
        <v>8034</v>
      </c>
      <c r="C2575" s="749" t="s">
        <v>3010</v>
      </c>
      <c r="D2575" s="777"/>
      <c r="E2575" s="750"/>
      <c r="F2575" s="751">
        <v>25000</v>
      </c>
      <c r="G2575" s="752">
        <f t="shared" si="48"/>
        <v>-25000</v>
      </c>
      <c r="H2575" s="1246"/>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82" t="s">
        <v>8977</v>
      </c>
    </row>
    <row r="2607" spans="1:8" x14ac:dyDescent="0.25">
      <c r="A2607" s="112">
        <v>44933</v>
      </c>
      <c r="B2607" s="21" t="s">
        <v>7914</v>
      </c>
      <c r="C2607" s="13" t="s">
        <v>8445</v>
      </c>
      <c r="D2607" s="764"/>
      <c r="E2607" s="22"/>
      <c r="F2607" s="19">
        <v>42000</v>
      </c>
      <c r="G2607" s="14">
        <f t="shared" si="48"/>
        <v>-42000</v>
      </c>
      <c r="H2607" s="1184"/>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40" t="s">
        <v>9022</v>
      </c>
    </row>
    <row r="2616" spans="1:8" x14ac:dyDescent="0.25">
      <c r="A2616" s="112">
        <v>44942</v>
      </c>
      <c r="B2616" s="21" t="s">
        <v>7914</v>
      </c>
      <c r="C2616" s="13" t="s">
        <v>166</v>
      </c>
      <c r="D2616" s="764"/>
      <c r="E2616" s="781"/>
      <c r="F2616" s="141">
        <v>25000</v>
      </c>
      <c r="G2616" s="782">
        <f t="shared" si="48"/>
        <v>-25000</v>
      </c>
      <c r="H2616" s="1188"/>
    </row>
    <row r="2617" spans="1:8" x14ac:dyDescent="0.25">
      <c r="A2617" s="112">
        <v>44942</v>
      </c>
      <c r="B2617" s="21" t="s">
        <v>8329</v>
      </c>
      <c r="C2617" s="13" t="s">
        <v>166</v>
      </c>
      <c r="D2617" s="764"/>
      <c r="E2617" s="781"/>
      <c r="F2617" s="141">
        <v>69000</v>
      </c>
      <c r="G2617" s="782">
        <f t="shared" si="48"/>
        <v>-69000</v>
      </c>
      <c r="H2617" s="1188"/>
    </row>
    <row r="2618" spans="1:8" x14ac:dyDescent="0.25">
      <c r="A2618" s="112">
        <v>44942</v>
      </c>
      <c r="B2618" s="21" t="s">
        <v>8547</v>
      </c>
      <c r="C2618" s="13" t="s">
        <v>166</v>
      </c>
      <c r="D2618" s="764"/>
      <c r="E2618" s="781"/>
      <c r="F2618" s="141">
        <v>15282</v>
      </c>
      <c r="G2618" s="782">
        <f t="shared" si="48"/>
        <v>-15282</v>
      </c>
      <c r="H2618" s="1188"/>
    </row>
    <row r="2619" spans="1:8" ht="16.5" thickBot="1" x14ac:dyDescent="0.3">
      <c r="A2619" s="112">
        <v>44942</v>
      </c>
      <c r="B2619" s="21" t="s">
        <v>8521</v>
      </c>
      <c r="C2619" s="13" t="s">
        <v>166</v>
      </c>
      <c r="D2619" s="764"/>
      <c r="E2619" s="781"/>
      <c r="F2619" s="784">
        <v>47891</v>
      </c>
      <c r="G2619" s="782">
        <f t="shared" si="48"/>
        <v>-47891</v>
      </c>
      <c r="H2619" s="1241"/>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82" t="s">
        <v>9063</v>
      </c>
    </row>
    <row r="2626" spans="1:8" x14ac:dyDescent="0.25">
      <c r="A2626" s="112">
        <v>44949</v>
      </c>
      <c r="B2626" s="21" t="s">
        <v>8329</v>
      </c>
      <c r="C2626" s="13" t="s">
        <v>169</v>
      </c>
      <c r="D2626" s="764"/>
      <c r="E2626" s="22"/>
      <c r="F2626" s="19">
        <v>65227</v>
      </c>
      <c r="G2626" s="782">
        <f t="shared" si="48"/>
        <v>-65227</v>
      </c>
      <c r="H2626" s="1184"/>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40" t="s">
        <v>10304</v>
      </c>
    </row>
    <row r="2641" spans="1:8" x14ac:dyDescent="0.25">
      <c r="A2641" s="112">
        <v>44957</v>
      </c>
      <c r="B2641" s="21" t="s">
        <v>8645</v>
      </c>
      <c r="C2641" s="13" t="s">
        <v>7240</v>
      </c>
      <c r="D2641" s="764"/>
      <c r="E2641" s="22"/>
      <c r="F2641" s="19">
        <v>443603</v>
      </c>
      <c r="G2641" s="14">
        <f t="shared" ref="G2641" si="49">E2641-F2641</f>
        <v>-443603</v>
      </c>
      <c r="H2641" s="1241"/>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06" t="s">
        <v>9295</v>
      </c>
      <c r="E2647" s="22">
        <v>56000</v>
      </c>
      <c r="F2647" s="19"/>
      <c r="G2647" s="14">
        <f t="shared" si="48"/>
        <v>56000</v>
      </c>
      <c r="H2647" s="920" t="s">
        <v>9296</v>
      </c>
    </row>
    <row r="2648" spans="1:8" x14ac:dyDescent="0.25">
      <c r="A2648" s="112">
        <v>44965</v>
      </c>
      <c r="B2648" s="21" t="s">
        <v>8034</v>
      </c>
      <c r="C2648" s="13" t="s">
        <v>169</v>
      </c>
      <c r="D2648" s="1207"/>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76" t="s">
        <v>9297</v>
      </c>
    </row>
    <row r="2650" spans="1:8" x14ac:dyDescent="0.25">
      <c r="A2650" s="112">
        <v>44965</v>
      </c>
      <c r="B2650" s="21" t="s">
        <v>8329</v>
      </c>
      <c r="C2650" s="13" t="s">
        <v>169</v>
      </c>
      <c r="D2650" s="764"/>
      <c r="E2650" s="22"/>
      <c r="F2650" s="19">
        <v>10173</v>
      </c>
      <c r="G2650" s="14">
        <f t="shared" si="48"/>
        <v>-10173</v>
      </c>
      <c r="H2650" s="1177"/>
    </row>
    <row r="2651" spans="1:8" x14ac:dyDescent="0.25">
      <c r="A2651" s="112">
        <v>44965</v>
      </c>
      <c r="B2651" s="21" t="s">
        <v>8864</v>
      </c>
      <c r="C2651" s="13" t="s">
        <v>169</v>
      </c>
      <c r="D2651" s="764"/>
      <c r="E2651" s="22"/>
      <c r="F2651" s="19">
        <v>23827</v>
      </c>
      <c r="G2651" s="14">
        <f t="shared" si="48"/>
        <v>-23827</v>
      </c>
      <c r="H2651" s="1178"/>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06" t="s">
        <v>9313</v>
      </c>
      <c r="E2653" s="22">
        <f>6336+15840+24960+43680</f>
        <v>90816</v>
      </c>
      <c r="F2653" s="19"/>
      <c r="G2653" s="14">
        <f t="shared" si="48"/>
        <v>90816</v>
      </c>
      <c r="H2653" s="1211" t="s">
        <v>9314</v>
      </c>
    </row>
    <row r="2654" spans="1:8" x14ac:dyDescent="0.25">
      <c r="A2654" s="112">
        <v>44967</v>
      </c>
      <c r="B2654" s="21" t="s">
        <v>8034</v>
      </c>
      <c r="C2654" s="13" t="s">
        <v>5186</v>
      </c>
      <c r="D2654" s="1207"/>
      <c r="E2654" s="22">
        <f>5032+5596</f>
        <v>10628</v>
      </c>
      <c r="F2654" s="19"/>
      <c r="G2654" s="14">
        <f t="shared" si="48"/>
        <v>10628</v>
      </c>
      <c r="H2654" s="1212"/>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06" t="s">
        <v>9338</v>
      </c>
      <c r="E2656" s="22">
        <f>15552+18000</f>
        <v>33552</v>
      </c>
      <c r="F2656" s="19"/>
      <c r="G2656" s="14">
        <f t="shared" si="48"/>
        <v>33552</v>
      </c>
      <c r="H2656" s="1211" t="s">
        <v>9314</v>
      </c>
    </row>
    <row r="2657" spans="1:8" x14ac:dyDescent="0.25">
      <c r="A2657" s="112">
        <v>44967</v>
      </c>
      <c r="B2657" s="21" t="s">
        <v>8329</v>
      </c>
      <c r="C2657" s="13" t="s">
        <v>5186</v>
      </c>
      <c r="D2657" s="1207"/>
      <c r="E2657" s="22">
        <v>28080</v>
      </c>
      <c r="F2657" s="19"/>
      <c r="G2657" s="14">
        <f t="shared" si="48"/>
        <v>28080</v>
      </c>
      <c r="H2657" s="1212"/>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243" t="s">
        <v>9339</v>
      </c>
    </row>
    <row r="2675" spans="1:8" x14ac:dyDescent="0.25">
      <c r="A2675" s="112">
        <v>44973</v>
      </c>
      <c r="B2675" s="21" t="s">
        <v>8068</v>
      </c>
      <c r="C2675" s="13" t="s">
        <v>5186</v>
      </c>
      <c r="D2675" s="764"/>
      <c r="E2675" s="22"/>
      <c r="F2675" s="19">
        <v>63132</v>
      </c>
      <c r="G2675" s="14">
        <f t="shared" si="48"/>
        <v>-63132</v>
      </c>
      <c r="H2675" s="1244"/>
    </row>
    <row r="2676" spans="1:8" x14ac:dyDescent="0.25">
      <c r="A2676" s="112">
        <v>44973</v>
      </c>
      <c r="B2676" s="21" t="s">
        <v>8329</v>
      </c>
      <c r="C2676" s="13" t="s">
        <v>5186</v>
      </c>
      <c r="D2676" s="764"/>
      <c r="E2676" s="22"/>
      <c r="F2676" s="19">
        <v>98924</v>
      </c>
      <c r="G2676" s="14">
        <f t="shared" si="48"/>
        <v>-98924</v>
      </c>
      <c r="H2676" s="1245"/>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17" t="s">
        <v>9446</v>
      </c>
    </row>
    <row r="2692" spans="1:8" x14ac:dyDescent="0.25">
      <c r="A2692" s="112">
        <v>45001</v>
      </c>
      <c r="B2692" s="21" t="s">
        <v>8521</v>
      </c>
      <c r="C2692" s="13" t="s">
        <v>166</v>
      </c>
      <c r="D2692" s="764"/>
      <c r="E2692" s="22"/>
      <c r="F2692" s="19">
        <v>15069</v>
      </c>
      <c r="G2692" s="14">
        <f t="shared" si="48"/>
        <v>-15069</v>
      </c>
      <c r="H2692" s="1218"/>
    </row>
    <row r="2693" spans="1:8" x14ac:dyDescent="0.25">
      <c r="A2693" s="112">
        <v>45001</v>
      </c>
      <c r="B2693" s="21" t="s">
        <v>8645</v>
      </c>
      <c r="C2693" s="13" t="s">
        <v>166</v>
      </c>
      <c r="D2693" s="764"/>
      <c r="E2693" s="22"/>
      <c r="F2693" s="19">
        <v>848690</v>
      </c>
      <c r="G2693" s="14">
        <f t="shared" si="48"/>
        <v>-848690</v>
      </c>
      <c r="H2693" s="1218"/>
    </row>
    <row r="2694" spans="1:8" x14ac:dyDescent="0.25">
      <c r="A2694" s="112">
        <v>45001</v>
      </c>
      <c r="B2694" s="21" t="s">
        <v>8856</v>
      </c>
      <c r="C2694" s="13" t="s">
        <v>166</v>
      </c>
      <c r="D2694" s="764"/>
      <c r="E2694" s="22"/>
      <c r="F2694" s="19">
        <v>78000</v>
      </c>
      <c r="G2694" s="14">
        <f t="shared" si="48"/>
        <v>-78000</v>
      </c>
      <c r="H2694" s="1218"/>
    </row>
    <row r="2695" spans="1:8" x14ac:dyDescent="0.25">
      <c r="A2695" s="112">
        <v>45001</v>
      </c>
      <c r="B2695" s="21" t="s">
        <v>8864</v>
      </c>
      <c r="C2695" s="13" t="s">
        <v>166</v>
      </c>
      <c r="D2695" s="764"/>
      <c r="E2695" s="22"/>
      <c r="F2695" s="19">
        <v>115000</v>
      </c>
      <c r="G2695" s="14">
        <f t="shared" si="48"/>
        <v>-115000</v>
      </c>
      <c r="H2695" s="1219"/>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13" t="s">
        <v>9467</v>
      </c>
    </row>
    <row r="2699" spans="1:8" x14ac:dyDescent="0.25">
      <c r="A2699" s="112">
        <v>45002</v>
      </c>
      <c r="B2699" s="21" t="s">
        <v>8856</v>
      </c>
      <c r="C2699" s="13" t="s">
        <v>180</v>
      </c>
      <c r="D2699" s="764"/>
      <c r="E2699" s="22"/>
      <c r="F2699" s="19">
        <v>164160</v>
      </c>
      <c r="G2699" s="14">
        <f t="shared" si="48"/>
        <v>-164160</v>
      </c>
      <c r="H2699" s="1214"/>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13" t="s">
        <v>8995</v>
      </c>
    </row>
    <row r="2704" spans="1:8" x14ac:dyDescent="0.25">
      <c r="A2704" s="112">
        <v>45005</v>
      </c>
      <c r="B2704" s="21" t="s">
        <v>8645</v>
      </c>
      <c r="C2704" s="13" t="s">
        <v>8384</v>
      </c>
      <c r="D2704" s="764"/>
      <c r="E2704" s="22"/>
      <c r="F2704" s="19">
        <v>371446</v>
      </c>
      <c r="G2704" s="14">
        <f t="shared" si="53"/>
        <v>-371446</v>
      </c>
      <c r="H2704" s="1214"/>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37" t="s">
        <v>9271</v>
      </c>
      <c r="E2716" s="22">
        <v>28496</v>
      </c>
      <c r="F2716" s="19"/>
      <c r="G2716" s="14">
        <f t="shared" si="53"/>
        <v>28496</v>
      </c>
      <c r="H2716" s="1211" t="s">
        <v>9314</v>
      </c>
    </row>
    <row r="2717" spans="1:8" x14ac:dyDescent="0.25">
      <c r="A2717" s="112">
        <v>45019</v>
      </c>
      <c r="B2717" s="21" t="s">
        <v>3945</v>
      </c>
      <c r="C2717" s="13" t="s">
        <v>8384</v>
      </c>
      <c r="D2717" s="1238"/>
      <c r="E2717" s="22">
        <v>8745</v>
      </c>
      <c r="F2717" s="19"/>
      <c r="G2717" s="14">
        <f t="shared" si="53"/>
        <v>8745</v>
      </c>
      <c r="H2717" s="1212"/>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06" t="s">
        <v>9590</v>
      </c>
      <c r="E2721" s="22">
        <v>20000</v>
      </c>
      <c r="F2721" s="19"/>
      <c r="G2721" s="14">
        <f t="shared" si="53"/>
        <v>20000</v>
      </c>
      <c r="H2721" s="1211" t="s">
        <v>9314</v>
      </c>
    </row>
    <row r="2722" spans="1:8" x14ac:dyDescent="0.25">
      <c r="A2722" s="112">
        <v>45024</v>
      </c>
      <c r="B2722" s="21" t="s">
        <v>8034</v>
      </c>
      <c r="C2722" s="13" t="s">
        <v>5186</v>
      </c>
      <c r="D2722" s="1207"/>
      <c r="E2722" s="22">
        <v>15000</v>
      </c>
      <c r="F2722" s="19"/>
      <c r="G2722" s="14">
        <f t="shared" si="53"/>
        <v>15000</v>
      </c>
      <c r="H2722" s="1212"/>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26" t="s">
        <v>12241</v>
      </c>
    </row>
    <row r="2726" spans="1:8" x14ac:dyDescent="0.25">
      <c r="A2726" s="112">
        <v>45026</v>
      </c>
      <c r="B2726" s="21" t="s">
        <v>8329</v>
      </c>
      <c r="C2726" s="13" t="s">
        <v>5186</v>
      </c>
      <c r="D2726" s="764"/>
      <c r="E2726" s="22"/>
      <c r="F2726" s="19">
        <v>20624</v>
      </c>
      <c r="G2726" s="14">
        <f t="shared" si="53"/>
        <v>-20624</v>
      </c>
      <c r="H2726" s="1227"/>
    </row>
    <row r="2727" spans="1:8" x14ac:dyDescent="0.25">
      <c r="A2727" s="112">
        <v>45026</v>
      </c>
      <c r="B2727" s="21" t="s">
        <v>8864</v>
      </c>
      <c r="C2727" s="13" t="s">
        <v>5186</v>
      </c>
      <c r="D2727" s="764"/>
      <c r="E2727" s="22"/>
      <c r="F2727" s="19">
        <v>34826</v>
      </c>
      <c r="G2727" s="14">
        <f t="shared" si="53"/>
        <v>-34826</v>
      </c>
      <c r="H2727" s="1228"/>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00" t="s">
        <v>9644</v>
      </c>
    </row>
    <row r="2732" spans="1:8" ht="15.75" customHeight="1" x14ac:dyDescent="0.25">
      <c r="A2732" s="112">
        <v>45029</v>
      </c>
      <c r="B2732" s="21" t="s">
        <v>7655</v>
      </c>
      <c r="C2732" s="13" t="s">
        <v>5680</v>
      </c>
      <c r="D2732" s="764"/>
      <c r="E2732" s="781"/>
      <c r="F2732" s="141">
        <v>40900</v>
      </c>
      <c r="G2732" s="782">
        <f t="shared" si="53"/>
        <v>-40900</v>
      </c>
      <c r="H2732" s="1201"/>
    </row>
    <row r="2733" spans="1:8" ht="15.75" customHeight="1" x14ac:dyDescent="0.25">
      <c r="A2733" s="112">
        <v>45029</v>
      </c>
      <c r="B2733" s="21" t="s">
        <v>7553</v>
      </c>
      <c r="C2733" s="13" t="s">
        <v>5680</v>
      </c>
      <c r="D2733" s="764"/>
      <c r="E2733" s="781"/>
      <c r="F2733" s="141">
        <v>5400</v>
      </c>
      <c r="G2733" s="782">
        <f t="shared" si="53"/>
        <v>-5400</v>
      </c>
      <c r="H2733" s="1201"/>
    </row>
    <row r="2734" spans="1:8" ht="16.5" thickBot="1" x14ac:dyDescent="0.3">
      <c r="A2734" s="112">
        <v>45029</v>
      </c>
      <c r="B2734" s="21" t="s">
        <v>8645</v>
      </c>
      <c r="C2734" s="13" t="s">
        <v>5680</v>
      </c>
      <c r="D2734" s="764"/>
      <c r="E2734" s="781"/>
      <c r="F2734" s="784">
        <v>40520</v>
      </c>
      <c r="G2734" s="782">
        <f t="shared" si="53"/>
        <v>-40520</v>
      </c>
      <c r="H2734" s="1202"/>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00" t="s">
        <v>9644</v>
      </c>
    </row>
    <row r="2737" spans="1:8" x14ac:dyDescent="0.25">
      <c r="A2737" s="112">
        <v>45031</v>
      </c>
      <c r="B2737" s="21" t="s">
        <v>8864</v>
      </c>
      <c r="C2737" s="13" t="s">
        <v>169</v>
      </c>
      <c r="D2737" s="764"/>
      <c r="E2737" s="781"/>
      <c r="F2737" s="141">
        <v>18365</v>
      </c>
      <c r="G2737" s="782">
        <f t="shared" si="53"/>
        <v>-18365</v>
      </c>
      <c r="H2737" s="1201"/>
    </row>
    <row r="2738" spans="1:8" x14ac:dyDescent="0.25">
      <c r="A2738" s="112">
        <v>45031</v>
      </c>
      <c r="B2738" s="21" t="s">
        <v>9397</v>
      </c>
      <c r="C2738" s="13" t="s">
        <v>169</v>
      </c>
      <c r="D2738" s="764"/>
      <c r="E2738" s="781"/>
      <c r="F2738" s="141">
        <v>20500</v>
      </c>
      <c r="G2738" s="782">
        <f t="shared" si="53"/>
        <v>-20500</v>
      </c>
      <c r="H2738" s="1201"/>
    </row>
    <row r="2739" spans="1:8" ht="16.5" thickBot="1" x14ac:dyDescent="0.3">
      <c r="A2739" s="112">
        <v>45031</v>
      </c>
      <c r="B2739" s="21" t="s">
        <v>9397</v>
      </c>
      <c r="C2739" s="13" t="s">
        <v>169</v>
      </c>
      <c r="D2739" s="764"/>
      <c r="E2739" s="781"/>
      <c r="F2739" s="784">
        <v>4135</v>
      </c>
      <c r="G2739" s="782">
        <f t="shared" si="53"/>
        <v>-4135</v>
      </c>
      <c r="H2739" s="1202"/>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29" t="s">
        <v>9714</v>
      </c>
    </row>
    <row r="2744" spans="1:8" x14ac:dyDescent="0.25">
      <c r="A2744" s="112">
        <v>45035</v>
      </c>
      <c r="B2744" s="21" t="s">
        <v>8645</v>
      </c>
      <c r="C2744" s="13" t="s">
        <v>8384</v>
      </c>
      <c r="D2744" s="764"/>
      <c r="E2744" s="781"/>
      <c r="F2744" s="141">
        <v>51861</v>
      </c>
      <c r="G2744" s="14">
        <f t="shared" si="54"/>
        <v>-51861</v>
      </c>
      <c r="H2744" s="1230"/>
    </row>
    <row r="2745" spans="1:8" x14ac:dyDescent="0.25">
      <c r="A2745" s="112">
        <v>45035</v>
      </c>
      <c r="B2745" s="21" t="s">
        <v>8864</v>
      </c>
      <c r="C2745" s="13" t="s">
        <v>8384</v>
      </c>
      <c r="D2745" s="764"/>
      <c r="E2745" s="781"/>
      <c r="F2745" s="141">
        <v>17015</v>
      </c>
      <c r="G2745" s="14">
        <f t="shared" si="54"/>
        <v>-17015</v>
      </c>
      <c r="H2745" s="1230"/>
    </row>
    <row r="2746" spans="1:8" x14ac:dyDescent="0.25">
      <c r="A2746" s="112">
        <v>45035</v>
      </c>
      <c r="B2746" s="21" t="s">
        <v>9495</v>
      </c>
      <c r="C2746" s="13" t="s">
        <v>8384</v>
      </c>
      <c r="D2746" s="764"/>
      <c r="E2746" s="781"/>
      <c r="F2746" s="141">
        <v>28496</v>
      </c>
      <c r="G2746" s="14">
        <f t="shared" si="54"/>
        <v>-28496</v>
      </c>
      <c r="H2746" s="1230"/>
    </row>
    <row r="2747" spans="1:8" x14ac:dyDescent="0.25">
      <c r="A2747" s="112">
        <v>45035</v>
      </c>
      <c r="B2747" s="21" t="s">
        <v>9344</v>
      </c>
      <c r="C2747" s="13" t="s">
        <v>8384</v>
      </c>
      <c r="D2747" s="764"/>
      <c r="E2747" s="953"/>
      <c r="F2747" s="146">
        <v>93883</v>
      </c>
      <c r="G2747" s="14">
        <f t="shared" si="54"/>
        <v>-93883</v>
      </c>
      <c r="H2747" s="1231"/>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15" t="s">
        <v>9726</v>
      </c>
    </row>
    <row r="2752" spans="1:8" x14ac:dyDescent="0.25">
      <c r="A2752" s="112">
        <v>45043</v>
      </c>
      <c r="B2752" s="21" t="s">
        <v>8645</v>
      </c>
      <c r="C2752" s="13" t="s">
        <v>8384</v>
      </c>
      <c r="D2752" s="764"/>
      <c r="E2752" s="22"/>
      <c r="F2752" s="19">
        <v>447612</v>
      </c>
      <c r="G2752" s="14">
        <f t="shared" si="54"/>
        <v>-447612</v>
      </c>
      <c r="H2752" s="1216"/>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82" t="s">
        <v>9788</v>
      </c>
    </row>
    <row r="2759" spans="1:8" x14ac:dyDescent="0.25">
      <c r="A2759" s="112">
        <v>45049</v>
      </c>
      <c r="B2759" s="21" t="s">
        <v>9649</v>
      </c>
      <c r="C2759" s="13" t="s">
        <v>8384</v>
      </c>
      <c r="D2759" s="764"/>
      <c r="E2759" s="22"/>
      <c r="F2759" s="19">
        <f>730000-F2758</f>
        <v>235093</v>
      </c>
      <c r="G2759" s="14">
        <f t="shared" si="54"/>
        <v>-235093</v>
      </c>
      <c r="H2759" s="1183"/>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82" t="s">
        <v>9836</v>
      </c>
    </row>
    <row r="2769" spans="1:8" ht="16.5" thickBot="1" x14ac:dyDescent="0.3">
      <c r="A2769" s="112">
        <v>45056</v>
      </c>
      <c r="B2769" s="21" t="s">
        <v>9344</v>
      </c>
      <c r="C2769" s="13" t="s">
        <v>169</v>
      </c>
      <c r="D2769" s="764"/>
      <c r="E2769" s="781"/>
      <c r="F2769" s="784">
        <v>124699</v>
      </c>
      <c r="G2769" s="782">
        <f t="shared" si="54"/>
        <v>-124699</v>
      </c>
      <c r="H2769" s="1184"/>
    </row>
    <row r="2770" spans="1:8" x14ac:dyDescent="0.25">
      <c r="A2770" s="112">
        <v>45056</v>
      </c>
      <c r="B2770" s="21" t="s">
        <v>8864</v>
      </c>
      <c r="C2770" s="13" t="s">
        <v>180</v>
      </c>
      <c r="D2770" s="764"/>
      <c r="E2770" s="781"/>
      <c r="F2770" s="783">
        <v>380920</v>
      </c>
      <c r="G2770" s="782">
        <f t="shared" si="54"/>
        <v>-380920</v>
      </c>
      <c r="H2770" s="1182" t="s">
        <v>9837</v>
      </c>
    </row>
    <row r="2771" spans="1:8" ht="16.5" thickBot="1" x14ac:dyDescent="0.3">
      <c r="A2771" s="112">
        <v>45056</v>
      </c>
      <c r="B2771" s="21" t="s">
        <v>9397</v>
      </c>
      <c r="C2771" s="13" t="s">
        <v>180</v>
      </c>
      <c r="D2771" s="764"/>
      <c r="E2771" s="781"/>
      <c r="F2771" s="784">
        <v>192080</v>
      </c>
      <c r="G2771" s="782">
        <f t="shared" si="54"/>
        <v>-192080</v>
      </c>
      <c r="H2771" s="1184"/>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82" t="s">
        <v>12240</v>
      </c>
    </row>
    <row r="2774" spans="1:8" x14ac:dyDescent="0.25">
      <c r="A2774" s="112">
        <v>45056</v>
      </c>
      <c r="B2774" s="21" t="s">
        <v>8864</v>
      </c>
      <c r="C2774" s="13" t="s">
        <v>5186</v>
      </c>
      <c r="D2774" s="764"/>
      <c r="E2774" s="22"/>
      <c r="F2774" s="111">
        <v>150000</v>
      </c>
      <c r="G2774" s="14">
        <f t="shared" si="54"/>
        <v>-150000</v>
      </c>
      <c r="H2774" s="1183"/>
    </row>
    <row r="2775" spans="1:8" x14ac:dyDescent="0.25">
      <c r="A2775" s="112">
        <v>45056</v>
      </c>
      <c r="B2775" s="21" t="s">
        <v>8864</v>
      </c>
      <c r="C2775" s="13" t="s">
        <v>5186</v>
      </c>
      <c r="D2775" s="764"/>
      <c r="E2775" s="22"/>
      <c r="F2775" s="111">
        <v>35000</v>
      </c>
      <c r="G2775" s="14">
        <f t="shared" si="54"/>
        <v>-35000</v>
      </c>
      <c r="H2775" s="1183"/>
    </row>
    <row r="2776" spans="1:8" x14ac:dyDescent="0.25">
      <c r="A2776" s="112">
        <v>45056</v>
      </c>
      <c r="B2776" s="21" t="s">
        <v>8864</v>
      </c>
      <c r="C2776" s="13" t="s">
        <v>5186</v>
      </c>
      <c r="D2776" s="764"/>
      <c r="E2776" s="22"/>
      <c r="F2776" s="111">
        <v>5000</v>
      </c>
      <c r="G2776" s="14">
        <f t="shared" si="54"/>
        <v>-5000</v>
      </c>
      <c r="H2776" s="1184"/>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17" t="s">
        <v>10305</v>
      </c>
    </row>
    <row r="2816" spans="1:8" x14ac:dyDescent="0.25">
      <c r="A2816" s="112">
        <v>45076</v>
      </c>
      <c r="B2816" s="21" t="s">
        <v>8034</v>
      </c>
      <c r="C2816" s="13" t="s">
        <v>7240</v>
      </c>
      <c r="D2816" s="764"/>
      <c r="E2816" s="22"/>
      <c r="F2816" s="19">
        <v>141655</v>
      </c>
      <c r="G2816" s="14">
        <f t="shared" si="54"/>
        <v>-141655</v>
      </c>
      <c r="H2816" s="1218"/>
    </row>
    <row r="2817" spans="1:8" x14ac:dyDescent="0.25">
      <c r="A2817" s="112">
        <v>45076</v>
      </c>
      <c r="B2817" s="21" t="s">
        <v>8329</v>
      </c>
      <c r="C2817" s="13" t="s">
        <v>7240</v>
      </c>
      <c r="D2817" s="764"/>
      <c r="E2817" s="22"/>
      <c r="F2817" s="19">
        <v>27798</v>
      </c>
      <c r="G2817" s="14">
        <f t="shared" si="54"/>
        <v>-27798</v>
      </c>
      <c r="H2817" s="1218"/>
    </row>
    <row r="2818" spans="1:8" x14ac:dyDescent="0.25">
      <c r="A2818" s="112">
        <v>45076</v>
      </c>
      <c r="B2818" s="21" t="s">
        <v>8547</v>
      </c>
      <c r="C2818" s="13" t="s">
        <v>7240</v>
      </c>
      <c r="D2818" s="764"/>
      <c r="E2818" s="22"/>
      <c r="F2818" s="19">
        <v>65342</v>
      </c>
      <c r="G2818" s="14">
        <f t="shared" si="54"/>
        <v>-65342</v>
      </c>
      <c r="H2818" s="1218"/>
    </row>
    <row r="2819" spans="1:8" x14ac:dyDescent="0.25">
      <c r="A2819" s="112">
        <v>45076</v>
      </c>
      <c r="B2819" s="21" t="s">
        <v>8645</v>
      </c>
      <c r="C2819" s="13" t="s">
        <v>7240</v>
      </c>
      <c r="D2819" s="764"/>
      <c r="E2819" s="22"/>
      <c r="F2819" s="19">
        <v>188071</v>
      </c>
      <c r="G2819" s="14">
        <f t="shared" si="54"/>
        <v>-188071</v>
      </c>
      <c r="H2819" s="1218"/>
    </row>
    <row r="2820" spans="1:8" x14ac:dyDescent="0.25">
      <c r="A2820" s="112">
        <v>45076</v>
      </c>
      <c r="B2820" s="21" t="s">
        <v>8856</v>
      </c>
      <c r="C2820" s="13" t="s">
        <v>7240</v>
      </c>
      <c r="D2820" s="764"/>
      <c r="E2820" s="22"/>
      <c r="F2820" s="19">
        <v>3983</v>
      </c>
      <c r="G2820" s="14">
        <f t="shared" si="54"/>
        <v>-3983</v>
      </c>
      <c r="H2820" s="1218"/>
    </row>
    <row r="2821" spans="1:8" x14ac:dyDescent="0.25">
      <c r="A2821" s="112">
        <v>45076</v>
      </c>
      <c r="B2821" s="21" t="s">
        <v>8864</v>
      </c>
      <c r="C2821" s="13" t="s">
        <v>7240</v>
      </c>
      <c r="D2821" s="764"/>
      <c r="E2821" s="22"/>
      <c r="F2821" s="19">
        <v>48076</v>
      </c>
      <c r="G2821" s="14">
        <f t="shared" si="54"/>
        <v>-48076</v>
      </c>
      <c r="H2821" s="1218"/>
    </row>
    <row r="2822" spans="1:8" x14ac:dyDescent="0.25">
      <c r="A2822" s="112">
        <v>45076</v>
      </c>
      <c r="B2822" s="21" t="s">
        <v>9397</v>
      </c>
      <c r="C2822" s="13" t="s">
        <v>7240</v>
      </c>
      <c r="D2822" s="764"/>
      <c r="E2822" s="22"/>
      <c r="F2822" s="19">
        <v>48076</v>
      </c>
      <c r="G2822" s="14">
        <f t="shared" si="54"/>
        <v>-48076</v>
      </c>
      <c r="H2822" s="1219"/>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85" t="s">
        <v>10115</v>
      </c>
    </row>
    <row r="2866" spans="1:8" x14ac:dyDescent="0.25">
      <c r="A2866" s="112">
        <v>45086</v>
      </c>
      <c r="B2866" s="21" t="s">
        <v>8034</v>
      </c>
      <c r="C2866" s="13" t="s">
        <v>7465</v>
      </c>
      <c r="D2866" s="764"/>
      <c r="E2866" s="781"/>
      <c r="F2866" s="141">
        <v>176124</v>
      </c>
      <c r="G2866" s="782">
        <f t="shared" ref="G2866:G2933" si="57">E2866-F2866</f>
        <v>-176124</v>
      </c>
      <c r="H2866" s="1186"/>
    </row>
    <row r="2867" spans="1:8" x14ac:dyDescent="0.25">
      <c r="A2867" s="112">
        <v>45086</v>
      </c>
      <c r="B2867" s="21" t="s">
        <v>8329</v>
      </c>
      <c r="C2867" s="13" t="s">
        <v>7465</v>
      </c>
      <c r="D2867" s="764"/>
      <c r="E2867" s="781"/>
      <c r="F2867" s="141">
        <v>265939</v>
      </c>
      <c r="G2867" s="782">
        <f t="shared" si="57"/>
        <v>-265939</v>
      </c>
      <c r="H2867" s="1186"/>
    </row>
    <row r="2868" spans="1:8" x14ac:dyDescent="0.25">
      <c r="A2868" s="112">
        <v>45086</v>
      </c>
      <c r="B2868" s="21" t="s">
        <v>8547</v>
      </c>
      <c r="C2868" s="13" t="s">
        <v>7465</v>
      </c>
      <c r="D2868" s="764"/>
      <c r="E2868" s="781"/>
      <c r="F2868" s="141">
        <v>245863</v>
      </c>
      <c r="G2868" s="782">
        <f t="shared" si="57"/>
        <v>-245863</v>
      </c>
      <c r="H2868" s="1186"/>
    </row>
    <row r="2869" spans="1:8" ht="16.5" thickBot="1" x14ac:dyDescent="0.3">
      <c r="A2869" s="112">
        <v>45086</v>
      </c>
      <c r="B2869" s="21" t="s">
        <v>8864</v>
      </c>
      <c r="C2869" s="13" t="s">
        <v>7465</v>
      </c>
      <c r="D2869" s="764"/>
      <c r="E2869" s="781"/>
      <c r="F2869" s="784">
        <v>201031</v>
      </c>
      <c r="G2869" s="782">
        <f t="shared" si="57"/>
        <v>-201031</v>
      </c>
      <c r="H2869" s="1187"/>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197" t="s">
        <v>10115</v>
      </c>
    </row>
    <row r="2873" spans="1:8" x14ac:dyDescent="0.25">
      <c r="A2873" s="112">
        <v>45089</v>
      </c>
      <c r="B2873" s="21" t="s">
        <v>9649</v>
      </c>
      <c r="C2873" s="13" t="s">
        <v>8384</v>
      </c>
      <c r="D2873" s="764"/>
      <c r="E2873" s="22"/>
      <c r="F2873" s="19">
        <v>100000</v>
      </c>
      <c r="G2873" s="14">
        <f t="shared" si="57"/>
        <v>-100000</v>
      </c>
      <c r="H2873" s="1198"/>
    </row>
    <row r="2874" spans="1:8" x14ac:dyDescent="0.25">
      <c r="A2874" s="112">
        <v>45089</v>
      </c>
      <c r="B2874" s="21" t="s">
        <v>8645</v>
      </c>
      <c r="C2874" s="13" t="s">
        <v>8384</v>
      </c>
      <c r="D2874" s="764"/>
      <c r="E2874" s="22"/>
      <c r="F2874" s="19">
        <v>350000</v>
      </c>
      <c r="G2874" s="14">
        <f t="shared" si="57"/>
        <v>-350000</v>
      </c>
      <c r="H2874" s="1199"/>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76" t="s">
        <v>10221</v>
      </c>
    </row>
    <row r="2885" spans="1:8" x14ac:dyDescent="0.25">
      <c r="A2885" s="112">
        <v>45094</v>
      </c>
      <c r="B2885" s="21" t="s">
        <v>9757</v>
      </c>
      <c r="C2885" s="13" t="s">
        <v>180</v>
      </c>
      <c r="D2885" s="764"/>
      <c r="E2885" s="781"/>
      <c r="F2885" s="141">
        <v>49080</v>
      </c>
      <c r="G2885" s="782">
        <f t="shared" si="57"/>
        <v>-49080</v>
      </c>
      <c r="H2885" s="1177"/>
    </row>
    <row r="2886" spans="1:8" x14ac:dyDescent="0.25">
      <c r="A2886" s="112">
        <v>45094</v>
      </c>
      <c r="B2886" s="21" t="s">
        <v>10284</v>
      </c>
      <c r="C2886" s="13" t="s">
        <v>180</v>
      </c>
      <c r="D2886" s="764"/>
      <c r="E2886" s="781"/>
      <c r="F2886" s="146">
        <v>151960</v>
      </c>
      <c r="G2886" s="782">
        <f t="shared" si="57"/>
        <v>-151960</v>
      </c>
      <c r="H2886" s="1177"/>
    </row>
    <row r="2887" spans="1:8" ht="16.5" thickBot="1" x14ac:dyDescent="0.3">
      <c r="A2887" s="112">
        <v>45094</v>
      </c>
      <c r="B2887" s="21" t="s">
        <v>10220</v>
      </c>
      <c r="C2887" s="13" t="s">
        <v>180</v>
      </c>
      <c r="D2887" s="764"/>
      <c r="E2887" s="781"/>
      <c r="F2887" s="784">
        <f>875000-F2886-F2885-F2884</f>
        <v>3960</v>
      </c>
      <c r="G2887" s="782">
        <f t="shared" si="57"/>
        <v>-3960</v>
      </c>
      <c r="H2887" s="1178"/>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76" t="s">
        <v>10244</v>
      </c>
    </row>
    <row r="2900" spans="1:8" x14ac:dyDescent="0.25">
      <c r="A2900" s="112">
        <v>45096</v>
      </c>
      <c r="B2900" s="21" t="s">
        <v>9955</v>
      </c>
      <c r="C2900" s="13" t="s">
        <v>169</v>
      </c>
      <c r="D2900" s="764"/>
      <c r="E2900" s="781"/>
      <c r="F2900" s="151">
        <v>23382</v>
      </c>
      <c r="G2900" s="782">
        <f t="shared" si="57"/>
        <v>-23382</v>
      </c>
      <c r="H2900" s="1177"/>
    </row>
    <row r="2901" spans="1:8" ht="16.5" thickBot="1" x14ac:dyDescent="0.3">
      <c r="A2901" s="112">
        <v>45096</v>
      </c>
      <c r="B2901" s="21" t="s">
        <v>9974</v>
      </c>
      <c r="C2901" s="13" t="s">
        <v>169</v>
      </c>
      <c r="D2901" s="764"/>
      <c r="E2901" s="781"/>
      <c r="F2901" s="295">
        <v>102854</v>
      </c>
      <c r="G2901" s="782">
        <f t="shared" si="57"/>
        <v>-102854</v>
      </c>
      <c r="H2901" s="1178"/>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82" t="s">
        <v>10223</v>
      </c>
    </row>
    <row r="2905" spans="1:8" x14ac:dyDescent="0.25">
      <c r="A2905" s="112">
        <v>45096</v>
      </c>
      <c r="B2905" s="21" t="s">
        <v>6503</v>
      </c>
      <c r="C2905" s="13" t="s">
        <v>164</v>
      </c>
      <c r="D2905" s="764"/>
      <c r="E2905" s="22"/>
      <c r="F2905" s="19">
        <v>1320</v>
      </c>
      <c r="G2905" s="14">
        <f t="shared" si="57"/>
        <v>-1320</v>
      </c>
      <c r="H2905" s="1183"/>
    </row>
    <row r="2906" spans="1:8" x14ac:dyDescent="0.25">
      <c r="A2906" s="112">
        <v>45096</v>
      </c>
      <c r="B2906" s="21" t="s">
        <v>8856</v>
      </c>
      <c r="C2906" s="13" t="s">
        <v>164</v>
      </c>
      <c r="D2906" s="764"/>
      <c r="E2906" s="22"/>
      <c r="F2906" s="19">
        <v>2773</v>
      </c>
      <c r="G2906" s="14">
        <f t="shared" si="57"/>
        <v>-2773</v>
      </c>
      <c r="H2906" s="1183"/>
    </row>
    <row r="2907" spans="1:8" x14ac:dyDescent="0.25">
      <c r="A2907" s="112">
        <v>45096</v>
      </c>
      <c r="B2907" s="21" t="s">
        <v>9344</v>
      </c>
      <c r="C2907" s="13" t="s">
        <v>164</v>
      </c>
      <c r="D2907" s="764"/>
      <c r="E2907" s="22"/>
      <c r="F2907" s="19">
        <v>12911</v>
      </c>
      <c r="G2907" s="14">
        <f t="shared" si="57"/>
        <v>-12911</v>
      </c>
      <c r="H2907" s="1183"/>
    </row>
    <row r="2908" spans="1:8" x14ac:dyDescent="0.25">
      <c r="A2908" s="112">
        <v>45096</v>
      </c>
      <c r="B2908" s="21" t="s">
        <v>9495</v>
      </c>
      <c r="C2908" s="13" t="s">
        <v>164</v>
      </c>
      <c r="D2908" s="764"/>
      <c r="E2908" s="22"/>
      <c r="F2908" s="19">
        <v>3303</v>
      </c>
      <c r="G2908" s="14">
        <f t="shared" si="57"/>
        <v>-3303</v>
      </c>
      <c r="H2908" s="1183"/>
    </row>
    <row r="2909" spans="1:8" x14ac:dyDescent="0.25">
      <c r="A2909" s="112">
        <v>45096</v>
      </c>
      <c r="B2909" s="21" t="s">
        <v>10892</v>
      </c>
      <c r="C2909" s="13" t="s">
        <v>164</v>
      </c>
      <c r="D2909" s="764"/>
      <c r="E2909" s="22"/>
      <c r="F2909" s="19">
        <v>64935</v>
      </c>
      <c r="G2909" s="14">
        <f t="shared" si="57"/>
        <v>-64935</v>
      </c>
      <c r="H2909" s="1183"/>
    </row>
    <row r="2910" spans="1:8" x14ac:dyDescent="0.25">
      <c r="A2910" s="112">
        <v>45096</v>
      </c>
      <c r="B2910" s="21" t="s">
        <v>9955</v>
      </c>
      <c r="C2910" s="13" t="s">
        <v>164</v>
      </c>
      <c r="D2910" s="764"/>
      <c r="E2910" s="22"/>
      <c r="F2910" s="19">
        <v>5073</v>
      </c>
      <c r="G2910" s="14">
        <f t="shared" si="57"/>
        <v>-5073</v>
      </c>
      <c r="H2910" s="1183"/>
    </row>
    <row r="2911" spans="1:8" x14ac:dyDescent="0.25">
      <c r="A2911" s="112">
        <v>45096</v>
      </c>
      <c r="B2911" s="21" t="s">
        <v>9974</v>
      </c>
      <c r="C2911" s="13" t="s">
        <v>164</v>
      </c>
      <c r="D2911" s="764"/>
      <c r="E2911" s="22"/>
      <c r="F2911" s="109">
        <f>100000-F2910-F2909-3485-F2907-F2906-F2905-F2904</f>
        <v>2239</v>
      </c>
      <c r="G2911" s="14">
        <f t="shared" si="57"/>
        <v>-2239</v>
      </c>
      <c r="H2911" s="1184"/>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92" t="s">
        <v>10115</v>
      </c>
    </row>
    <row r="2916" spans="1:8" x14ac:dyDescent="0.25">
      <c r="A2916" s="112">
        <v>45099</v>
      </c>
      <c r="B2916" s="21" t="s">
        <v>9757</v>
      </c>
      <c r="C2916" s="13" t="s">
        <v>8384</v>
      </c>
      <c r="D2916" s="764"/>
      <c r="E2916" s="781"/>
      <c r="F2916" s="213">
        <v>500000</v>
      </c>
      <c r="G2916" s="782">
        <f t="shared" si="57"/>
        <v>-500000</v>
      </c>
      <c r="H2916" s="1193"/>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17" t="s">
        <v>10386</v>
      </c>
    </row>
    <row r="2922" spans="1:8" ht="15.75" customHeight="1" x14ac:dyDescent="0.25">
      <c r="A2922" s="112">
        <v>45104</v>
      </c>
      <c r="B2922" s="21" t="s">
        <v>9397</v>
      </c>
      <c r="C2922" s="13" t="s">
        <v>7240</v>
      </c>
      <c r="D2922" s="764"/>
      <c r="E2922" s="22"/>
      <c r="F2922" s="19">
        <v>116894</v>
      </c>
      <c r="G2922" s="14">
        <f t="shared" si="57"/>
        <v>-116894</v>
      </c>
      <c r="H2922" s="1218"/>
    </row>
    <row r="2923" spans="1:8" x14ac:dyDescent="0.25">
      <c r="A2923" s="112">
        <v>45104</v>
      </c>
      <c r="B2923" s="21"/>
      <c r="C2923" s="13" t="s">
        <v>7240</v>
      </c>
      <c r="D2923" s="764"/>
      <c r="E2923" s="22"/>
      <c r="F2923" s="19">
        <v>13918</v>
      </c>
      <c r="G2923" s="14">
        <f t="shared" si="57"/>
        <v>-13918</v>
      </c>
      <c r="H2923" s="1219"/>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23" t="s">
        <v>10313</v>
      </c>
    </row>
    <row r="2930" spans="1:8" x14ac:dyDescent="0.25">
      <c r="A2930" s="112">
        <v>45112</v>
      </c>
      <c r="B2930" s="21" t="s">
        <v>8856</v>
      </c>
      <c r="C2930" s="13" t="s">
        <v>8384</v>
      </c>
      <c r="D2930" s="764"/>
      <c r="E2930" s="22"/>
      <c r="F2930" s="19">
        <v>200000</v>
      </c>
      <c r="G2930" s="14">
        <f t="shared" si="57"/>
        <v>-200000</v>
      </c>
      <c r="H2930" s="1224"/>
    </row>
    <row r="2931" spans="1:8" x14ac:dyDescent="0.25">
      <c r="A2931" s="112">
        <v>45112</v>
      </c>
      <c r="B2931" s="21" t="s">
        <v>9344</v>
      </c>
      <c r="C2931" s="13" t="s">
        <v>8384</v>
      </c>
      <c r="D2931" s="764"/>
      <c r="E2931" s="22"/>
      <c r="F2931" s="19">
        <v>270000</v>
      </c>
      <c r="G2931" s="14">
        <f t="shared" si="57"/>
        <v>-270000</v>
      </c>
      <c r="H2931" s="1224"/>
    </row>
    <row r="2932" spans="1:8" x14ac:dyDescent="0.25">
      <c r="A2932" s="112">
        <v>45112</v>
      </c>
      <c r="B2932" s="21" t="s">
        <v>9649</v>
      </c>
      <c r="C2932" s="13" t="s">
        <v>8384</v>
      </c>
      <c r="D2932" s="764"/>
      <c r="E2932" s="22"/>
      <c r="F2932" s="19">
        <v>430000</v>
      </c>
      <c r="G2932" s="14">
        <f t="shared" si="57"/>
        <v>-430000</v>
      </c>
      <c r="H2932" s="1224"/>
    </row>
    <row r="2933" spans="1:8" x14ac:dyDescent="0.25">
      <c r="A2933" s="112">
        <v>45112</v>
      </c>
      <c r="B2933" s="21" t="s">
        <v>10139</v>
      </c>
      <c r="C2933" s="13" t="s">
        <v>8384</v>
      </c>
      <c r="D2933" s="764"/>
      <c r="E2933" s="22"/>
      <c r="F2933" s="19">
        <v>50000</v>
      </c>
      <c r="G2933" s="14">
        <f t="shared" si="57"/>
        <v>-50000</v>
      </c>
      <c r="H2933" s="1225"/>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32" t="s">
        <v>10461</v>
      </c>
      <c r="E2940" s="781">
        <v>130000</v>
      </c>
      <c r="F2940" s="19"/>
      <c r="G2940" s="14">
        <f t="shared" si="60"/>
        <v>130000</v>
      </c>
      <c r="H2940" s="342" t="s">
        <v>9267</v>
      </c>
    </row>
    <row r="2941" spans="1:8" x14ac:dyDescent="0.25">
      <c r="A2941" s="112">
        <v>45118</v>
      </c>
      <c r="B2941" s="21" t="s">
        <v>8856</v>
      </c>
      <c r="C2941" s="13" t="s">
        <v>166</v>
      </c>
      <c r="D2941" s="1233"/>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198" t="s">
        <v>10468</v>
      </c>
      <c r="J2951" s="127"/>
    </row>
    <row r="2952" spans="1:10" x14ac:dyDescent="0.25">
      <c r="A2952" s="112">
        <v>45124</v>
      </c>
      <c r="B2952" s="21" t="s">
        <v>9757</v>
      </c>
      <c r="C2952" s="13" t="s">
        <v>166</v>
      </c>
      <c r="D2952" s="764"/>
      <c r="E2952" s="22"/>
      <c r="F2952" s="19">
        <v>66000</v>
      </c>
      <c r="G2952" s="14">
        <f t="shared" si="60"/>
        <v>-66000</v>
      </c>
      <c r="H2952" s="1198"/>
    </row>
    <row r="2953" spans="1:10" x14ac:dyDescent="0.25">
      <c r="A2953" s="112">
        <v>45124</v>
      </c>
      <c r="B2953" s="21" t="s">
        <v>9955</v>
      </c>
      <c r="C2953" s="13" t="s">
        <v>166</v>
      </c>
      <c r="D2953" s="764"/>
      <c r="E2953" s="22"/>
      <c r="F2953" s="19">
        <v>15800</v>
      </c>
      <c r="G2953" s="14">
        <f t="shared" si="60"/>
        <v>-15800</v>
      </c>
      <c r="H2953" s="1198"/>
    </row>
    <row r="2954" spans="1:10" x14ac:dyDescent="0.25">
      <c r="A2954" s="112">
        <v>45124</v>
      </c>
      <c r="B2954" s="21" t="s">
        <v>10459</v>
      </c>
      <c r="C2954" s="13" t="s">
        <v>166</v>
      </c>
      <c r="D2954" s="764"/>
      <c r="E2954" s="22"/>
      <c r="F2954" s="19">
        <v>13260</v>
      </c>
      <c r="G2954" s="14">
        <f t="shared" si="60"/>
        <v>-13260</v>
      </c>
      <c r="H2954" s="1198"/>
    </row>
    <row r="2955" spans="1:10" x14ac:dyDescent="0.25">
      <c r="A2955" s="112">
        <v>45124</v>
      </c>
      <c r="B2955" s="21" t="s">
        <v>8645</v>
      </c>
      <c r="C2955" s="13" t="s">
        <v>166</v>
      </c>
      <c r="D2955" s="764"/>
      <c r="E2955" s="22"/>
      <c r="F2955" s="19">
        <v>290840</v>
      </c>
      <c r="G2955" s="14">
        <f t="shared" si="60"/>
        <v>-290840</v>
      </c>
      <c r="H2955" s="1199"/>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82" t="s">
        <v>10498</v>
      </c>
    </row>
    <row r="2965" spans="1:8" ht="16.5" thickBot="1" x14ac:dyDescent="0.3">
      <c r="A2965" s="112">
        <v>45125</v>
      </c>
      <c r="B2965" s="21" t="s">
        <v>10459</v>
      </c>
      <c r="C2965" s="13" t="s">
        <v>166</v>
      </c>
      <c r="D2965" s="764"/>
      <c r="E2965" s="781"/>
      <c r="F2965" s="784">
        <v>130000</v>
      </c>
      <c r="G2965" s="782">
        <f t="shared" si="60"/>
        <v>-130000</v>
      </c>
      <c r="H2965" s="1184"/>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20" t="s">
        <v>10539</v>
      </c>
    </row>
    <row r="2972" spans="1:8" x14ac:dyDescent="0.25">
      <c r="A2972" s="112">
        <v>45127</v>
      </c>
      <c r="B2972" s="21" t="s">
        <v>8856</v>
      </c>
      <c r="C2972" s="13" t="s">
        <v>8384</v>
      </c>
      <c r="D2972" s="764"/>
      <c r="E2972" s="781"/>
      <c r="F2972" s="141">
        <v>182717</v>
      </c>
      <c r="G2972" s="782">
        <f t="shared" si="60"/>
        <v>-182717</v>
      </c>
      <c r="H2972" s="1221"/>
    </row>
    <row r="2973" spans="1:8" x14ac:dyDescent="0.25">
      <c r="A2973" s="112">
        <v>45127</v>
      </c>
      <c r="B2973" s="21" t="s">
        <v>9344</v>
      </c>
      <c r="C2973" s="13" t="s">
        <v>8384</v>
      </c>
      <c r="D2973" s="764"/>
      <c r="E2973" s="781"/>
      <c r="F2973" s="141">
        <v>190000</v>
      </c>
      <c r="G2973" s="782">
        <f t="shared" si="60"/>
        <v>-190000</v>
      </c>
      <c r="H2973" s="1221"/>
    </row>
    <row r="2974" spans="1:8" x14ac:dyDescent="0.25">
      <c r="A2974" s="112">
        <v>45127</v>
      </c>
      <c r="B2974" s="21" t="s">
        <v>9649</v>
      </c>
      <c r="C2974" s="13" t="s">
        <v>8384</v>
      </c>
      <c r="D2974" s="764"/>
      <c r="E2974" s="781"/>
      <c r="F2974" s="141">
        <v>45196</v>
      </c>
      <c r="G2974" s="782">
        <f t="shared" si="60"/>
        <v>-45196</v>
      </c>
      <c r="H2974" s="1221"/>
    </row>
    <row r="2975" spans="1:8" x14ac:dyDescent="0.25">
      <c r="A2975" s="112">
        <v>45127</v>
      </c>
      <c r="B2975" s="21" t="s">
        <v>9757</v>
      </c>
      <c r="C2975" s="13" t="s">
        <v>8384</v>
      </c>
      <c r="D2975" s="764"/>
      <c r="E2975" s="781"/>
      <c r="F2975" s="141">
        <v>190000</v>
      </c>
      <c r="G2975" s="782">
        <f t="shared" si="60"/>
        <v>-190000</v>
      </c>
      <c r="H2975" s="1221"/>
    </row>
    <row r="2976" spans="1:8" x14ac:dyDescent="0.25">
      <c r="A2976" s="112">
        <v>45127</v>
      </c>
      <c r="B2976" s="21" t="s">
        <v>10139</v>
      </c>
      <c r="C2976" s="13" t="s">
        <v>8384</v>
      </c>
      <c r="D2976" s="764"/>
      <c r="E2976" s="781"/>
      <c r="F2976" s="141">
        <v>190000</v>
      </c>
      <c r="G2976" s="782">
        <f t="shared" si="60"/>
        <v>-190000</v>
      </c>
      <c r="H2976" s="1221"/>
    </row>
    <row r="2977" spans="1:8" ht="16.5" thickBot="1" x14ac:dyDescent="0.3">
      <c r="A2977" s="112">
        <v>45127</v>
      </c>
      <c r="B2977" s="21" t="s">
        <v>10284</v>
      </c>
      <c r="C2977" s="13" t="s">
        <v>8384</v>
      </c>
      <c r="D2977" s="764"/>
      <c r="E2977" s="781"/>
      <c r="F2977" s="784">
        <v>190000</v>
      </c>
      <c r="G2977" s="782">
        <f t="shared" si="60"/>
        <v>-190000</v>
      </c>
      <c r="H2977" s="1222"/>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85" t="s">
        <v>10740</v>
      </c>
    </row>
    <row r="3020" spans="1:8" x14ac:dyDescent="0.25">
      <c r="A3020" s="112">
        <v>45153</v>
      </c>
      <c r="B3020" s="21" t="s">
        <v>8864</v>
      </c>
      <c r="C3020" s="13" t="s">
        <v>7465</v>
      </c>
      <c r="D3020" s="764"/>
      <c r="E3020" s="22"/>
      <c r="F3020" s="19">
        <v>201658</v>
      </c>
      <c r="G3020" s="14">
        <f t="shared" si="60"/>
        <v>-201658</v>
      </c>
      <c r="H3020" s="1186"/>
    </row>
    <row r="3021" spans="1:8" x14ac:dyDescent="0.25">
      <c r="A3021" s="112">
        <v>45153</v>
      </c>
      <c r="B3021" s="21" t="s">
        <v>9649</v>
      </c>
      <c r="C3021" s="13" t="s">
        <v>7465</v>
      </c>
      <c r="D3021" s="764"/>
      <c r="E3021" s="22"/>
      <c r="F3021" s="19">
        <v>482460</v>
      </c>
      <c r="G3021" s="14">
        <f t="shared" si="60"/>
        <v>-482460</v>
      </c>
      <c r="H3021" s="1187"/>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203" t="s">
        <v>10836</v>
      </c>
    </row>
    <row r="3024" spans="1:8" x14ac:dyDescent="0.25">
      <c r="A3024" s="112">
        <v>45154</v>
      </c>
      <c r="B3024" s="21" t="s">
        <v>9344</v>
      </c>
      <c r="C3024" s="13" t="s">
        <v>8384</v>
      </c>
      <c r="D3024" s="764"/>
      <c r="E3024" s="781"/>
      <c r="F3024" s="141">
        <v>150000</v>
      </c>
      <c r="G3024" s="782">
        <f t="shared" ref="G3024:G3163" si="62">E3024-F3024</f>
        <v>-150000</v>
      </c>
      <c r="H3024" s="1204"/>
    </row>
    <row r="3025" spans="1:8" x14ac:dyDescent="0.25">
      <c r="A3025" s="112">
        <v>45154</v>
      </c>
      <c r="B3025" s="21" t="s">
        <v>9757</v>
      </c>
      <c r="C3025" s="13" t="s">
        <v>8384</v>
      </c>
      <c r="D3025" s="764"/>
      <c r="E3025" s="781"/>
      <c r="F3025" s="141">
        <v>372320</v>
      </c>
      <c r="G3025" s="782">
        <f t="shared" si="62"/>
        <v>-372320</v>
      </c>
      <c r="H3025" s="1204"/>
    </row>
    <row r="3026" spans="1:8" x14ac:dyDescent="0.25">
      <c r="A3026" s="112">
        <v>45154</v>
      </c>
      <c r="B3026" s="21" t="s">
        <v>10139</v>
      </c>
      <c r="C3026" s="13" t="s">
        <v>8384</v>
      </c>
      <c r="D3026" s="764"/>
      <c r="E3026" s="781"/>
      <c r="F3026" s="141">
        <v>300000</v>
      </c>
      <c r="G3026" s="782">
        <f t="shared" si="62"/>
        <v>-300000</v>
      </c>
      <c r="H3026" s="1204"/>
    </row>
    <row r="3027" spans="1:8" x14ac:dyDescent="0.25">
      <c r="A3027" s="112">
        <v>45154</v>
      </c>
      <c r="B3027" s="981" t="s">
        <v>10367</v>
      </c>
      <c r="C3027" s="13" t="s">
        <v>8384</v>
      </c>
      <c r="D3027" s="764"/>
      <c r="E3027" s="781"/>
      <c r="F3027" s="141">
        <v>100000</v>
      </c>
      <c r="G3027" s="782">
        <f t="shared" si="62"/>
        <v>-100000</v>
      </c>
      <c r="H3027" s="1204"/>
    </row>
    <row r="3028" spans="1:8" x14ac:dyDescent="0.25">
      <c r="A3028" s="265">
        <v>45154</v>
      </c>
      <c r="B3028" s="976" t="s">
        <v>10220</v>
      </c>
      <c r="C3028" s="53" t="s">
        <v>8384</v>
      </c>
      <c r="D3028" s="775"/>
      <c r="E3028" s="953"/>
      <c r="F3028" s="146">
        <v>5602</v>
      </c>
      <c r="G3028" s="977">
        <f t="shared" si="62"/>
        <v>-5602</v>
      </c>
      <c r="H3028" s="1205"/>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191" t="s">
        <v>10794</v>
      </c>
      <c r="E3034" s="22">
        <v>20300</v>
      </c>
      <c r="F3034" s="19"/>
      <c r="G3034" s="14">
        <f t="shared" si="62"/>
        <v>20300</v>
      </c>
      <c r="H3034" s="1192" t="s">
        <v>9314</v>
      </c>
    </row>
    <row r="3035" spans="1:8" ht="15.75" customHeight="1" x14ac:dyDescent="0.25">
      <c r="A3035" s="112">
        <v>45156</v>
      </c>
      <c r="B3035" s="981" t="s">
        <v>10367</v>
      </c>
      <c r="C3035" s="13" t="s">
        <v>166</v>
      </c>
      <c r="D3035" s="1191"/>
      <c r="E3035" s="22">
        <v>45000</v>
      </c>
      <c r="F3035" s="19"/>
      <c r="G3035" s="14">
        <f t="shared" si="62"/>
        <v>45000</v>
      </c>
      <c r="H3035" s="1193"/>
    </row>
    <row r="3036" spans="1:8" x14ac:dyDescent="0.25">
      <c r="A3036" s="112">
        <v>45156</v>
      </c>
      <c r="B3036" s="21" t="s">
        <v>8645</v>
      </c>
      <c r="C3036" s="13" t="s">
        <v>166</v>
      </c>
      <c r="D3036" s="764"/>
      <c r="E3036" s="22"/>
      <c r="F3036" s="19">
        <v>64845</v>
      </c>
      <c r="G3036" s="14">
        <f t="shared" si="62"/>
        <v>-64845</v>
      </c>
      <c r="H3036" s="1197" t="s">
        <v>10831</v>
      </c>
    </row>
    <row r="3037" spans="1:8" x14ac:dyDescent="0.25">
      <c r="A3037" s="112">
        <v>45156</v>
      </c>
      <c r="B3037" s="21" t="s">
        <v>8856</v>
      </c>
      <c r="C3037" s="13" t="s">
        <v>166</v>
      </c>
      <c r="D3037" s="764"/>
      <c r="E3037" s="22"/>
      <c r="F3037" s="19">
        <v>22500</v>
      </c>
      <c r="G3037" s="14">
        <f t="shared" si="62"/>
        <v>-22500</v>
      </c>
      <c r="H3037" s="1198"/>
    </row>
    <row r="3038" spans="1:8" x14ac:dyDescent="0.25">
      <c r="A3038" s="112">
        <v>45156</v>
      </c>
      <c r="B3038" s="21" t="s">
        <v>10139</v>
      </c>
      <c r="C3038" s="13" t="s">
        <v>166</v>
      </c>
      <c r="D3038" s="764"/>
      <c r="E3038" s="22"/>
      <c r="F3038" s="19">
        <v>19260</v>
      </c>
      <c r="G3038" s="14">
        <f t="shared" si="62"/>
        <v>-19260</v>
      </c>
      <c r="H3038" s="1198"/>
    </row>
    <row r="3039" spans="1:8" x14ac:dyDescent="0.25">
      <c r="A3039" s="112">
        <v>45156</v>
      </c>
      <c r="B3039" s="21" t="s">
        <v>10459</v>
      </c>
      <c r="C3039" s="13" t="s">
        <v>166</v>
      </c>
      <c r="D3039" s="764"/>
      <c r="E3039" s="22"/>
      <c r="F3039" s="19">
        <v>34640</v>
      </c>
      <c r="G3039" s="14">
        <f t="shared" si="62"/>
        <v>-34640</v>
      </c>
      <c r="H3039" s="1198"/>
    </row>
    <row r="3040" spans="1:8" x14ac:dyDescent="0.25">
      <c r="A3040" s="112">
        <v>45156</v>
      </c>
      <c r="B3040" s="981" t="s">
        <v>10367</v>
      </c>
      <c r="C3040" s="13" t="s">
        <v>166</v>
      </c>
      <c r="D3040" s="764"/>
      <c r="E3040" s="22"/>
      <c r="F3040" s="19">
        <v>58755</v>
      </c>
      <c r="G3040" s="14">
        <f t="shared" si="62"/>
        <v>-58755</v>
      </c>
      <c r="H3040" s="1199"/>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203" t="s">
        <v>10836</v>
      </c>
    </row>
    <row r="3056" spans="1:8" x14ac:dyDescent="0.25">
      <c r="A3056" s="112">
        <v>45161</v>
      </c>
      <c r="B3056" s="981" t="s">
        <v>10284</v>
      </c>
      <c r="C3056" s="139" t="s">
        <v>8384</v>
      </c>
      <c r="D3056" s="982"/>
      <c r="E3056" s="781"/>
      <c r="F3056" s="141">
        <v>112135</v>
      </c>
      <c r="G3056" s="782">
        <f t="shared" si="62"/>
        <v>-112135</v>
      </c>
      <c r="H3056" s="1204"/>
    </row>
    <row r="3057" spans="1:8" x14ac:dyDescent="0.25">
      <c r="A3057" s="112">
        <v>45161</v>
      </c>
      <c r="B3057" s="21" t="s">
        <v>9344</v>
      </c>
      <c r="C3057" s="139" t="s">
        <v>8384</v>
      </c>
      <c r="D3057" s="982"/>
      <c r="E3057" s="781"/>
      <c r="F3057" s="141">
        <v>22065</v>
      </c>
      <c r="G3057" s="782">
        <f t="shared" si="62"/>
        <v>-22065</v>
      </c>
      <c r="H3057" s="1204"/>
    </row>
    <row r="3058" spans="1:8" x14ac:dyDescent="0.25">
      <c r="A3058" s="112">
        <v>45161</v>
      </c>
      <c r="B3058" s="981" t="s">
        <v>10139</v>
      </c>
      <c r="C3058" s="139" t="s">
        <v>8384</v>
      </c>
      <c r="D3058" s="982"/>
      <c r="E3058" s="781"/>
      <c r="F3058" s="141">
        <v>300000</v>
      </c>
      <c r="G3058" s="782">
        <f t="shared" si="62"/>
        <v>-300000</v>
      </c>
      <c r="H3058" s="1204"/>
    </row>
    <row r="3059" spans="1:8" x14ac:dyDescent="0.25">
      <c r="A3059" s="112">
        <v>45161</v>
      </c>
      <c r="B3059" s="981" t="s">
        <v>10367</v>
      </c>
      <c r="C3059" s="139" t="s">
        <v>8384</v>
      </c>
      <c r="D3059" s="982"/>
      <c r="E3059" s="781"/>
      <c r="F3059" s="141">
        <v>200000</v>
      </c>
      <c r="G3059" s="782">
        <f t="shared" si="62"/>
        <v>-200000</v>
      </c>
      <c r="H3059" s="1204"/>
    </row>
    <row r="3060" spans="1:8" ht="16.5" thickBot="1" x14ac:dyDescent="0.3">
      <c r="A3060" s="112">
        <v>45161</v>
      </c>
      <c r="B3060" s="981" t="s">
        <v>10220</v>
      </c>
      <c r="C3060" s="984" t="s">
        <v>8384</v>
      </c>
      <c r="D3060" s="982"/>
      <c r="E3060" s="781"/>
      <c r="F3060" s="784">
        <v>337781</v>
      </c>
      <c r="G3060" s="782">
        <f t="shared" si="62"/>
        <v>-337781</v>
      </c>
      <c r="H3060" s="1205"/>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194" t="s">
        <v>10844</v>
      </c>
    </row>
    <row r="3070" spans="1:8" x14ac:dyDescent="0.25">
      <c r="A3070" s="112">
        <v>45164</v>
      </c>
      <c r="B3070" s="21" t="s">
        <v>9955</v>
      </c>
      <c r="C3070" s="13" t="s">
        <v>169</v>
      </c>
      <c r="D3070" s="764"/>
      <c r="E3070" s="781"/>
      <c r="F3070" s="141">
        <v>23382</v>
      </c>
      <c r="G3070" s="782">
        <f t="shared" si="62"/>
        <v>-23382</v>
      </c>
      <c r="H3070" s="1195"/>
    </row>
    <row r="3071" spans="1:8" x14ac:dyDescent="0.25">
      <c r="A3071" s="112">
        <v>45164</v>
      </c>
      <c r="B3071" s="21" t="s">
        <v>9974</v>
      </c>
      <c r="C3071" s="13" t="s">
        <v>169</v>
      </c>
      <c r="D3071" s="764"/>
      <c r="E3071" s="781"/>
      <c r="F3071" s="141">
        <v>37222</v>
      </c>
      <c r="G3071" s="782">
        <f t="shared" si="62"/>
        <v>-37222</v>
      </c>
      <c r="H3071" s="1195"/>
    </row>
    <row r="3072" spans="1:8" x14ac:dyDescent="0.25">
      <c r="A3072" s="112">
        <v>45164</v>
      </c>
      <c r="B3072" s="21" t="s">
        <v>10284</v>
      </c>
      <c r="C3072" s="13" t="s">
        <v>169</v>
      </c>
      <c r="D3072" s="764"/>
      <c r="E3072" s="781"/>
      <c r="F3072" s="141">
        <v>129892</v>
      </c>
      <c r="G3072" s="782">
        <f t="shared" si="62"/>
        <v>-129892</v>
      </c>
      <c r="H3072" s="1195"/>
    </row>
    <row r="3073" spans="1:8" ht="16.5" thickBot="1" x14ac:dyDescent="0.3">
      <c r="A3073" s="112">
        <v>45164</v>
      </c>
      <c r="B3073" s="21" t="s">
        <v>10559</v>
      </c>
      <c r="C3073" s="13" t="s">
        <v>169</v>
      </c>
      <c r="D3073" s="764"/>
      <c r="E3073" s="781"/>
      <c r="F3073" s="784">
        <v>7300</v>
      </c>
      <c r="G3073" s="782">
        <f t="shared" si="62"/>
        <v>-7300</v>
      </c>
      <c r="H3073" s="1196"/>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00" t="s">
        <v>10864</v>
      </c>
    </row>
    <row r="3076" spans="1:8" x14ac:dyDescent="0.25">
      <c r="A3076" s="112">
        <v>45164</v>
      </c>
      <c r="B3076" s="21" t="s">
        <v>10284</v>
      </c>
      <c r="C3076" s="13" t="s">
        <v>1802</v>
      </c>
      <c r="D3076" s="764"/>
      <c r="E3076" s="781"/>
      <c r="F3076" s="141">
        <v>4870</v>
      </c>
      <c r="G3076" s="782">
        <f t="shared" si="62"/>
        <v>-4870</v>
      </c>
      <c r="H3076" s="1201"/>
    </row>
    <row r="3077" spans="1:8" ht="16.5" thickBot="1" x14ac:dyDescent="0.3">
      <c r="A3077" s="112">
        <v>45164</v>
      </c>
      <c r="B3077" s="21" t="s">
        <v>10890</v>
      </c>
      <c r="C3077" s="13" t="s">
        <v>1802</v>
      </c>
      <c r="D3077" s="764"/>
      <c r="E3077" s="953"/>
      <c r="F3077" s="784">
        <v>75050</v>
      </c>
      <c r="G3077" s="977">
        <f t="shared" si="62"/>
        <v>-75050</v>
      </c>
      <c r="H3077" s="1202"/>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82" t="s">
        <v>10985</v>
      </c>
    </row>
    <row r="3102" spans="1:8" x14ac:dyDescent="0.25">
      <c r="A3102" s="112">
        <v>45174</v>
      </c>
      <c r="B3102" s="21" t="s">
        <v>10559</v>
      </c>
      <c r="C3102" s="13" t="s">
        <v>180</v>
      </c>
      <c r="D3102" s="764"/>
      <c r="E3102" s="22"/>
      <c r="F3102" s="19">
        <v>120960</v>
      </c>
      <c r="G3102" s="14">
        <f t="shared" si="62"/>
        <v>-120960</v>
      </c>
      <c r="H3102" s="1183"/>
    </row>
    <row r="3103" spans="1:8" x14ac:dyDescent="0.25">
      <c r="A3103" s="112">
        <v>45174</v>
      </c>
      <c r="B3103" s="21" t="s">
        <v>10367</v>
      </c>
      <c r="C3103" s="13" t="s">
        <v>180</v>
      </c>
      <c r="D3103" s="764"/>
      <c r="E3103" s="22"/>
      <c r="F3103" s="19">
        <v>4960</v>
      </c>
      <c r="G3103" s="14">
        <f t="shared" si="62"/>
        <v>-4960</v>
      </c>
      <c r="H3103" s="1184"/>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06" t="s">
        <v>11141</v>
      </c>
      <c r="E3146" s="22">
        <v>35941</v>
      </c>
      <c r="F3146" s="19"/>
      <c r="G3146" s="14">
        <f t="shared" si="62"/>
        <v>35941</v>
      </c>
      <c r="H3146" s="13"/>
    </row>
    <row r="3147" spans="1:8" x14ac:dyDescent="0.25">
      <c r="A3147" s="112">
        <v>45190</v>
      </c>
      <c r="B3147" s="21" t="s">
        <v>11054</v>
      </c>
      <c r="C3147" s="13" t="s">
        <v>8384</v>
      </c>
      <c r="D3147" s="1207"/>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06" t="s">
        <v>11143</v>
      </c>
      <c r="E3149" s="22">
        <v>3870</v>
      </c>
      <c r="F3149" s="19"/>
      <c r="G3149" s="14">
        <f t="shared" si="62"/>
        <v>3870</v>
      </c>
      <c r="H3149" s="13"/>
    </row>
    <row r="3150" spans="1:8" x14ac:dyDescent="0.25">
      <c r="A3150" s="112">
        <v>45190</v>
      </c>
      <c r="B3150" s="21" t="s">
        <v>11054</v>
      </c>
      <c r="C3150" s="13" t="s">
        <v>8384</v>
      </c>
      <c r="D3150" s="1207"/>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08" t="s">
        <v>11151</v>
      </c>
    </row>
    <row r="3164" spans="1:8" x14ac:dyDescent="0.25">
      <c r="A3164" s="112">
        <v>45188</v>
      </c>
      <c r="B3164" s="21" t="s">
        <v>9955</v>
      </c>
      <c r="C3164" s="13" t="s">
        <v>164</v>
      </c>
      <c r="D3164" s="764"/>
      <c r="E3164" s="781"/>
      <c r="F3164" s="141">
        <v>1260</v>
      </c>
      <c r="G3164" s="782">
        <f t="shared" ref="G3164:G3266" si="64">E3164-F3164</f>
        <v>-1260</v>
      </c>
      <c r="H3164" s="1209"/>
    </row>
    <row r="3165" spans="1:8" x14ac:dyDescent="0.25">
      <c r="A3165" s="112">
        <v>45188</v>
      </c>
      <c r="B3165" s="21" t="s">
        <v>9974</v>
      </c>
      <c r="C3165" s="13" t="s">
        <v>164</v>
      </c>
      <c r="D3165" s="764"/>
      <c r="E3165" s="781"/>
      <c r="F3165" s="141">
        <v>9626</v>
      </c>
      <c r="G3165" s="782">
        <f t="shared" si="64"/>
        <v>-9626</v>
      </c>
      <c r="H3165" s="1209"/>
    </row>
    <row r="3166" spans="1:8" x14ac:dyDescent="0.25">
      <c r="A3166" s="112">
        <v>45188</v>
      </c>
      <c r="B3166" s="21" t="s">
        <v>10139</v>
      </c>
      <c r="C3166" s="13" t="s">
        <v>164</v>
      </c>
      <c r="D3166" s="764"/>
      <c r="E3166" s="781"/>
      <c r="F3166" s="141">
        <v>6023</v>
      </c>
      <c r="G3166" s="782">
        <f t="shared" si="64"/>
        <v>-6023</v>
      </c>
      <c r="H3166" s="1209"/>
    </row>
    <row r="3167" spans="1:8" x14ac:dyDescent="0.25">
      <c r="A3167" s="112">
        <v>45188</v>
      </c>
      <c r="B3167" s="21" t="s">
        <v>10284</v>
      </c>
      <c r="C3167" s="13" t="s">
        <v>164</v>
      </c>
      <c r="D3167" s="764"/>
      <c r="E3167" s="781"/>
      <c r="F3167" s="141">
        <v>6055</v>
      </c>
      <c r="G3167" s="782">
        <f t="shared" si="64"/>
        <v>-6055</v>
      </c>
      <c r="H3167" s="1209"/>
    </row>
    <row r="3168" spans="1:8" x14ac:dyDescent="0.25">
      <c r="A3168" s="112">
        <v>45188</v>
      </c>
      <c r="B3168" s="21" t="s">
        <v>10459</v>
      </c>
      <c r="C3168" s="13" t="s">
        <v>164</v>
      </c>
      <c r="D3168" s="764"/>
      <c r="E3168" s="781"/>
      <c r="F3168" s="141">
        <v>60002</v>
      </c>
      <c r="G3168" s="782">
        <f t="shared" si="64"/>
        <v>-60002</v>
      </c>
      <c r="H3168" s="1209"/>
    </row>
    <row r="3169" spans="1:8" x14ac:dyDescent="0.25">
      <c r="A3169" s="112">
        <v>45188</v>
      </c>
      <c r="B3169" s="21" t="s">
        <v>10220</v>
      </c>
      <c r="C3169" s="13" t="s">
        <v>164</v>
      </c>
      <c r="D3169" s="764"/>
      <c r="E3169" s="781"/>
      <c r="F3169" s="141">
        <v>9551</v>
      </c>
      <c r="G3169" s="782">
        <f t="shared" si="64"/>
        <v>-9551</v>
      </c>
      <c r="H3169" s="1209"/>
    </row>
    <row r="3170" spans="1:8" x14ac:dyDescent="0.25">
      <c r="A3170" s="112">
        <v>45188</v>
      </c>
      <c r="B3170" s="21" t="s">
        <v>9344</v>
      </c>
      <c r="C3170" s="13" t="s">
        <v>164</v>
      </c>
      <c r="D3170" s="764"/>
      <c r="E3170" s="781"/>
      <c r="F3170" s="141">
        <v>20807</v>
      </c>
      <c r="G3170" s="782">
        <f t="shared" si="64"/>
        <v>-20807</v>
      </c>
      <c r="H3170" s="1209"/>
    </row>
    <row r="3171" spans="1:8" ht="16.5" thickBot="1" x14ac:dyDescent="0.3">
      <c r="A3171" s="112">
        <v>45188</v>
      </c>
      <c r="B3171" s="21" t="s">
        <v>10367</v>
      </c>
      <c r="C3171" s="13" t="s">
        <v>164</v>
      </c>
      <c r="D3171" s="764"/>
      <c r="E3171" s="781"/>
      <c r="F3171" s="784">
        <v>14924</v>
      </c>
      <c r="G3171" s="782">
        <f t="shared" si="64"/>
        <v>-14924</v>
      </c>
      <c r="H3171" s="1210"/>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82" t="s">
        <v>11150</v>
      </c>
    </row>
    <row r="3175" spans="1:8" x14ac:dyDescent="0.25">
      <c r="A3175" s="112">
        <v>45190</v>
      </c>
      <c r="B3175" s="21" t="s">
        <v>10559</v>
      </c>
      <c r="C3175" s="13" t="s">
        <v>169</v>
      </c>
      <c r="D3175" s="764"/>
      <c r="E3175" s="781"/>
      <c r="F3175" s="141">
        <v>100000</v>
      </c>
      <c r="G3175" s="782">
        <f t="shared" si="64"/>
        <v>-100000</v>
      </c>
      <c r="H3175" s="1183"/>
    </row>
    <row r="3176" spans="1:8" ht="16.5" thickBot="1" x14ac:dyDescent="0.3">
      <c r="A3176" s="112">
        <v>45190</v>
      </c>
      <c r="B3176" s="21" t="s">
        <v>9344</v>
      </c>
      <c r="C3176" s="13" t="s">
        <v>169</v>
      </c>
      <c r="D3176" s="764"/>
      <c r="E3176" s="781"/>
      <c r="F3176" s="784">
        <v>300000</v>
      </c>
      <c r="G3176" s="782">
        <f t="shared" si="64"/>
        <v>-300000</v>
      </c>
      <c r="H3176" s="1184"/>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82" t="s">
        <v>11202</v>
      </c>
    </row>
    <row r="3184" spans="1:8" x14ac:dyDescent="0.25">
      <c r="A3184" s="112">
        <v>45195</v>
      </c>
      <c r="B3184" s="21" t="s">
        <v>10559</v>
      </c>
      <c r="C3184" s="13" t="s">
        <v>8384</v>
      </c>
      <c r="D3184" s="764"/>
      <c r="E3184" s="781"/>
      <c r="F3184" s="151">
        <v>11574</v>
      </c>
      <c r="G3184" s="782">
        <f t="shared" si="64"/>
        <v>-11574</v>
      </c>
      <c r="H3184" s="1183"/>
    </row>
    <row r="3185" spans="1:8" x14ac:dyDescent="0.25">
      <c r="A3185" s="112">
        <v>45195</v>
      </c>
      <c r="B3185" s="21" t="s">
        <v>9344</v>
      </c>
      <c r="C3185" s="13" t="s">
        <v>8384</v>
      </c>
      <c r="D3185" s="764"/>
      <c r="E3185" s="781"/>
      <c r="F3185" s="151">
        <v>120076</v>
      </c>
      <c r="G3185" s="782">
        <f t="shared" si="64"/>
        <v>-120076</v>
      </c>
      <c r="H3185" s="1183"/>
    </row>
    <row r="3186" spans="1:8" x14ac:dyDescent="0.25">
      <c r="A3186" s="112">
        <v>45195</v>
      </c>
      <c r="B3186" s="21" t="s">
        <v>10367</v>
      </c>
      <c r="C3186" s="13" t="s">
        <v>8384</v>
      </c>
      <c r="D3186" s="764"/>
      <c r="E3186" s="781"/>
      <c r="F3186" s="151">
        <v>209438</v>
      </c>
      <c r="G3186" s="782">
        <f t="shared" si="64"/>
        <v>-209438</v>
      </c>
      <c r="H3186" s="1183"/>
    </row>
    <row r="3187" spans="1:8" x14ac:dyDescent="0.25">
      <c r="A3187" s="112">
        <v>45195</v>
      </c>
      <c r="B3187" s="21" t="s">
        <v>11054</v>
      </c>
      <c r="C3187" s="13" t="s">
        <v>8384</v>
      </c>
      <c r="D3187" s="764"/>
      <c r="E3187" s="781"/>
      <c r="F3187" s="151">
        <v>203556</v>
      </c>
      <c r="G3187" s="782">
        <f t="shared" si="64"/>
        <v>-203556</v>
      </c>
      <c r="H3187" s="1183"/>
    </row>
    <row r="3188" spans="1:8" ht="16.5" customHeight="1" thickBot="1" x14ac:dyDescent="0.3">
      <c r="A3188" s="112">
        <v>45195</v>
      </c>
      <c r="B3188" s="21" t="s">
        <v>10564</v>
      </c>
      <c r="C3188" s="13" t="s">
        <v>8384</v>
      </c>
      <c r="D3188" s="764"/>
      <c r="E3188" s="781"/>
      <c r="F3188" s="295">
        <v>296860</v>
      </c>
      <c r="G3188" s="782">
        <f t="shared" si="64"/>
        <v>-296860</v>
      </c>
      <c r="H3188" s="1184"/>
    </row>
    <row r="3189" spans="1:8" x14ac:dyDescent="0.25">
      <c r="A3189" s="112">
        <v>45195</v>
      </c>
      <c r="B3189" s="21" t="s">
        <v>10559</v>
      </c>
      <c r="C3189" s="13" t="s">
        <v>7465</v>
      </c>
      <c r="D3189" s="764"/>
      <c r="E3189" s="781"/>
      <c r="F3189" s="783">
        <v>586928</v>
      </c>
      <c r="G3189" s="782">
        <f t="shared" si="64"/>
        <v>-586928</v>
      </c>
      <c r="H3189" s="1176" t="s">
        <v>11191</v>
      </c>
    </row>
    <row r="3190" spans="1:8" x14ac:dyDescent="0.25">
      <c r="A3190" s="112">
        <v>45195</v>
      </c>
      <c r="B3190" s="21" t="s">
        <v>9649</v>
      </c>
      <c r="C3190" s="13" t="s">
        <v>7465</v>
      </c>
      <c r="D3190" s="764"/>
      <c r="E3190" s="781"/>
      <c r="F3190" s="141">
        <v>130436</v>
      </c>
      <c r="G3190" s="782">
        <f t="shared" si="64"/>
        <v>-130436</v>
      </c>
      <c r="H3190" s="1177"/>
    </row>
    <row r="3191" spans="1:8" ht="16.5" thickBot="1" x14ac:dyDescent="0.3">
      <c r="A3191" s="112">
        <v>45195</v>
      </c>
      <c r="B3191" s="21" t="s">
        <v>10284</v>
      </c>
      <c r="C3191" s="13" t="s">
        <v>7465</v>
      </c>
      <c r="D3191" s="764"/>
      <c r="E3191" s="781"/>
      <c r="F3191" s="784">
        <v>82636</v>
      </c>
      <c r="G3191" s="782">
        <f t="shared" si="64"/>
        <v>-82636</v>
      </c>
      <c r="H3191" s="1178"/>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82" t="s">
        <v>11150</v>
      </c>
    </row>
    <row r="3195" spans="1:8" x14ac:dyDescent="0.25">
      <c r="A3195" s="112">
        <v>45195</v>
      </c>
      <c r="B3195" s="21" t="s">
        <v>10139</v>
      </c>
      <c r="C3195" s="13" t="s">
        <v>7465</v>
      </c>
      <c r="D3195" s="764"/>
      <c r="E3195" s="781"/>
      <c r="F3195" s="151">
        <v>228360</v>
      </c>
      <c r="G3195" s="782">
        <f t="shared" si="64"/>
        <v>-228360</v>
      </c>
      <c r="H3195" s="1183"/>
    </row>
    <row r="3196" spans="1:8" x14ac:dyDescent="0.25">
      <c r="A3196" s="112">
        <v>45195</v>
      </c>
      <c r="B3196" s="21" t="s">
        <v>9974</v>
      </c>
      <c r="C3196" s="13" t="s">
        <v>7465</v>
      </c>
      <c r="D3196" s="764"/>
      <c r="E3196" s="781"/>
      <c r="F3196" s="151">
        <v>35755</v>
      </c>
      <c r="G3196" s="782">
        <f t="shared" si="64"/>
        <v>-35755</v>
      </c>
      <c r="H3196" s="1183"/>
    </row>
    <row r="3197" spans="1:8" ht="16.5" thickBot="1" x14ac:dyDescent="0.3">
      <c r="A3197" s="112">
        <v>45195</v>
      </c>
      <c r="B3197" s="21" t="s">
        <v>11054</v>
      </c>
      <c r="C3197" s="13" t="s">
        <v>7465</v>
      </c>
      <c r="D3197" s="764"/>
      <c r="E3197" s="781"/>
      <c r="F3197" s="295">
        <f>500000-F3196-F3195-F3194</f>
        <v>203425</v>
      </c>
      <c r="G3197" s="782">
        <f t="shared" si="64"/>
        <v>-203425</v>
      </c>
      <c r="H3197" s="1184"/>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82" t="s">
        <v>11150</v>
      </c>
    </row>
    <row r="3211" spans="1:8" x14ac:dyDescent="0.25">
      <c r="A3211" s="112">
        <v>45202</v>
      </c>
      <c r="B3211" s="21" t="s">
        <v>8856</v>
      </c>
      <c r="C3211" s="13" t="s">
        <v>168</v>
      </c>
      <c r="D3211" s="764"/>
      <c r="E3211" s="781"/>
      <c r="F3211" s="151">
        <v>227720</v>
      </c>
      <c r="G3211" s="782">
        <f t="shared" si="64"/>
        <v>-227720</v>
      </c>
      <c r="H3211" s="1183"/>
    </row>
    <row r="3212" spans="1:8" x14ac:dyDescent="0.25">
      <c r="A3212" s="112">
        <v>45202</v>
      </c>
      <c r="B3212" s="21" t="s">
        <v>9495</v>
      </c>
      <c r="C3212" s="13" t="s">
        <v>168</v>
      </c>
      <c r="D3212" s="764"/>
      <c r="E3212" s="781"/>
      <c r="F3212" s="151">
        <v>9820</v>
      </c>
      <c r="G3212" s="782">
        <f t="shared" si="64"/>
        <v>-9820</v>
      </c>
      <c r="H3212" s="1183"/>
    </row>
    <row r="3213" spans="1:8" ht="16.5" thickBot="1" x14ac:dyDescent="0.3">
      <c r="A3213" s="112">
        <v>45202</v>
      </c>
      <c r="B3213" s="21" t="s">
        <v>10284</v>
      </c>
      <c r="C3213" s="13" t="s">
        <v>168</v>
      </c>
      <c r="D3213" s="764"/>
      <c r="E3213" s="781"/>
      <c r="F3213" s="295">
        <v>179260</v>
      </c>
      <c r="G3213" s="782">
        <f t="shared" si="64"/>
        <v>-179260</v>
      </c>
      <c r="H3213" s="1184"/>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82" t="s">
        <v>11373</v>
      </c>
    </row>
    <row r="3267" spans="1:8" x14ac:dyDescent="0.25">
      <c r="A3267" s="112">
        <v>45216</v>
      </c>
      <c r="B3267" s="21" t="s">
        <v>9344</v>
      </c>
      <c r="C3267" s="13" t="s">
        <v>8384</v>
      </c>
      <c r="D3267" s="764"/>
      <c r="E3267" s="22"/>
      <c r="F3267" s="19">
        <v>3763</v>
      </c>
      <c r="G3267" s="14">
        <f t="shared" ref="G3267:G3363" si="65">E3267-F3267</f>
        <v>-3763</v>
      </c>
      <c r="H3267" s="1183"/>
    </row>
    <row r="3268" spans="1:8" x14ac:dyDescent="0.25">
      <c r="A3268" s="112">
        <v>45216</v>
      </c>
      <c r="B3268" s="21" t="s">
        <v>10367</v>
      </c>
      <c r="C3268" s="13" t="s">
        <v>8384</v>
      </c>
      <c r="D3268" s="764"/>
      <c r="E3268" s="22"/>
      <c r="F3268" s="19">
        <v>17368</v>
      </c>
      <c r="G3268" s="14">
        <f t="shared" si="65"/>
        <v>-17368</v>
      </c>
      <c r="H3268" s="1183"/>
    </row>
    <row r="3269" spans="1:8" x14ac:dyDescent="0.25">
      <c r="A3269" s="112">
        <v>45216</v>
      </c>
      <c r="B3269" s="21" t="s">
        <v>11054</v>
      </c>
      <c r="C3269" s="13" t="s">
        <v>8384</v>
      </c>
      <c r="D3269" s="764"/>
      <c r="E3269" s="22"/>
      <c r="F3269" s="19">
        <v>194858</v>
      </c>
      <c r="G3269" s="14">
        <f t="shared" si="65"/>
        <v>-194858</v>
      </c>
      <c r="H3269" s="1183"/>
    </row>
    <row r="3270" spans="1:8" x14ac:dyDescent="0.25">
      <c r="A3270" s="112">
        <v>45216</v>
      </c>
      <c r="B3270" s="21" t="s">
        <v>10220</v>
      </c>
      <c r="C3270" s="13" t="s">
        <v>8384</v>
      </c>
      <c r="D3270" s="764"/>
      <c r="E3270" s="22"/>
      <c r="F3270" s="19">
        <v>650000</v>
      </c>
      <c r="G3270" s="14">
        <f t="shared" si="65"/>
        <v>-650000</v>
      </c>
      <c r="H3270" s="1183"/>
    </row>
    <row r="3271" spans="1:8" x14ac:dyDescent="0.25">
      <c r="A3271" s="112">
        <v>45216</v>
      </c>
      <c r="B3271" s="21" t="s">
        <v>10890</v>
      </c>
      <c r="C3271" s="13" t="s">
        <v>8384</v>
      </c>
      <c r="D3271" s="764"/>
      <c r="E3271" s="22"/>
      <c r="F3271" s="19">
        <v>308871</v>
      </c>
      <c r="G3271" s="14">
        <f t="shared" si="65"/>
        <v>-308871</v>
      </c>
      <c r="H3271" s="1183"/>
    </row>
    <row r="3272" spans="1:8" x14ac:dyDescent="0.25">
      <c r="A3272" s="112">
        <v>45216</v>
      </c>
      <c r="B3272" s="21" t="s">
        <v>10564</v>
      </c>
      <c r="C3272" s="13" t="s">
        <v>8384</v>
      </c>
      <c r="D3272" s="764"/>
      <c r="E3272" s="22"/>
      <c r="F3272" s="19">
        <v>250000</v>
      </c>
      <c r="G3272" s="14">
        <f t="shared" si="65"/>
        <v>-250000</v>
      </c>
      <c r="H3272" s="1184"/>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181" t="s">
        <v>11424</v>
      </c>
      <c r="E3284" s="22">
        <v>20103</v>
      </c>
      <c r="F3284" s="19"/>
      <c r="G3284" s="14">
        <f t="shared" si="65"/>
        <v>20103</v>
      </c>
      <c r="H3284" s="13"/>
    </row>
    <row r="3285" spans="1:8" x14ac:dyDescent="0.25">
      <c r="A3285" s="112">
        <v>45220</v>
      </c>
      <c r="B3285" s="21" t="s">
        <v>11177</v>
      </c>
      <c r="C3285" s="13" t="s">
        <v>8384</v>
      </c>
      <c r="D3285" s="1181"/>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76" t="s">
        <v>11555</v>
      </c>
    </row>
    <row r="3322" spans="1:8" ht="16.5" thickBot="1" x14ac:dyDescent="0.3">
      <c r="A3322" s="112">
        <v>45233</v>
      </c>
      <c r="B3322" s="21" t="s">
        <v>11054</v>
      </c>
      <c r="C3322" s="13" t="s">
        <v>7465</v>
      </c>
      <c r="D3322" s="764"/>
      <c r="E3322" s="781"/>
      <c r="F3322" s="784">
        <v>173681</v>
      </c>
      <c r="G3322" s="782">
        <f t="shared" si="65"/>
        <v>-173681</v>
      </c>
      <c r="H3322" s="1178"/>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76" t="s">
        <v>12248</v>
      </c>
    </row>
    <row r="3387" spans="1:8" x14ac:dyDescent="0.25">
      <c r="A3387" s="112">
        <v>45248</v>
      </c>
      <c r="B3387" s="21" t="s">
        <v>11586</v>
      </c>
      <c r="C3387" s="13" t="s">
        <v>168</v>
      </c>
      <c r="D3387" s="764"/>
      <c r="E3387" s="22"/>
      <c r="F3387" s="109">
        <v>250000</v>
      </c>
      <c r="G3387" s="14">
        <f t="shared" si="67"/>
        <v>-250000</v>
      </c>
      <c r="H3387" s="1178"/>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88" t="s">
        <v>12033</v>
      </c>
    </row>
    <row r="3477" spans="1:8" x14ac:dyDescent="0.25">
      <c r="A3477" s="112">
        <v>45286</v>
      </c>
      <c r="B3477" s="21" t="s">
        <v>10139</v>
      </c>
      <c r="C3477" s="13" t="s">
        <v>166</v>
      </c>
      <c r="D3477" s="764"/>
      <c r="E3477" s="781"/>
      <c r="F3477" s="141">
        <v>21340</v>
      </c>
      <c r="G3477" s="782">
        <f t="shared" si="68"/>
        <v>-21340</v>
      </c>
      <c r="H3477" s="1188"/>
    </row>
    <row r="3478" spans="1:8" x14ac:dyDescent="0.25">
      <c r="A3478" s="112">
        <v>45286</v>
      </c>
      <c r="B3478" s="21" t="s">
        <v>10459</v>
      </c>
      <c r="C3478" s="13" t="s">
        <v>166</v>
      </c>
      <c r="D3478" s="764"/>
      <c r="E3478" s="781"/>
      <c r="F3478" s="141">
        <v>140985</v>
      </c>
      <c r="G3478" s="782">
        <f t="shared" si="68"/>
        <v>-140985</v>
      </c>
      <c r="H3478" s="1188"/>
    </row>
    <row r="3479" spans="1:8" x14ac:dyDescent="0.25">
      <c r="A3479" s="112">
        <v>45286</v>
      </c>
      <c r="B3479" s="21" t="s">
        <v>10220</v>
      </c>
      <c r="C3479" s="13" t="s">
        <v>166</v>
      </c>
      <c r="D3479" s="764"/>
      <c r="E3479" s="781"/>
      <c r="F3479" s="141">
        <v>15980</v>
      </c>
      <c r="G3479" s="782">
        <f t="shared" si="68"/>
        <v>-15980</v>
      </c>
      <c r="H3479" s="1188"/>
    </row>
    <row r="3480" spans="1:8" x14ac:dyDescent="0.25">
      <c r="A3480" s="112">
        <v>45286</v>
      </c>
      <c r="B3480" s="21" t="s">
        <v>10559</v>
      </c>
      <c r="C3480" s="13" t="s">
        <v>166</v>
      </c>
      <c r="D3480" s="764"/>
      <c r="E3480" s="781"/>
      <c r="F3480" s="141">
        <v>45000</v>
      </c>
      <c r="G3480" s="782">
        <f t="shared" si="68"/>
        <v>-45000</v>
      </c>
      <c r="H3480" s="1188"/>
    </row>
    <row r="3481" spans="1:8" x14ac:dyDescent="0.25">
      <c r="A3481" s="112">
        <v>45286</v>
      </c>
      <c r="B3481" s="21" t="s">
        <v>10367</v>
      </c>
      <c r="C3481" s="13" t="s">
        <v>166</v>
      </c>
      <c r="D3481" s="764"/>
      <c r="E3481" s="781"/>
      <c r="F3481" s="141">
        <v>114255</v>
      </c>
      <c r="G3481" s="782">
        <f t="shared" si="68"/>
        <v>-114255</v>
      </c>
      <c r="H3481" s="1188"/>
    </row>
    <row r="3482" spans="1:8" x14ac:dyDescent="0.25">
      <c r="A3482" s="112">
        <v>45286</v>
      </c>
      <c r="B3482" s="21" t="s">
        <v>10890</v>
      </c>
      <c r="C3482" s="13" t="s">
        <v>166</v>
      </c>
      <c r="D3482" s="764"/>
      <c r="E3482" s="781"/>
      <c r="F3482" s="141">
        <v>83530</v>
      </c>
      <c r="G3482" s="782">
        <f t="shared" si="68"/>
        <v>-83530</v>
      </c>
      <c r="H3482" s="1188"/>
    </row>
    <row r="3483" spans="1:8" x14ac:dyDescent="0.25">
      <c r="A3483" s="112">
        <v>45286</v>
      </c>
      <c r="B3483" s="21" t="s">
        <v>10986</v>
      </c>
      <c r="C3483" s="13" t="s">
        <v>166</v>
      </c>
      <c r="D3483" s="764"/>
      <c r="E3483" s="781"/>
      <c r="F3483" s="141">
        <v>65500</v>
      </c>
      <c r="G3483" s="782">
        <f t="shared" si="68"/>
        <v>-65500</v>
      </c>
      <c r="H3483" s="1188"/>
    </row>
    <row r="3484" spans="1:8" x14ac:dyDescent="0.25">
      <c r="A3484" s="112">
        <v>45286</v>
      </c>
      <c r="B3484" s="21" t="s">
        <v>11423</v>
      </c>
      <c r="C3484" s="13" t="s">
        <v>166</v>
      </c>
      <c r="D3484" s="764"/>
      <c r="E3484" s="781"/>
      <c r="F3484" s="141">
        <v>250855</v>
      </c>
      <c r="G3484" s="782">
        <f t="shared" si="68"/>
        <v>-250855</v>
      </c>
      <c r="H3484" s="1188"/>
    </row>
    <row r="3485" spans="1:8" x14ac:dyDescent="0.25">
      <c r="A3485" s="112">
        <v>45286</v>
      </c>
      <c r="B3485" s="21" t="s">
        <v>11586</v>
      </c>
      <c r="C3485" s="13" t="s">
        <v>166</v>
      </c>
      <c r="D3485" s="764"/>
      <c r="E3485" s="781"/>
      <c r="F3485" s="141">
        <v>41135</v>
      </c>
      <c r="G3485" s="782">
        <f t="shared" si="68"/>
        <v>-41135</v>
      </c>
      <c r="H3485" s="1188"/>
    </row>
    <row r="3486" spans="1:8" x14ac:dyDescent="0.25">
      <c r="A3486" s="112">
        <v>45286</v>
      </c>
      <c r="B3486" s="21" t="s">
        <v>10890</v>
      </c>
      <c r="C3486" s="13" t="s">
        <v>166</v>
      </c>
      <c r="D3486" s="764"/>
      <c r="E3486" s="781"/>
      <c r="F3486" s="146">
        <v>103490</v>
      </c>
      <c r="G3486" s="782">
        <f t="shared" si="68"/>
        <v>-103490</v>
      </c>
      <c r="H3486" s="1188"/>
    </row>
    <row r="3487" spans="1:8" x14ac:dyDescent="0.25">
      <c r="A3487" s="112">
        <v>45286</v>
      </c>
      <c r="B3487" s="21" t="s">
        <v>11864</v>
      </c>
      <c r="C3487" s="13" t="s">
        <v>166</v>
      </c>
      <c r="D3487" s="764"/>
      <c r="E3487" s="781"/>
      <c r="F3487" s="146">
        <v>56000</v>
      </c>
      <c r="G3487" s="782">
        <f t="shared" si="68"/>
        <v>-56000</v>
      </c>
      <c r="H3487" s="1188"/>
    </row>
    <row r="3488" spans="1:8" ht="16.5" thickBot="1" x14ac:dyDescent="0.3">
      <c r="A3488" s="112">
        <v>45286</v>
      </c>
      <c r="B3488" s="21" t="s">
        <v>12171</v>
      </c>
      <c r="C3488" s="13" t="s">
        <v>166</v>
      </c>
      <c r="D3488" s="764"/>
      <c r="E3488" s="781"/>
      <c r="F3488" s="784">
        <v>45650</v>
      </c>
      <c r="G3488" s="782">
        <f t="shared" si="68"/>
        <v>-45650</v>
      </c>
      <c r="H3488" s="1188"/>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76" t="s">
        <v>13018</v>
      </c>
    </row>
    <row r="3493" spans="1:8" x14ac:dyDescent="0.25">
      <c r="A3493" s="112">
        <v>45287</v>
      </c>
      <c r="B3493" s="21" t="s">
        <v>6407</v>
      </c>
      <c r="C3493" s="13" t="s">
        <v>1802</v>
      </c>
      <c r="D3493" s="764"/>
      <c r="E3493" s="781"/>
      <c r="F3493" s="141">
        <v>80843</v>
      </c>
      <c r="G3493" s="782">
        <f t="shared" si="68"/>
        <v>-80843</v>
      </c>
      <c r="H3493" s="1177"/>
    </row>
    <row r="3494" spans="1:8" x14ac:dyDescent="0.25">
      <c r="A3494" s="112">
        <v>45287</v>
      </c>
      <c r="B3494" s="21" t="s">
        <v>6506</v>
      </c>
      <c r="C3494" s="13" t="s">
        <v>1802</v>
      </c>
      <c r="D3494" s="764"/>
      <c r="E3494" s="781"/>
      <c r="F3494" s="141">
        <v>4245</v>
      </c>
      <c r="G3494" s="782">
        <f t="shared" si="68"/>
        <v>-4245</v>
      </c>
      <c r="H3494" s="1177"/>
    </row>
    <row r="3495" spans="1:8" ht="16.5" thickBot="1" x14ac:dyDescent="0.3">
      <c r="A3495" s="112">
        <v>45287</v>
      </c>
      <c r="B3495" s="21" t="s">
        <v>10284</v>
      </c>
      <c r="C3495" s="13" t="s">
        <v>1802</v>
      </c>
      <c r="D3495" s="764"/>
      <c r="E3495" s="781"/>
      <c r="F3495" s="784">
        <v>5367</v>
      </c>
      <c r="G3495" s="782">
        <f t="shared" si="68"/>
        <v>-5367</v>
      </c>
      <c r="H3495" s="1178"/>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185" t="s">
        <v>11970</v>
      </c>
    </row>
    <row r="3508" spans="1:8" x14ac:dyDescent="0.25">
      <c r="A3508" s="112">
        <v>45294</v>
      </c>
      <c r="B3508" s="21" t="s">
        <v>10367</v>
      </c>
      <c r="C3508" s="13" t="s">
        <v>5680</v>
      </c>
      <c r="D3508" s="764"/>
      <c r="E3508" s="22"/>
      <c r="F3508" s="19">
        <v>190000</v>
      </c>
      <c r="G3508" s="14">
        <f t="shared" si="68"/>
        <v>-190000</v>
      </c>
      <c r="H3508" s="1187"/>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76" t="s">
        <v>12102</v>
      </c>
    </row>
    <row r="3514" spans="1:8" x14ac:dyDescent="0.25">
      <c r="A3514" s="112">
        <v>45295</v>
      </c>
      <c r="B3514" s="21" t="s">
        <v>11423</v>
      </c>
      <c r="C3514" s="13" t="s">
        <v>8384</v>
      </c>
      <c r="D3514" s="764"/>
      <c r="E3514" s="22"/>
      <c r="F3514" s="19">
        <v>250000</v>
      </c>
      <c r="G3514" s="14">
        <f t="shared" si="68"/>
        <v>-250000</v>
      </c>
      <c r="H3514" s="1177"/>
    </row>
    <row r="3515" spans="1:8" x14ac:dyDescent="0.25">
      <c r="A3515" s="112">
        <v>45295</v>
      </c>
      <c r="B3515" s="21" t="s">
        <v>11586</v>
      </c>
      <c r="C3515" s="13" t="s">
        <v>8384</v>
      </c>
      <c r="D3515" s="764"/>
      <c r="E3515" s="22"/>
      <c r="F3515" s="19">
        <v>500000</v>
      </c>
      <c r="G3515" s="14">
        <f t="shared" si="68"/>
        <v>-500000</v>
      </c>
      <c r="H3515" s="1178"/>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82" t="s">
        <v>12275</v>
      </c>
    </row>
    <row r="3524" spans="1:8" x14ac:dyDescent="0.25">
      <c r="A3524" s="112">
        <v>45300</v>
      </c>
      <c r="B3524" s="21" t="s">
        <v>10220</v>
      </c>
      <c r="C3524" s="13" t="s">
        <v>8384</v>
      </c>
      <c r="D3524" s="764"/>
      <c r="E3524" s="22"/>
      <c r="F3524" s="19">
        <v>10470</v>
      </c>
      <c r="G3524" s="14">
        <f t="shared" si="69"/>
        <v>-10470</v>
      </c>
      <c r="H3524" s="1183"/>
    </row>
    <row r="3525" spans="1:8" x14ac:dyDescent="0.25">
      <c r="A3525" s="112">
        <v>45300</v>
      </c>
      <c r="B3525" s="21" t="s">
        <v>10564</v>
      </c>
      <c r="C3525" s="13" t="s">
        <v>8384</v>
      </c>
      <c r="D3525" s="764"/>
      <c r="E3525" s="22"/>
      <c r="F3525" s="19">
        <v>1347</v>
      </c>
      <c r="G3525" s="14">
        <f t="shared" si="69"/>
        <v>-1347</v>
      </c>
      <c r="H3525" s="1183"/>
    </row>
    <row r="3526" spans="1:8" x14ac:dyDescent="0.25">
      <c r="A3526" s="112">
        <v>45300</v>
      </c>
      <c r="B3526" s="21" t="s">
        <v>10890</v>
      </c>
      <c r="C3526" s="13" t="s">
        <v>8384</v>
      </c>
      <c r="D3526" s="764"/>
      <c r="E3526" s="22"/>
      <c r="F3526" s="19">
        <v>187415</v>
      </c>
      <c r="G3526" s="14">
        <f t="shared" si="69"/>
        <v>-187415</v>
      </c>
      <c r="H3526" s="1183"/>
    </row>
    <row r="3527" spans="1:8" x14ac:dyDescent="0.25">
      <c r="A3527" s="112">
        <v>45300</v>
      </c>
      <c r="B3527" s="21" t="s">
        <v>10986</v>
      </c>
      <c r="C3527" s="13" t="s">
        <v>8384</v>
      </c>
      <c r="D3527" s="764"/>
      <c r="E3527" s="22"/>
      <c r="F3527" s="19">
        <v>4390</v>
      </c>
      <c r="G3527" s="14">
        <f t="shared" si="69"/>
        <v>-4390</v>
      </c>
      <c r="H3527" s="1183"/>
    </row>
    <row r="3528" spans="1:8" x14ac:dyDescent="0.25">
      <c r="A3528" s="112">
        <v>45300</v>
      </c>
      <c r="B3528" s="21" t="s">
        <v>11054</v>
      </c>
      <c r="C3528" s="13" t="s">
        <v>8384</v>
      </c>
      <c r="D3528" s="764"/>
      <c r="E3528" s="22"/>
      <c r="F3528" s="19">
        <v>75122</v>
      </c>
      <c r="G3528" s="14">
        <f t="shared" si="69"/>
        <v>-75122</v>
      </c>
      <c r="H3528" s="1183"/>
    </row>
    <row r="3529" spans="1:8" x14ac:dyDescent="0.25">
      <c r="A3529" s="112">
        <v>45300</v>
      </c>
      <c r="B3529" s="21" t="s">
        <v>11423</v>
      </c>
      <c r="C3529" s="13" t="s">
        <v>8384</v>
      </c>
      <c r="D3529" s="764"/>
      <c r="E3529" s="22"/>
      <c r="F3529" s="19">
        <v>130168</v>
      </c>
      <c r="G3529" s="14">
        <f t="shared" si="69"/>
        <v>-130168</v>
      </c>
      <c r="H3529" s="1183"/>
    </row>
    <row r="3530" spans="1:8" x14ac:dyDescent="0.25">
      <c r="A3530" s="112">
        <v>45300</v>
      </c>
      <c r="B3530" s="21" t="s">
        <v>11249</v>
      </c>
      <c r="C3530" s="13" t="s">
        <v>8384</v>
      </c>
      <c r="D3530" s="764"/>
      <c r="E3530" s="22"/>
      <c r="F3530" s="19">
        <v>13416</v>
      </c>
      <c r="G3530" s="14">
        <f t="shared" si="69"/>
        <v>-13416</v>
      </c>
      <c r="H3530" s="1183"/>
    </row>
    <row r="3531" spans="1:8" x14ac:dyDescent="0.25">
      <c r="A3531" s="112">
        <v>45300</v>
      </c>
      <c r="B3531" s="21" t="s">
        <v>11685</v>
      </c>
      <c r="C3531" s="13" t="s">
        <v>8384</v>
      </c>
      <c r="D3531" s="764"/>
      <c r="E3531" s="22"/>
      <c r="F3531" s="19">
        <v>56173</v>
      </c>
      <c r="G3531" s="14">
        <f t="shared" si="69"/>
        <v>-56173</v>
      </c>
      <c r="H3531" s="1183"/>
    </row>
    <row r="3532" spans="1:8" x14ac:dyDescent="0.25">
      <c r="A3532" s="112">
        <v>45300</v>
      </c>
      <c r="B3532" s="21" t="s">
        <v>11488</v>
      </c>
      <c r="C3532" s="13" t="s">
        <v>8384</v>
      </c>
      <c r="D3532" s="764"/>
      <c r="E3532" s="22"/>
      <c r="F3532" s="19">
        <v>73043</v>
      </c>
      <c r="G3532" s="14">
        <f t="shared" si="69"/>
        <v>-73043</v>
      </c>
      <c r="H3532" s="1183"/>
    </row>
    <row r="3533" spans="1:8" x14ac:dyDescent="0.25">
      <c r="A3533" s="112">
        <v>45300</v>
      </c>
      <c r="B3533" s="21" t="s">
        <v>11586</v>
      </c>
      <c r="C3533" s="13" t="s">
        <v>8384</v>
      </c>
      <c r="D3533" s="764"/>
      <c r="E3533" s="22"/>
      <c r="F3533" s="19">
        <v>322676</v>
      </c>
      <c r="G3533" s="14">
        <f t="shared" si="69"/>
        <v>-322676</v>
      </c>
      <c r="H3533" s="1184"/>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76" t="s">
        <v>12247</v>
      </c>
    </row>
    <row r="3539" spans="1:8" x14ac:dyDescent="0.25">
      <c r="A3539" s="112">
        <v>45303</v>
      </c>
      <c r="B3539" s="21" t="s">
        <v>10284</v>
      </c>
      <c r="C3539" s="13" t="s">
        <v>168</v>
      </c>
      <c r="D3539" s="764"/>
      <c r="E3539" s="781"/>
      <c r="F3539" s="141">
        <v>8740</v>
      </c>
      <c r="G3539" s="782">
        <f t="shared" si="69"/>
        <v>-8740</v>
      </c>
      <c r="H3539" s="1177"/>
    </row>
    <row r="3540" spans="1:8" x14ac:dyDescent="0.25">
      <c r="A3540" s="112">
        <v>45303</v>
      </c>
      <c r="B3540" s="21" t="s">
        <v>10559</v>
      </c>
      <c r="C3540" s="13" t="s">
        <v>168</v>
      </c>
      <c r="D3540" s="764"/>
      <c r="E3540" s="781"/>
      <c r="F3540" s="141">
        <v>91300</v>
      </c>
      <c r="G3540" s="782">
        <f t="shared" si="69"/>
        <v>-91300</v>
      </c>
      <c r="H3540" s="1177"/>
    </row>
    <row r="3541" spans="1:8" x14ac:dyDescent="0.25">
      <c r="A3541" s="112">
        <v>45303</v>
      </c>
      <c r="B3541" s="21" t="s">
        <v>7801</v>
      </c>
      <c r="C3541" s="13" t="s">
        <v>168</v>
      </c>
      <c r="D3541" s="764"/>
      <c r="E3541" s="781"/>
      <c r="F3541" s="141">
        <v>10980</v>
      </c>
      <c r="G3541" s="782">
        <f t="shared" si="69"/>
        <v>-10980</v>
      </c>
      <c r="H3541" s="1177"/>
    </row>
    <row r="3542" spans="1:8" x14ac:dyDescent="0.25">
      <c r="A3542" s="112">
        <v>45303</v>
      </c>
      <c r="B3542" s="21" t="s">
        <v>10367</v>
      </c>
      <c r="C3542" s="13" t="s">
        <v>168</v>
      </c>
      <c r="D3542" s="764"/>
      <c r="E3542" s="781"/>
      <c r="F3542" s="141">
        <v>206520</v>
      </c>
      <c r="G3542" s="782">
        <f t="shared" si="69"/>
        <v>-206520</v>
      </c>
      <c r="H3542" s="1177"/>
    </row>
    <row r="3543" spans="1:8" x14ac:dyDescent="0.25">
      <c r="A3543" s="112">
        <v>45303</v>
      </c>
      <c r="B3543" s="21" t="s">
        <v>11249</v>
      </c>
      <c r="C3543" s="13" t="s">
        <v>168</v>
      </c>
      <c r="D3543" s="764"/>
      <c r="E3543" s="781"/>
      <c r="F3543" s="141">
        <v>19640</v>
      </c>
      <c r="G3543" s="782">
        <f t="shared" si="69"/>
        <v>-19640</v>
      </c>
      <c r="H3543" s="1177"/>
    </row>
    <row r="3544" spans="1:8" x14ac:dyDescent="0.25">
      <c r="A3544" s="112">
        <v>45303</v>
      </c>
      <c r="B3544" s="21" t="s">
        <v>10459</v>
      </c>
      <c r="C3544" s="13" t="s">
        <v>168</v>
      </c>
      <c r="D3544" s="764"/>
      <c r="E3544" s="781"/>
      <c r="F3544" s="141">
        <v>259118</v>
      </c>
      <c r="G3544" s="782">
        <f t="shared" si="69"/>
        <v>-259118</v>
      </c>
      <c r="H3544" s="1177"/>
    </row>
    <row r="3545" spans="1:8" ht="16.5" thickBot="1" x14ac:dyDescent="0.3">
      <c r="A3545" s="112">
        <v>45303</v>
      </c>
      <c r="B3545" s="21" t="s">
        <v>10564</v>
      </c>
      <c r="C3545" s="13" t="s">
        <v>168</v>
      </c>
      <c r="D3545" s="764"/>
      <c r="E3545" s="781"/>
      <c r="F3545" s="784">
        <v>5165</v>
      </c>
      <c r="G3545" s="782">
        <f t="shared" si="69"/>
        <v>-5165</v>
      </c>
      <c r="H3545" s="1178"/>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82" t="s">
        <v>13014</v>
      </c>
    </row>
    <row r="3560" spans="1:8" x14ac:dyDescent="0.25">
      <c r="A3560" s="112">
        <v>45310</v>
      </c>
      <c r="B3560" s="21" t="s">
        <v>8856</v>
      </c>
      <c r="C3560" s="13" t="s">
        <v>5186</v>
      </c>
      <c r="D3560" s="764"/>
      <c r="E3560" s="22"/>
      <c r="F3560" s="19">
        <v>200000</v>
      </c>
      <c r="G3560" s="14">
        <f t="shared" si="68"/>
        <v>-200000</v>
      </c>
      <c r="H3560" s="1184"/>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8"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189" t="s">
        <v>13007</v>
      </c>
    </row>
    <row r="3607" spans="1:8" x14ac:dyDescent="0.25">
      <c r="A3607" s="112">
        <v>45322</v>
      </c>
      <c r="B3607" s="21" t="s">
        <v>10564</v>
      </c>
      <c r="C3607" s="13" t="s">
        <v>169</v>
      </c>
      <c r="D3607" s="764"/>
      <c r="E3607" s="22"/>
      <c r="F3607" s="19">
        <v>200000</v>
      </c>
      <c r="G3607" s="14">
        <f t="shared" si="70"/>
        <v>-200000</v>
      </c>
      <c r="H3607" s="1190"/>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76" t="s">
        <v>12544</v>
      </c>
    </row>
    <row r="3648" spans="1:8" x14ac:dyDescent="0.25">
      <c r="A3648" s="112">
        <v>45346</v>
      </c>
      <c r="B3648" s="21" t="s">
        <v>10890</v>
      </c>
      <c r="C3648" s="13" t="s">
        <v>180</v>
      </c>
      <c r="D3648" s="764"/>
      <c r="E3648" s="781"/>
      <c r="F3648" s="141">
        <v>164280</v>
      </c>
      <c r="G3648" s="782">
        <f t="shared" si="70"/>
        <v>-164280</v>
      </c>
      <c r="H3648" s="1177"/>
    </row>
    <row r="3649" spans="1:8" x14ac:dyDescent="0.25">
      <c r="A3649" s="112">
        <v>45346</v>
      </c>
      <c r="B3649" s="21" t="s">
        <v>11586</v>
      </c>
      <c r="C3649" s="13" t="s">
        <v>180</v>
      </c>
      <c r="D3649" s="764"/>
      <c r="E3649" s="781"/>
      <c r="F3649" s="141">
        <v>145230</v>
      </c>
      <c r="G3649" s="782">
        <f t="shared" si="70"/>
        <v>-145230</v>
      </c>
      <c r="H3649" s="1177"/>
    </row>
    <row r="3650" spans="1:8" ht="16.5" thickBot="1" x14ac:dyDescent="0.3">
      <c r="A3650" s="112">
        <v>45346</v>
      </c>
      <c r="B3650" s="21" t="s">
        <v>11864</v>
      </c>
      <c r="C3650" s="13" t="s">
        <v>180</v>
      </c>
      <c r="D3650" s="764"/>
      <c r="E3650" s="781"/>
      <c r="F3650" s="784">
        <v>176730</v>
      </c>
      <c r="G3650" s="782">
        <f t="shared" si="70"/>
        <v>-176730</v>
      </c>
      <c r="H3650" s="1178"/>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82" t="s">
        <v>13011</v>
      </c>
    </row>
    <row r="3687" spans="1:8" x14ac:dyDescent="0.25">
      <c r="A3687" s="112">
        <v>45369</v>
      </c>
      <c r="B3687" s="21" t="s">
        <v>12328</v>
      </c>
      <c r="C3687" s="13" t="s">
        <v>8384</v>
      </c>
      <c r="D3687" s="764"/>
      <c r="E3687" s="22"/>
      <c r="F3687" s="19">
        <v>900000</v>
      </c>
      <c r="G3687" s="14">
        <f t="shared" ref="G3687" si="73">E3687-F3687</f>
        <v>-900000</v>
      </c>
      <c r="H3687" s="1184"/>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45377</v>
      </c>
      <c r="B3698" s="21" t="s">
        <v>10890</v>
      </c>
      <c r="C3698" s="13" t="s">
        <v>7947</v>
      </c>
      <c r="D3698" s="764"/>
      <c r="E3698" s="22"/>
      <c r="F3698" s="19">
        <v>277000</v>
      </c>
      <c r="G3698" s="14">
        <f t="shared" si="70"/>
        <v>-277000</v>
      </c>
      <c r="H3698" s="13" t="s">
        <v>15806</v>
      </c>
    </row>
    <row r="3699" spans="1:8" x14ac:dyDescent="0.25">
      <c r="A3699" s="112">
        <v>45381</v>
      </c>
      <c r="B3699" s="21" t="s">
        <v>12774</v>
      </c>
      <c r="C3699" s="13" t="s">
        <v>166</v>
      </c>
      <c r="D3699" s="764" t="s">
        <v>12834</v>
      </c>
      <c r="E3699" s="22">
        <v>14000</v>
      </c>
      <c r="F3699" s="19"/>
      <c r="G3699" s="14">
        <f t="shared" ref="G3699:G3773" si="74">E3699-F3699</f>
        <v>14000</v>
      </c>
      <c r="H3699" s="13"/>
    </row>
    <row r="3700" spans="1:8" x14ac:dyDescent="0.25">
      <c r="A3700" s="112">
        <v>45384</v>
      </c>
      <c r="B3700" s="21" t="s">
        <v>12783</v>
      </c>
      <c r="C3700" s="13" t="s">
        <v>7465</v>
      </c>
      <c r="D3700" s="764" t="s">
        <v>12830</v>
      </c>
      <c r="E3700" s="22">
        <v>87507</v>
      </c>
      <c r="F3700" s="19"/>
      <c r="G3700" s="14">
        <f t="shared" si="74"/>
        <v>87507</v>
      </c>
      <c r="H3700" s="13"/>
    </row>
    <row r="3701" spans="1:8" x14ac:dyDescent="0.25">
      <c r="A3701" s="112">
        <v>45386</v>
      </c>
      <c r="B3701" s="21" t="s">
        <v>12774</v>
      </c>
      <c r="C3701" s="13" t="s">
        <v>12350</v>
      </c>
      <c r="D3701" s="764" t="s">
        <v>12831</v>
      </c>
      <c r="E3701" s="22">
        <v>38500</v>
      </c>
      <c r="F3701" s="19"/>
      <c r="G3701" s="14">
        <f t="shared" si="74"/>
        <v>38500</v>
      </c>
      <c r="H3701" s="13"/>
    </row>
    <row r="3702" spans="1:8" x14ac:dyDescent="0.25">
      <c r="A3702" s="112">
        <v>45386</v>
      </c>
      <c r="B3702" s="21" t="s">
        <v>12774</v>
      </c>
      <c r="C3702" s="13" t="s">
        <v>8384</v>
      </c>
      <c r="D3702" s="764" t="s">
        <v>12835</v>
      </c>
      <c r="E3702" s="22">
        <v>153139</v>
      </c>
      <c r="F3702" s="19"/>
      <c r="G3702" s="14">
        <f t="shared" si="74"/>
        <v>153139</v>
      </c>
      <c r="H3702" s="13"/>
    </row>
    <row r="3703" spans="1:8" x14ac:dyDescent="0.25">
      <c r="A3703" s="112">
        <v>45397</v>
      </c>
      <c r="B3703" s="21" t="s">
        <v>11488</v>
      </c>
      <c r="C3703" s="13" t="s">
        <v>166</v>
      </c>
      <c r="D3703" s="764" t="s">
        <v>12950</v>
      </c>
      <c r="E3703" s="22">
        <v>18000</v>
      </c>
      <c r="F3703" s="19"/>
      <c r="G3703" s="14">
        <f t="shared" si="74"/>
        <v>18000</v>
      </c>
      <c r="H3703" s="13"/>
    </row>
    <row r="3704" spans="1:8" x14ac:dyDescent="0.25">
      <c r="A3704" s="112">
        <v>45400</v>
      </c>
      <c r="B3704" s="21" t="s">
        <v>11</v>
      </c>
      <c r="C3704" s="13" t="s">
        <v>164</v>
      </c>
      <c r="D3704" s="764" t="s">
        <v>12940</v>
      </c>
      <c r="E3704" s="22">
        <v>7183</v>
      </c>
      <c r="F3704" s="19"/>
      <c r="G3704" s="14">
        <f>E3704-F3704</f>
        <v>7183</v>
      </c>
      <c r="H3704" s="13"/>
    </row>
    <row r="3705" spans="1:8" x14ac:dyDescent="0.25">
      <c r="A3705" s="112">
        <v>45401</v>
      </c>
      <c r="B3705" s="21" t="s">
        <v>13278</v>
      </c>
      <c r="C3705" s="13" t="s">
        <v>166</v>
      </c>
      <c r="D3705" s="764" t="s">
        <v>12951</v>
      </c>
      <c r="E3705" s="22">
        <v>39662</v>
      </c>
      <c r="F3705" s="19"/>
      <c r="G3705" s="14">
        <f>E3705-F3705</f>
        <v>39662</v>
      </c>
      <c r="H3705" s="13"/>
    </row>
    <row r="3706" spans="1:8" x14ac:dyDescent="0.25">
      <c r="A3706" s="112">
        <v>45406</v>
      </c>
      <c r="B3706" s="21" t="s">
        <v>13278</v>
      </c>
      <c r="C3706" s="13" t="s">
        <v>166</v>
      </c>
      <c r="D3706" s="764" t="s">
        <v>12955</v>
      </c>
      <c r="E3706" s="22">
        <v>22440</v>
      </c>
      <c r="F3706" s="19"/>
      <c r="G3706" s="14">
        <f t="shared" si="74"/>
        <v>22440</v>
      </c>
      <c r="H3706" s="13"/>
    </row>
    <row r="3707" spans="1:8" x14ac:dyDescent="0.25">
      <c r="A3707" s="112">
        <v>45407</v>
      </c>
      <c r="B3707" s="21" t="s">
        <v>11864</v>
      </c>
      <c r="C3707" s="13" t="s">
        <v>7465</v>
      </c>
      <c r="D3707" s="764" t="s">
        <v>12948</v>
      </c>
      <c r="E3707" s="22">
        <v>13240</v>
      </c>
      <c r="F3707" s="19"/>
      <c r="G3707" s="14">
        <f t="shared" si="74"/>
        <v>13240</v>
      </c>
      <c r="H3707" s="13"/>
    </row>
    <row r="3708" spans="1:8" x14ac:dyDescent="0.25">
      <c r="A3708" s="112">
        <v>45407</v>
      </c>
      <c r="B3708" s="21" t="s">
        <v>13278</v>
      </c>
      <c r="C3708" s="13" t="s">
        <v>166</v>
      </c>
      <c r="D3708" s="764" t="s">
        <v>12953</v>
      </c>
      <c r="E3708" s="22">
        <v>145050</v>
      </c>
      <c r="F3708" s="19"/>
      <c r="G3708" s="14">
        <f t="shared" si="74"/>
        <v>145050</v>
      </c>
      <c r="H3708" s="13"/>
    </row>
    <row r="3709" spans="1:8" x14ac:dyDescent="0.25">
      <c r="A3709" s="112">
        <v>45407</v>
      </c>
      <c r="B3709" s="21" t="s">
        <v>12171</v>
      </c>
      <c r="C3709" s="13" t="s">
        <v>8384</v>
      </c>
      <c r="D3709" s="764" t="s">
        <v>12956</v>
      </c>
      <c r="E3709" s="22">
        <v>420666</v>
      </c>
      <c r="F3709" s="19"/>
      <c r="G3709" s="14">
        <f t="shared" si="74"/>
        <v>420666</v>
      </c>
      <c r="H3709" s="13"/>
    </row>
    <row r="3710" spans="1:8" x14ac:dyDescent="0.25">
      <c r="A3710" s="112">
        <v>45411</v>
      </c>
      <c r="B3710" s="21" t="s">
        <v>9820</v>
      </c>
      <c r="C3710" s="13" t="s">
        <v>164</v>
      </c>
      <c r="D3710" s="764" t="s">
        <v>12938</v>
      </c>
      <c r="E3710" s="22">
        <v>9100</v>
      </c>
      <c r="F3710" s="19"/>
      <c r="G3710" s="14">
        <f t="shared" si="74"/>
        <v>9100</v>
      </c>
      <c r="H3710" s="13"/>
    </row>
    <row r="3711" spans="1:8" x14ac:dyDescent="0.25">
      <c r="A3711" s="112">
        <v>45411</v>
      </c>
      <c r="B3711" s="21" t="s">
        <v>10220</v>
      </c>
      <c r="C3711" s="13" t="s">
        <v>1197</v>
      </c>
      <c r="D3711" s="764" t="s">
        <v>12954</v>
      </c>
      <c r="E3711" s="22">
        <v>31000</v>
      </c>
      <c r="F3711" s="19"/>
      <c r="G3711" s="14">
        <f t="shared" si="74"/>
        <v>31000</v>
      </c>
      <c r="H3711" s="13"/>
    </row>
    <row r="3712" spans="1:8" x14ac:dyDescent="0.25">
      <c r="A3712" s="112">
        <v>45411</v>
      </c>
      <c r="B3712" s="21" t="s">
        <v>11488</v>
      </c>
      <c r="C3712" s="13" t="s">
        <v>5680</v>
      </c>
      <c r="D3712" s="764" t="s">
        <v>9952</v>
      </c>
      <c r="E3712" s="22">
        <v>43428</v>
      </c>
      <c r="F3712" s="19"/>
      <c r="G3712" s="14">
        <f t="shared" si="74"/>
        <v>43428</v>
      </c>
      <c r="H3712" s="13"/>
    </row>
    <row r="3713" spans="1:8" x14ac:dyDescent="0.25">
      <c r="A3713" s="112">
        <v>45412</v>
      </c>
      <c r="B3713" s="21" t="s">
        <v>8547</v>
      </c>
      <c r="C3713" s="13" t="s">
        <v>164</v>
      </c>
      <c r="D3713" s="764"/>
      <c r="E3713" s="22"/>
      <c r="F3713" s="19">
        <v>300000</v>
      </c>
      <c r="G3713" s="14">
        <f t="shared" si="74"/>
        <v>-300000</v>
      </c>
      <c r="H3713" s="13" t="s">
        <v>12266</v>
      </c>
    </row>
    <row r="3714" spans="1:8" x14ac:dyDescent="0.25">
      <c r="A3714" s="112">
        <v>45415</v>
      </c>
      <c r="B3714" s="21" t="s">
        <v>11488</v>
      </c>
      <c r="C3714" s="13" t="s">
        <v>164</v>
      </c>
      <c r="D3714" s="764" t="s">
        <v>12944</v>
      </c>
      <c r="E3714" s="22">
        <v>11563</v>
      </c>
      <c r="F3714" s="109"/>
      <c r="G3714" s="14">
        <f t="shared" si="74"/>
        <v>11563</v>
      </c>
      <c r="H3714" s="13"/>
    </row>
    <row r="3715" spans="1:8" ht="16.5" thickBot="1" x14ac:dyDescent="0.3">
      <c r="A3715" s="112">
        <v>45415</v>
      </c>
      <c r="B3715" s="21" t="s">
        <v>12171</v>
      </c>
      <c r="C3715" s="13" t="s">
        <v>166</v>
      </c>
      <c r="D3715" s="764" t="s">
        <v>13235</v>
      </c>
      <c r="E3715" s="781">
        <v>93900</v>
      </c>
      <c r="F3715" s="213"/>
      <c r="G3715" s="782">
        <f t="shared" si="74"/>
        <v>93900</v>
      </c>
      <c r="H3715" s="53"/>
    </row>
    <row r="3716" spans="1:8" x14ac:dyDescent="0.25">
      <c r="A3716" s="112">
        <v>45416</v>
      </c>
      <c r="B3716" s="21" t="s">
        <v>4720</v>
      </c>
      <c r="C3716" s="13" t="s">
        <v>8384</v>
      </c>
      <c r="D3716" s="764"/>
      <c r="E3716" s="781"/>
      <c r="F3716" s="783">
        <v>162620</v>
      </c>
      <c r="G3716" s="782">
        <f t="shared" si="74"/>
        <v>-162620</v>
      </c>
      <c r="H3716" s="1176" t="s">
        <v>13013</v>
      </c>
    </row>
    <row r="3717" spans="1:8" x14ac:dyDescent="0.25">
      <c r="A3717" s="112">
        <v>45416</v>
      </c>
      <c r="B3717" s="21" t="s">
        <v>8547</v>
      </c>
      <c r="C3717" s="13" t="s">
        <v>8384</v>
      </c>
      <c r="D3717" s="764"/>
      <c r="E3717" s="781"/>
      <c r="F3717" s="141">
        <v>74242</v>
      </c>
      <c r="G3717" s="782">
        <f t="shared" ref="G3717:G3722" si="75">E3717-F3717</f>
        <v>-74242</v>
      </c>
      <c r="H3717" s="1177"/>
    </row>
    <row r="3718" spans="1:8" x14ac:dyDescent="0.25">
      <c r="A3718" s="112">
        <v>45416</v>
      </c>
      <c r="B3718" s="21" t="s">
        <v>10890</v>
      </c>
      <c r="C3718" s="13" t="s">
        <v>8384</v>
      </c>
      <c r="D3718" s="764"/>
      <c r="E3718" s="781"/>
      <c r="F3718" s="141">
        <v>20637</v>
      </c>
      <c r="G3718" s="782">
        <f t="shared" si="75"/>
        <v>-20637</v>
      </c>
      <c r="H3718" s="1177"/>
    </row>
    <row r="3719" spans="1:8" x14ac:dyDescent="0.25">
      <c r="A3719" s="112">
        <v>45416</v>
      </c>
      <c r="B3719" s="21" t="s">
        <v>11685</v>
      </c>
      <c r="C3719" s="13" t="s">
        <v>8384</v>
      </c>
      <c r="D3719" s="764"/>
      <c r="E3719" s="781"/>
      <c r="F3719" s="141">
        <v>6768</v>
      </c>
      <c r="G3719" s="782">
        <f t="shared" si="75"/>
        <v>-6768</v>
      </c>
      <c r="H3719" s="1177"/>
    </row>
    <row r="3720" spans="1:8" x14ac:dyDescent="0.25">
      <c r="A3720" s="112">
        <v>45416</v>
      </c>
      <c r="B3720" s="21" t="s">
        <v>11586</v>
      </c>
      <c r="C3720" s="13" t="s">
        <v>8384</v>
      </c>
      <c r="D3720" s="764"/>
      <c r="E3720" s="781"/>
      <c r="F3720" s="141">
        <v>25632</v>
      </c>
      <c r="G3720" s="782">
        <f t="shared" si="75"/>
        <v>-25632</v>
      </c>
      <c r="H3720" s="1177"/>
    </row>
    <row r="3721" spans="1:8" x14ac:dyDescent="0.25">
      <c r="A3721" s="112">
        <v>45416</v>
      </c>
      <c r="B3721" s="21" t="s">
        <v>12774</v>
      </c>
      <c r="C3721" s="13" t="s">
        <v>8384</v>
      </c>
      <c r="D3721" s="764"/>
      <c r="E3721" s="781"/>
      <c r="F3721" s="141">
        <v>153139</v>
      </c>
      <c r="G3721" s="782">
        <f t="shared" si="75"/>
        <v>-153139</v>
      </c>
      <c r="H3721" s="1177"/>
    </row>
    <row r="3722" spans="1:8" ht="16.5" thickBot="1" x14ac:dyDescent="0.3">
      <c r="A3722" s="112">
        <v>45416</v>
      </c>
      <c r="B3722" s="21" t="s">
        <v>11707</v>
      </c>
      <c r="C3722" s="13" t="s">
        <v>8384</v>
      </c>
      <c r="D3722" s="764"/>
      <c r="E3722" s="781"/>
      <c r="F3722" s="784">
        <v>56962</v>
      </c>
      <c r="G3722" s="782">
        <f t="shared" si="75"/>
        <v>-56962</v>
      </c>
      <c r="H3722" s="1178"/>
    </row>
    <row r="3723" spans="1:8" x14ac:dyDescent="0.25">
      <c r="A3723" s="112">
        <v>45418</v>
      </c>
      <c r="B3723" s="21" t="s">
        <v>11864</v>
      </c>
      <c r="C3723" s="13" t="s">
        <v>7465</v>
      </c>
      <c r="D3723" s="764"/>
      <c r="E3723" s="22"/>
      <c r="F3723" s="111">
        <v>900000</v>
      </c>
      <c r="G3723" s="14">
        <f t="shared" si="74"/>
        <v>-900000</v>
      </c>
      <c r="H3723" s="13" t="s">
        <v>12935</v>
      </c>
    </row>
    <row r="3724" spans="1:8" ht="16.5" thickBot="1" x14ac:dyDescent="0.3">
      <c r="A3724" s="112">
        <v>45418</v>
      </c>
      <c r="B3724" s="21" t="s">
        <v>11864</v>
      </c>
      <c r="C3724" s="13" t="s">
        <v>7465</v>
      </c>
      <c r="D3724" s="764"/>
      <c r="E3724" s="22"/>
      <c r="F3724" s="109">
        <v>924000</v>
      </c>
      <c r="G3724" s="14">
        <f t="shared" si="74"/>
        <v>-924000</v>
      </c>
      <c r="H3724" s="13" t="s">
        <v>12935</v>
      </c>
    </row>
    <row r="3725" spans="1:8" x14ac:dyDescent="0.25">
      <c r="A3725" s="112">
        <v>45418</v>
      </c>
      <c r="B3725" s="21" t="s">
        <v>9955</v>
      </c>
      <c r="C3725" s="13" t="s">
        <v>169</v>
      </c>
      <c r="D3725" s="764"/>
      <c r="E3725" s="781"/>
      <c r="F3725" s="783">
        <v>15350</v>
      </c>
      <c r="G3725" s="782">
        <f t="shared" si="74"/>
        <v>-15350</v>
      </c>
      <c r="H3725" s="1182" t="s">
        <v>13009</v>
      </c>
    </row>
    <row r="3726" spans="1:8" x14ac:dyDescent="0.25">
      <c r="A3726" s="112">
        <v>45418</v>
      </c>
      <c r="B3726" s="21" t="s">
        <v>10564</v>
      </c>
      <c r="C3726" s="13" t="s">
        <v>169</v>
      </c>
      <c r="D3726" s="764"/>
      <c r="E3726" s="781"/>
      <c r="F3726" s="141">
        <v>46500</v>
      </c>
      <c r="G3726" s="782">
        <f t="shared" si="74"/>
        <v>-46500</v>
      </c>
      <c r="H3726" s="1183"/>
    </row>
    <row r="3727" spans="1:8" x14ac:dyDescent="0.25">
      <c r="A3727" s="112">
        <v>45418</v>
      </c>
      <c r="B3727" s="21" t="s">
        <v>10890</v>
      </c>
      <c r="C3727" s="13" t="s">
        <v>169</v>
      </c>
      <c r="D3727" s="764"/>
      <c r="E3727" s="781"/>
      <c r="F3727" s="141">
        <v>80500</v>
      </c>
      <c r="G3727" s="782">
        <f t="shared" si="74"/>
        <v>-80500</v>
      </c>
      <c r="H3727" s="1183"/>
    </row>
    <row r="3728" spans="1:8" ht="16.5" thickBot="1" x14ac:dyDescent="0.3">
      <c r="A3728" s="112">
        <v>45418</v>
      </c>
      <c r="B3728" s="21" t="s">
        <v>11864</v>
      </c>
      <c r="C3728" s="13" t="s">
        <v>169</v>
      </c>
      <c r="D3728" s="764"/>
      <c r="E3728" s="781"/>
      <c r="F3728" s="784">
        <v>157650</v>
      </c>
      <c r="G3728" s="782">
        <f t="shared" si="74"/>
        <v>-157650</v>
      </c>
      <c r="H3728" s="1184"/>
    </row>
    <row r="3729" spans="1:8" x14ac:dyDescent="0.25">
      <c r="A3729" s="112">
        <v>45419</v>
      </c>
      <c r="B3729" s="21" t="s">
        <v>11488</v>
      </c>
      <c r="C3729" s="13" t="s">
        <v>164</v>
      </c>
      <c r="D3729" s="764" t="s">
        <v>12949</v>
      </c>
      <c r="E3729" s="22">
        <v>864</v>
      </c>
      <c r="F3729" s="111"/>
      <c r="G3729" s="14">
        <f t="shared" si="74"/>
        <v>864</v>
      </c>
      <c r="H3729" s="13"/>
    </row>
    <row r="3730" spans="1:8" x14ac:dyDescent="0.25">
      <c r="A3730" s="112">
        <v>45419</v>
      </c>
      <c r="B3730" s="21" t="s">
        <v>9820</v>
      </c>
      <c r="C3730" s="13" t="s">
        <v>8384</v>
      </c>
      <c r="D3730" s="764" t="s">
        <v>13156</v>
      </c>
      <c r="E3730" s="22">
        <v>32064</v>
      </c>
      <c r="F3730" s="111"/>
      <c r="G3730" s="14">
        <f t="shared" si="74"/>
        <v>32064</v>
      </c>
      <c r="H3730" s="13"/>
    </row>
    <row r="3731" spans="1:8" x14ac:dyDescent="0.25">
      <c r="A3731" s="112">
        <v>45421</v>
      </c>
      <c r="B3731" s="21" t="s">
        <v>6503</v>
      </c>
      <c r="C3731" s="13" t="s">
        <v>164</v>
      </c>
      <c r="D3731" s="764" t="s">
        <v>12952</v>
      </c>
      <c r="E3731" s="22">
        <v>9034</v>
      </c>
      <c r="F3731" s="19"/>
      <c r="G3731" s="14">
        <f t="shared" si="74"/>
        <v>9034</v>
      </c>
      <c r="H3731" s="13"/>
    </row>
    <row r="3732" spans="1:8" x14ac:dyDescent="0.25">
      <c r="A3732" s="112">
        <v>45421</v>
      </c>
      <c r="B3732" s="21" t="s">
        <v>8645</v>
      </c>
      <c r="C3732" s="13" t="s">
        <v>5186</v>
      </c>
      <c r="D3732" s="764"/>
      <c r="E3732" s="22"/>
      <c r="F3732" s="19">
        <v>57548</v>
      </c>
      <c r="G3732" s="14">
        <f t="shared" si="74"/>
        <v>-57548</v>
      </c>
      <c r="H3732" s="13" t="s">
        <v>13015</v>
      </c>
    </row>
    <row r="3733" spans="1:8" x14ac:dyDescent="0.25">
      <c r="A3733" s="112">
        <v>45421</v>
      </c>
      <c r="B3733" s="21" t="s">
        <v>8856</v>
      </c>
      <c r="C3733" s="13" t="s">
        <v>5186</v>
      </c>
      <c r="D3733" s="764"/>
      <c r="E3733" s="22"/>
      <c r="F3733" s="19">
        <v>6816</v>
      </c>
      <c r="G3733" s="14">
        <f t="shared" si="74"/>
        <v>-6816</v>
      </c>
      <c r="H3733" s="13" t="s">
        <v>13015</v>
      </c>
    </row>
    <row r="3734" spans="1:8" x14ac:dyDescent="0.25">
      <c r="A3734" s="112">
        <v>45421</v>
      </c>
      <c r="B3734" s="21" t="s">
        <v>8864</v>
      </c>
      <c r="C3734" s="13" t="s">
        <v>5186</v>
      </c>
      <c r="D3734" s="764"/>
      <c r="E3734" s="22"/>
      <c r="F3734" s="19">
        <v>78114</v>
      </c>
      <c r="G3734" s="14">
        <f t="shared" si="74"/>
        <v>-78114</v>
      </c>
      <c r="H3734" s="13" t="s">
        <v>13015</v>
      </c>
    </row>
    <row r="3735" spans="1:8" x14ac:dyDescent="0.25">
      <c r="A3735" s="112">
        <v>45421</v>
      </c>
      <c r="B3735" s="21" t="s">
        <v>9649</v>
      </c>
      <c r="C3735" s="13" t="s">
        <v>5186</v>
      </c>
      <c r="D3735" s="764"/>
      <c r="E3735" s="22"/>
      <c r="F3735" s="19">
        <v>180880</v>
      </c>
      <c r="G3735" s="14">
        <f t="shared" si="74"/>
        <v>-180880</v>
      </c>
      <c r="H3735" s="13" t="s">
        <v>13015</v>
      </c>
    </row>
    <row r="3736" spans="1:8" x14ac:dyDescent="0.25">
      <c r="A3736" s="112">
        <v>45421</v>
      </c>
      <c r="B3736" s="21" t="s">
        <v>9757</v>
      </c>
      <c r="C3736" s="13" t="s">
        <v>5186</v>
      </c>
      <c r="D3736" s="764"/>
      <c r="E3736" s="22"/>
      <c r="F3736" s="19">
        <v>113647</v>
      </c>
      <c r="G3736" s="14">
        <f t="shared" si="74"/>
        <v>-113647</v>
      </c>
      <c r="H3736" s="13" t="s">
        <v>13015</v>
      </c>
    </row>
    <row r="3737" spans="1:8" x14ac:dyDescent="0.25">
      <c r="A3737" s="112">
        <v>45421</v>
      </c>
      <c r="B3737" s="21" t="s">
        <v>10284</v>
      </c>
      <c r="C3737" s="13" t="s">
        <v>5186</v>
      </c>
      <c r="D3737" s="764"/>
      <c r="E3737" s="22"/>
      <c r="F3737" s="19">
        <v>68588</v>
      </c>
      <c r="G3737" s="14">
        <f t="shared" si="74"/>
        <v>-68588</v>
      </c>
      <c r="H3737" s="13" t="s">
        <v>13015</v>
      </c>
    </row>
    <row r="3738" spans="1:8" x14ac:dyDescent="0.25">
      <c r="A3738" s="112">
        <v>45421</v>
      </c>
      <c r="B3738" s="21" t="s">
        <v>10892</v>
      </c>
      <c r="C3738" s="13" t="s">
        <v>5186</v>
      </c>
      <c r="D3738" s="764"/>
      <c r="E3738" s="22"/>
      <c r="F3738" s="19">
        <v>15000</v>
      </c>
      <c r="G3738" s="14">
        <f t="shared" si="74"/>
        <v>-15000</v>
      </c>
      <c r="H3738" s="13" t="s">
        <v>13015</v>
      </c>
    </row>
    <row r="3739" spans="1:8" x14ac:dyDescent="0.25">
      <c r="A3739" s="112">
        <v>45421</v>
      </c>
      <c r="B3739" s="21" t="s">
        <v>10890</v>
      </c>
      <c r="C3739" s="13" t="s">
        <v>5186</v>
      </c>
      <c r="D3739" s="764"/>
      <c r="E3739" s="22"/>
      <c r="F3739" s="19">
        <v>227885.49999999988</v>
      </c>
      <c r="G3739" s="14">
        <f t="shared" si="74"/>
        <v>-227885.49999999988</v>
      </c>
      <c r="H3739" s="13" t="s">
        <v>13015</v>
      </c>
    </row>
    <row r="3740" spans="1:8" x14ac:dyDescent="0.25">
      <c r="A3740" s="112">
        <v>45421</v>
      </c>
      <c r="B3740" s="21" t="s">
        <v>10890</v>
      </c>
      <c r="C3740" s="13" t="s">
        <v>5186</v>
      </c>
      <c r="D3740" s="764"/>
      <c r="E3740" s="22">
        <v>250000</v>
      </c>
      <c r="F3740" s="19"/>
      <c r="G3740" s="14">
        <f t="shared" si="74"/>
        <v>250000</v>
      </c>
      <c r="H3740" s="13" t="s">
        <v>13016</v>
      </c>
    </row>
    <row r="3741" spans="1:8" x14ac:dyDescent="0.25">
      <c r="A3741" s="112">
        <v>45422</v>
      </c>
      <c r="B3741" s="21" t="s">
        <v>12171</v>
      </c>
      <c r="C3741" s="13" t="s">
        <v>166</v>
      </c>
      <c r="D3741" s="764" t="s">
        <v>13236</v>
      </c>
      <c r="E3741" s="781">
        <v>31400</v>
      </c>
      <c r="F3741" s="213"/>
      <c r="G3741" s="782">
        <f t="shared" ref="G3741" si="76">E3741-F3741</f>
        <v>31400</v>
      </c>
      <c r="H3741" s="53"/>
    </row>
    <row r="3742" spans="1:8" x14ac:dyDescent="0.25">
      <c r="A3742" s="112">
        <v>45425</v>
      </c>
      <c r="B3742" s="21" t="s">
        <v>12671</v>
      </c>
      <c r="C3742" s="13" t="s">
        <v>12350</v>
      </c>
      <c r="D3742" s="764" t="s">
        <v>13072</v>
      </c>
      <c r="E3742" s="22">
        <v>12000</v>
      </c>
      <c r="F3742" s="19"/>
      <c r="G3742" s="14">
        <f t="shared" si="74"/>
        <v>12000</v>
      </c>
      <c r="H3742" s="13"/>
    </row>
    <row r="3743" spans="1:8" x14ac:dyDescent="0.25">
      <c r="A3743" s="112">
        <v>45425</v>
      </c>
      <c r="B3743" s="21" t="s">
        <v>11864</v>
      </c>
      <c r="C3743" s="13" t="s">
        <v>6845</v>
      </c>
      <c r="D3743" s="764"/>
      <c r="E3743" s="22"/>
      <c r="F3743" s="19">
        <v>403164</v>
      </c>
      <c r="G3743" s="14">
        <f t="shared" si="74"/>
        <v>-403164</v>
      </c>
      <c r="H3743" s="13" t="s">
        <v>7869</v>
      </c>
    </row>
    <row r="3744" spans="1:8" ht="16.5" customHeight="1" x14ac:dyDescent="0.25">
      <c r="A3744" s="112">
        <v>45425</v>
      </c>
      <c r="B3744" s="21" t="s">
        <v>11864</v>
      </c>
      <c r="C3744" s="13" t="s">
        <v>4724</v>
      </c>
      <c r="D3744" s="764"/>
      <c r="E3744" s="22"/>
      <c r="F3744" s="19">
        <v>530000</v>
      </c>
      <c r="G3744" s="14">
        <f t="shared" si="74"/>
        <v>-530000</v>
      </c>
      <c r="H3744" s="13" t="s">
        <v>7869</v>
      </c>
    </row>
    <row r="3745" spans="1:8" x14ac:dyDescent="0.25">
      <c r="A3745" s="112">
        <v>45425</v>
      </c>
      <c r="B3745" s="21" t="s">
        <v>13213</v>
      </c>
      <c r="C3745" s="13" t="s">
        <v>169</v>
      </c>
      <c r="D3745" s="764" t="s">
        <v>14487</v>
      </c>
      <c r="E3745" s="22">
        <v>18216</v>
      </c>
      <c r="F3745" s="19"/>
      <c r="G3745" s="14">
        <f t="shared" si="74"/>
        <v>18216</v>
      </c>
      <c r="H3745" s="13"/>
    </row>
    <row r="3746" spans="1:8" x14ac:dyDescent="0.25">
      <c r="A3746" s="112">
        <v>45425</v>
      </c>
      <c r="B3746" s="21" t="s">
        <v>40</v>
      </c>
      <c r="C3746" s="13" t="s">
        <v>161</v>
      </c>
      <c r="D3746" s="764"/>
      <c r="E3746" s="22">
        <v>17519</v>
      </c>
      <c r="F3746" s="19"/>
      <c r="G3746" s="14">
        <f t="shared" si="74"/>
        <v>17519</v>
      </c>
      <c r="H3746" s="13"/>
    </row>
    <row r="3747" spans="1:8" x14ac:dyDescent="0.25">
      <c r="A3747" s="112">
        <v>45426</v>
      </c>
      <c r="B3747" s="21" t="s">
        <v>11488</v>
      </c>
      <c r="C3747" s="13" t="s">
        <v>8384</v>
      </c>
      <c r="D3747" s="764" t="s">
        <v>13157</v>
      </c>
      <c r="E3747" s="22">
        <v>339606</v>
      </c>
      <c r="F3747" s="111"/>
      <c r="G3747" s="14">
        <f t="shared" ref="G3747" si="77">E3747-F3747</f>
        <v>339606</v>
      </c>
      <c r="H3747" s="13"/>
    </row>
    <row r="3748" spans="1:8" x14ac:dyDescent="0.25">
      <c r="A3748" s="112">
        <v>45427</v>
      </c>
      <c r="B3748" s="21" t="s">
        <v>11488</v>
      </c>
      <c r="C3748" s="13" t="s">
        <v>164</v>
      </c>
      <c r="D3748" s="764" t="s">
        <v>13154</v>
      </c>
      <c r="E3748" s="22">
        <v>2106</v>
      </c>
      <c r="F3748" s="19"/>
      <c r="G3748" s="14">
        <f t="shared" ref="G3748:G3749" si="78">E3748-F3748</f>
        <v>2106</v>
      </c>
      <c r="H3748" s="53"/>
    </row>
    <row r="3749" spans="1:8" x14ac:dyDescent="0.25">
      <c r="A3749" s="112">
        <v>45428</v>
      </c>
      <c r="B3749" s="21" t="s">
        <v>13213</v>
      </c>
      <c r="C3749" s="13" t="s">
        <v>169</v>
      </c>
      <c r="D3749" s="764" t="s">
        <v>14486</v>
      </c>
      <c r="E3749" s="22">
        <v>12105</v>
      </c>
      <c r="F3749" s="19"/>
      <c r="G3749" s="14">
        <f t="shared" si="78"/>
        <v>12105</v>
      </c>
      <c r="H3749" s="53"/>
    </row>
    <row r="3750" spans="1:8" x14ac:dyDescent="0.25">
      <c r="A3750" s="112">
        <v>45430</v>
      </c>
      <c r="B3750" s="21" t="s">
        <v>10890</v>
      </c>
      <c r="C3750" s="13" t="s">
        <v>164</v>
      </c>
      <c r="D3750" s="764" t="s">
        <v>13152</v>
      </c>
      <c r="E3750" s="22">
        <v>4678</v>
      </c>
      <c r="F3750" s="19"/>
      <c r="G3750" s="14">
        <f t="shared" si="74"/>
        <v>4678</v>
      </c>
      <c r="H3750" s="53"/>
    </row>
    <row r="3751" spans="1:8" x14ac:dyDescent="0.25">
      <c r="A3751" s="112">
        <v>45432</v>
      </c>
      <c r="B3751" s="21" t="s">
        <v>9820</v>
      </c>
      <c r="C3751" s="13" t="s">
        <v>180</v>
      </c>
      <c r="D3751" s="764"/>
      <c r="E3751" s="22"/>
      <c r="F3751" s="19">
        <v>135900</v>
      </c>
      <c r="G3751" s="14">
        <f t="shared" si="74"/>
        <v>-135900</v>
      </c>
      <c r="H3751" s="1176" t="s">
        <v>13275</v>
      </c>
    </row>
    <row r="3752" spans="1:8" x14ac:dyDescent="0.25">
      <c r="A3752" s="112">
        <v>45432</v>
      </c>
      <c r="B3752" s="21" t="s">
        <v>11864</v>
      </c>
      <c r="C3752" s="13" t="s">
        <v>180</v>
      </c>
      <c r="D3752" s="764"/>
      <c r="E3752" s="22"/>
      <c r="F3752" s="19">
        <v>48390</v>
      </c>
      <c r="G3752" s="14">
        <f t="shared" si="74"/>
        <v>-48390</v>
      </c>
      <c r="H3752" s="1177"/>
    </row>
    <row r="3753" spans="1:8" x14ac:dyDescent="0.25">
      <c r="A3753" s="112">
        <v>45432</v>
      </c>
      <c r="B3753" s="21" t="s">
        <v>12171</v>
      </c>
      <c r="C3753" s="13" t="s">
        <v>180</v>
      </c>
      <c r="D3753" s="764"/>
      <c r="E3753" s="22"/>
      <c r="F3753" s="19">
        <v>90710</v>
      </c>
      <c r="G3753" s="14">
        <f t="shared" si="74"/>
        <v>-90710</v>
      </c>
      <c r="H3753" s="1178"/>
    </row>
    <row r="3754" spans="1:8" x14ac:dyDescent="0.25">
      <c r="A3754" s="112">
        <v>45436</v>
      </c>
      <c r="B3754" s="21" t="s">
        <v>9820</v>
      </c>
      <c r="C3754" s="13" t="s">
        <v>166</v>
      </c>
      <c r="D3754" s="764"/>
      <c r="E3754" s="22"/>
      <c r="F3754" s="19">
        <v>90000</v>
      </c>
      <c r="G3754" s="14">
        <f t="shared" si="74"/>
        <v>-90000</v>
      </c>
      <c r="H3754" s="1176" t="s">
        <v>13139</v>
      </c>
    </row>
    <row r="3755" spans="1:8" x14ac:dyDescent="0.25">
      <c r="A3755" s="112">
        <v>45436</v>
      </c>
      <c r="B3755" s="21" t="s">
        <v>11488</v>
      </c>
      <c r="C3755" s="13" t="s">
        <v>166</v>
      </c>
      <c r="D3755" s="764"/>
      <c r="E3755" s="22"/>
      <c r="F3755" s="19">
        <v>10000</v>
      </c>
      <c r="G3755" s="14">
        <f t="shared" si="74"/>
        <v>-10000</v>
      </c>
      <c r="H3755" s="1177"/>
    </row>
    <row r="3756" spans="1:8" x14ac:dyDescent="0.25">
      <c r="A3756" s="112">
        <v>45436</v>
      </c>
      <c r="B3756" s="21" t="s">
        <v>13278</v>
      </c>
      <c r="C3756" s="13" t="s">
        <v>166</v>
      </c>
      <c r="D3756" s="764"/>
      <c r="E3756" s="22"/>
      <c r="F3756" s="19">
        <v>200000</v>
      </c>
      <c r="G3756" s="14">
        <f t="shared" si="74"/>
        <v>-200000</v>
      </c>
      <c r="H3756" s="1178"/>
    </row>
    <row r="3757" spans="1:8" x14ac:dyDescent="0.25">
      <c r="A3757" s="112">
        <v>45436</v>
      </c>
      <c r="B3757" s="21" t="s">
        <v>12671</v>
      </c>
      <c r="C3757" s="13" t="s">
        <v>1062</v>
      </c>
      <c r="D3757" s="764" t="s">
        <v>13227</v>
      </c>
      <c r="E3757" s="22">
        <v>17185</v>
      </c>
      <c r="F3757" s="19"/>
      <c r="G3757" s="14">
        <f t="shared" si="74"/>
        <v>17185</v>
      </c>
      <c r="H3757" s="1080"/>
    </row>
    <row r="3758" spans="1:8" x14ac:dyDescent="0.25">
      <c r="A3758" s="112">
        <v>45439</v>
      </c>
      <c r="B3758" s="21" t="s">
        <v>10220</v>
      </c>
      <c r="C3758" s="13" t="s">
        <v>164</v>
      </c>
      <c r="D3758" s="764" t="s">
        <v>13155</v>
      </c>
      <c r="E3758" s="22">
        <v>14301</v>
      </c>
      <c r="F3758" s="19"/>
      <c r="G3758" s="14">
        <f t="shared" ref="G3758:G3760" si="79">E3758-F3758</f>
        <v>14301</v>
      </c>
      <c r="H3758" s="53"/>
    </row>
    <row r="3759" spans="1:8" x14ac:dyDescent="0.25">
      <c r="A3759" s="112">
        <v>45439</v>
      </c>
      <c r="B3759" s="21" t="s">
        <v>12171</v>
      </c>
      <c r="C3759" s="13" t="s">
        <v>8384</v>
      </c>
      <c r="D3759" s="764" t="s">
        <v>13221</v>
      </c>
      <c r="E3759" s="22">
        <v>600551</v>
      </c>
      <c r="F3759" s="111"/>
      <c r="G3759" s="14">
        <f t="shared" si="79"/>
        <v>600551</v>
      </c>
      <c r="H3759" s="13"/>
    </row>
    <row r="3760" spans="1:8" x14ac:dyDescent="0.25">
      <c r="A3760" s="112">
        <v>45439</v>
      </c>
      <c r="B3760" s="21" t="s">
        <v>12171</v>
      </c>
      <c r="C3760" s="13" t="s">
        <v>166</v>
      </c>
      <c r="D3760" s="764" t="s">
        <v>13237</v>
      </c>
      <c r="E3760" s="781">
        <v>18500</v>
      </c>
      <c r="F3760" s="213"/>
      <c r="G3760" s="782">
        <f t="shared" si="79"/>
        <v>18500</v>
      </c>
      <c r="H3760" s="53"/>
    </row>
    <row r="3761" spans="1:8" x14ac:dyDescent="0.25">
      <c r="A3761" s="112">
        <v>45441</v>
      </c>
      <c r="B3761" s="21" t="s">
        <v>12171</v>
      </c>
      <c r="C3761" s="13" t="s">
        <v>164</v>
      </c>
      <c r="D3761" s="764" t="s">
        <v>13153</v>
      </c>
      <c r="E3761" s="22">
        <v>2016</v>
      </c>
      <c r="F3761" s="111"/>
      <c r="G3761" s="14">
        <f t="shared" si="74"/>
        <v>2016</v>
      </c>
      <c r="H3761" s="342"/>
    </row>
    <row r="3762" spans="1:8" x14ac:dyDescent="0.25">
      <c r="A3762" s="112">
        <v>45441</v>
      </c>
      <c r="B3762" s="21" t="s">
        <v>12171</v>
      </c>
      <c r="C3762" s="13" t="s">
        <v>8384</v>
      </c>
      <c r="D3762" s="764"/>
      <c r="E3762" s="22"/>
      <c r="F3762" s="19">
        <v>500000</v>
      </c>
      <c r="G3762" s="14">
        <f t="shared" si="74"/>
        <v>-500000</v>
      </c>
      <c r="H3762" s="13" t="s">
        <v>13013</v>
      </c>
    </row>
    <row r="3763" spans="1:8" x14ac:dyDescent="0.25">
      <c r="A3763" s="112">
        <v>45441</v>
      </c>
      <c r="B3763" s="21" t="s">
        <v>9820</v>
      </c>
      <c r="C3763" s="13" t="s">
        <v>13116</v>
      </c>
      <c r="D3763" s="764"/>
      <c r="E3763" s="22"/>
      <c r="F3763" s="19">
        <v>600000</v>
      </c>
      <c r="G3763" s="14">
        <f t="shared" si="74"/>
        <v>-600000</v>
      </c>
      <c r="H3763" s="1278" t="s">
        <v>13119</v>
      </c>
    </row>
    <row r="3764" spans="1:8" x14ac:dyDescent="0.25">
      <c r="A3764" s="112">
        <v>45441</v>
      </c>
      <c r="B3764" s="21" t="s">
        <v>11864</v>
      </c>
      <c r="C3764" s="13" t="s">
        <v>13116</v>
      </c>
      <c r="D3764" s="764"/>
      <c r="E3764" s="22"/>
      <c r="F3764" s="19">
        <v>400000</v>
      </c>
      <c r="G3764" s="14">
        <f t="shared" si="74"/>
        <v>-400000</v>
      </c>
      <c r="H3764" s="1279"/>
    </row>
    <row r="3765" spans="1:8" x14ac:dyDescent="0.25">
      <c r="A3765" s="112">
        <v>45444</v>
      </c>
      <c r="B3765" s="21" t="s">
        <v>12388</v>
      </c>
      <c r="C3765" s="13" t="s">
        <v>1062</v>
      </c>
      <c r="D3765" s="764" t="s">
        <v>13229</v>
      </c>
      <c r="E3765" s="22">
        <v>133650</v>
      </c>
      <c r="F3765" s="19"/>
      <c r="G3765" s="14">
        <f t="shared" si="74"/>
        <v>133650</v>
      </c>
      <c r="H3765" s="53"/>
    </row>
    <row r="3766" spans="1:8" x14ac:dyDescent="0.25">
      <c r="A3766" s="112">
        <v>45444</v>
      </c>
      <c r="B3766" s="21" t="s">
        <v>12671</v>
      </c>
      <c r="C3766" s="13" t="s">
        <v>1062</v>
      </c>
      <c r="D3766" s="764" t="s">
        <v>13230</v>
      </c>
      <c r="E3766" s="22">
        <v>7632</v>
      </c>
      <c r="F3766" s="19"/>
      <c r="G3766" s="14">
        <f t="shared" si="74"/>
        <v>7632</v>
      </c>
      <c r="H3766" s="53"/>
    </row>
    <row r="3767" spans="1:8" x14ac:dyDescent="0.25">
      <c r="A3767" s="112">
        <v>45444</v>
      </c>
      <c r="B3767" s="21" t="s">
        <v>9820</v>
      </c>
      <c r="C3767" s="13" t="s">
        <v>1062</v>
      </c>
      <c r="D3767" s="764" t="s">
        <v>13231</v>
      </c>
      <c r="E3767" s="22">
        <v>3412</v>
      </c>
      <c r="F3767" s="19"/>
      <c r="G3767" s="14">
        <f t="shared" si="74"/>
        <v>3412</v>
      </c>
      <c r="H3767" s="53"/>
    </row>
    <row r="3768" spans="1:8" x14ac:dyDescent="0.25">
      <c r="A3768" s="112">
        <v>45446</v>
      </c>
      <c r="B3768" s="21" t="s">
        <v>12171</v>
      </c>
      <c r="C3768" s="13" t="s">
        <v>8384</v>
      </c>
      <c r="D3768" s="764" t="s">
        <v>13222</v>
      </c>
      <c r="E3768" s="22">
        <v>33474</v>
      </c>
      <c r="F3768" s="19"/>
      <c r="G3768" s="14">
        <f t="shared" si="74"/>
        <v>33474</v>
      </c>
      <c r="H3768" s="53"/>
    </row>
    <row r="3769" spans="1:8" x14ac:dyDescent="0.25">
      <c r="A3769" s="112">
        <v>45446</v>
      </c>
      <c r="B3769" s="21" t="s">
        <v>12171</v>
      </c>
      <c r="C3769" s="13" t="s">
        <v>166</v>
      </c>
      <c r="D3769" s="764" t="s">
        <v>13238</v>
      </c>
      <c r="E3769" s="781">
        <v>18500</v>
      </c>
      <c r="F3769" s="213"/>
      <c r="G3769" s="782">
        <f t="shared" si="74"/>
        <v>18500</v>
      </c>
      <c r="H3769" s="53"/>
    </row>
    <row r="3770" spans="1:8" x14ac:dyDescent="0.25">
      <c r="A3770" s="112">
        <v>45447</v>
      </c>
      <c r="B3770" s="21" t="s">
        <v>10890</v>
      </c>
      <c r="C3770" s="13" t="s">
        <v>5186</v>
      </c>
      <c r="D3770" s="764"/>
      <c r="E3770" s="22"/>
      <c r="F3770" s="19">
        <v>250000</v>
      </c>
      <c r="G3770" s="14">
        <f t="shared" si="74"/>
        <v>-250000</v>
      </c>
      <c r="H3770" s="1182" t="s">
        <v>13188</v>
      </c>
    </row>
    <row r="3771" spans="1:8" x14ac:dyDescent="0.25">
      <c r="A3771" s="112">
        <v>45447</v>
      </c>
      <c r="B3771" s="21" t="s">
        <v>13098</v>
      </c>
      <c r="C3771" s="13" t="s">
        <v>5186</v>
      </c>
      <c r="D3771" s="764"/>
      <c r="E3771" s="22"/>
      <c r="F3771" s="19">
        <v>250000</v>
      </c>
      <c r="G3771" s="14">
        <f t="shared" si="74"/>
        <v>-250000</v>
      </c>
      <c r="H3771" s="1184"/>
    </row>
    <row r="3772" spans="1:8" x14ac:dyDescent="0.25">
      <c r="A3772" s="112">
        <v>45453</v>
      </c>
      <c r="B3772" s="21" t="s">
        <v>9820</v>
      </c>
      <c r="C3772" s="13" t="s">
        <v>8384</v>
      </c>
      <c r="D3772" s="764"/>
      <c r="E3772" s="22"/>
      <c r="F3772" s="19">
        <v>250000</v>
      </c>
      <c r="G3772" s="14">
        <f t="shared" si="74"/>
        <v>-250000</v>
      </c>
      <c r="H3772" s="1176" t="s">
        <v>13013</v>
      </c>
    </row>
    <row r="3773" spans="1:8" x14ac:dyDescent="0.25">
      <c r="A3773" s="112">
        <v>45453</v>
      </c>
      <c r="B3773" s="21" t="s">
        <v>11488</v>
      </c>
      <c r="C3773" s="13" t="s">
        <v>8384</v>
      </c>
      <c r="D3773" s="764"/>
      <c r="E3773" s="22"/>
      <c r="F3773" s="19">
        <v>250000</v>
      </c>
      <c r="G3773" s="14">
        <f t="shared" si="74"/>
        <v>-250000</v>
      </c>
      <c r="H3773" s="1178"/>
    </row>
    <row r="3774" spans="1:8" x14ac:dyDescent="0.25">
      <c r="A3774" s="112">
        <v>45453</v>
      </c>
      <c r="B3774" s="21" t="s">
        <v>12171</v>
      </c>
      <c r="C3774" s="13" t="s">
        <v>166</v>
      </c>
      <c r="D3774" s="764" t="s">
        <v>13239</v>
      </c>
      <c r="E3774" s="781">
        <v>20211</v>
      </c>
      <c r="F3774" s="19"/>
      <c r="G3774" s="782">
        <f t="shared" ref="G3774:G3808" si="80">E3774-F3774</f>
        <v>20211</v>
      </c>
      <c r="H3774" s="53"/>
    </row>
    <row r="3775" spans="1:8" x14ac:dyDescent="0.25">
      <c r="A3775" s="112">
        <v>45454</v>
      </c>
      <c r="B3775" s="21" t="s">
        <v>12388</v>
      </c>
      <c r="C3775" s="13" t="s">
        <v>7947</v>
      </c>
      <c r="D3775" s="764"/>
      <c r="E3775" s="781"/>
      <c r="F3775" s="19">
        <v>1000000</v>
      </c>
      <c r="G3775" s="782">
        <f t="shared" si="80"/>
        <v>-1000000</v>
      </c>
      <c r="H3775" s="1182" t="s">
        <v>14460</v>
      </c>
    </row>
    <row r="3776" spans="1:8" x14ac:dyDescent="0.25">
      <c r="A3776" s="112">
        <v>45454</v>
      </c>
      <c r="B3776" s="21" t="s">
        <v>12388</v>
      </c>
      <c r="C3776" s="13" t="s">
        <v>7947</v>
      </c>
      <c r="D3776" s="764"/>
      <c r="E3776" s="781"/>
      <c r="F3776" s="19">
        <v>1000000</v>
      </c>
      <c r="G3776" s="782">
        <f t="shared" si="80"/>
        <v>-1000000</v>
      </c>
      <c r="H3776" s="1184"/>
    </row>
    <row r="3777" spans="1:8" x14ac:dyDescent="0.25">
      <c r="A3777" s="112">
        <v>45455</v>
      </c>
      <c r="B3777" s="21" t="s">
        <v>12388</v>
      </c>
      <c r="C3777" s="13" t="s">
        <v>164</v>
      </c>
      <c r="D3777" s="764" t="s">
        <v>13261</v>
      </c>
      <c r="E3777" s="781">
        <v>1008</v>
      </c>
      <c r="F3777" s="19"/>
      <c r="G3777" s="782">
        <f t="shared" si="80"/>
        <v>1008</v>
      </c>
      <c r="H3777" s="53"/>
    </row>
    <row r="3778" spans="1:8" x14ac:dyDescent="0.25">
      <c r="A3778" s="112">
        <v>45455</v>
      </c>
      <c r="B3778" s="21" t="s">
        <v>9820</v>
      </c>
      <c r="C3778" s="13" t="s">
        <v>12350</v>
      </c>
      <c r="D3778" s="764" t="s">
        <v>13292</v>
      </c>
      <c r="E3778" s="22">
        <v>78900</v>
      </c>
      <c r="F3778" s="19"/>
      <c r="G3778" s="782">
        <f t="shared" ref="G3778" si="81">E3778-F3778</f>
        <v>78900</v>
      </c>
      <c r="H3778" s="13"/>
    </row>
    <row r="3779" spans="1:8" x14ac:dyDescent="0.25">
      <c r="A3779" s="112">
        <v>45456</v>
      </c>
      <c r="B3779" s="21" t="s">
        <v>11864</v>
      </c>
      <c r="C3779" s="13" t="s">
        <v>7465</v>
      </c>
      <c r="D3779" s="764"/>
      <c r="E3779" s="22"/>
      <c r="F3779" s="19">
        <v>500000</v>
      </c>
      <c r="G3779" s="782">
        <f t="shared" si="80"/>
        <v>-500000</v>
      </c>
      <c r="H3779" s="13" t="s">
        <v>13260</v>
      </c>
    </row>
    <row r="3780" spans="1:8" x14ac:dyDescent="0.25">
      <c r="A3780" s="112">
        <v>45456</v>
      </c>
      <c r="B3780" s="21" t="s">
        <v>10167</v>
      </c>
      <c r="C3780" s="13" t="s">
        <v>164</v>
      </c>
      <c r="D3780" s="764"/>
      <c r="E3780" s="22"/>
      <c r="F3780" s="19">
        <v>7183</v>
      </c>
      <c r="G3780" s="782">
        <f t="shared" si="80"/>
        <v>-7183</v>
      </c>
      <c r="H3780" s="1185" t="s">
        <v>13262</v>
      </c>
    </row>
    <row r="3781" spans="1:8" x14ac:dyDescent="0.25">
      <c r="A3781" s="112">
        <v>45456</v>
      </c>
      <c r="B3781" s="21" t="s">
        <v>6503</v>
      </c>
      <c r="C3781" s="13" t="s">
        <v>164</v>
      </c>
      <c r="D3781" s="764"/>
      <c r="E3781" s="22"/>
      <c r="F3781" s="19">
        <v>9034</v>
      </c>
      <c r="G3781" s="782">
        <f t="shared" si="80"/>
        <v>-9034</v>
      </c>
      <c r="H3781" s="1186"/>
    </row>
    <row r="3782" spans="1:8" x14ac:dyDescent="0.25">
      <c r="A3782" s="112">
        <v>45456</v>
      </c>
      <c r="B3782" s="21" t="s">
        <v>8547</v>
      </c>
      <c r="C3782" s="13" t="s">
        <v>164</v>
      </c>
      <c r="D3782" s="764"/>
      <c r="E3782" s="22"/>
      <c r="F3782" s="19">
        <v>5194</v>
      </c>
      <c r="G3782" s="782">
        <f t="shared" si="80"/>
        <v>-5194</v>
      </c>
      <c r="H3782" s="1186"/>
    </row>
    <row r="3783" spans="1:8" x14ac:dyDescent="0.25">
      <c r="A3783" s="112">
        <v>45456</v>
      </c>
      <c r="B3783" s="21" t="s">
        <v>11068</v>
      </c>
      <c r="C3783" s="13" t="s">
        <v>164</v>
      </c>
      <c r="D3783" s="764"/>
      <c r="E3783" s="22"/>
      <c r="F3783" s="19">
        <v>81179</v>
      </c>
      <c r="G3783" s="782">
        <f t="shared" si="80"/>
        <v>-81179</v>
      </c>
      <c r="H3783" s="1186"/>
    </row>
    <row r="3784" spans="1:8" x14ac:dyDescent="0.25">
      <c r="A3784" s="112">
        <v>45456</v>
      </c>
      <c r="B3784" s="21" t="s">
        <v>10220</v>
      </c>
      <c r="C3784" s="13" t="s">
        <v>164</v>
      </c>
      <c r="D3784" s="764"/>
      <c r="E3784" s="22"/>
      <c r="F3784" s="19">
        <v>21030</v>
      </c>
      <c r="G3784" s="782">
        <f t="shared" si="80"/>
        <v>-21030</v>
      </c>
      <c r="H3784" s="1186"/>
    </row>
    <row r="3785" spans="1:8" x14ac:dyDescent="0.25">
      <c r="A3785" s="112">
        <v>45456</v>
      </c>
      <c r="B3785" s="21" t="s">
        <v>10890</v>
      </c>
      <c r="C3785" s="13" t="s">
        <v>164</v>
      </c>
      <c r="D3785" s="764"/>
      <c r="E3785" s="22"/>
      <c r="F3785" s="19">
        <v>5434</v>
      </c>
      <c r="G3785" s="782">
        <f t="shared" si="80"/>
        <v>-5434</v>
      </c>
      <c r="H3785" s="1186"/>
    </row>
    <row r="3786" spans="1:8" x14ac:dyDescent="0.25">
      <c r="A3786" s="112">
        <v>45456</v>
      </c>
      <c r="B3786" s="21" t="s">
        <v>11586</v>
      </c>
      <c r="C3786" s="13" t="s">
        <v>164</v>
      </c>
      <c r="D3786" s="764"/>
      <c r="E3786" s="22"/>
      <c r="F3786" s="19">
        <v>10407</v>
      </c>
      <c r="G3786" s="782">
        <f t="shared" si="80"/>
        <v>-10407</v>
      </c>
      <c r="H3786" s="1186"/>
    </row>
    <row r="3787" spans="1:8" x14ac:dyDescent="0.25">
      <c r="A3787" s="112">
        <v>45456</v>
      </c>
      <c r="B3787" s="21" t="s">
        <v>11488</v>
      </c>
      <c r="C3787" s="13" t="s">
        <v>164</v>
      </c>
      <c r="D3787" s="764"/>
      <c r="E3787" s="22"/>
      <c r="F3787" s="19">
        <v>43136</v>
      </c>
      <c r="G3787" s="782">
        <f t="shared" si="80"/>
        <v>-43136</v>
      </c>
      <c r="H3787" s="1186"/>
    </row>
    <row r="3788" spans="1:8" x14ac:dyDescent="0.25">
      <c r="A3788" s="112">
        <v>45456</v>
      </c>
      <c r="B3788" s="21" t="s">
        <v>12171</v>
      </c>
      <c r="C3788" s="13" t="s">
        <v>164</v>
      </c>
      <c r="D3788" s="764"/>
      <c r="E3788" s="22"/>
      <c r="F3788" s="19">
        <v>2016</v>
      </c>
      <c r="G3788" s="782">
        <f t="shared" si="80"/>
        <v>-2016</v>
      </c>
      <c r="H3788" s="1186"/>
    </row>
    <row r="3789" spans="1:8" x14ac:dyDescent="0.25">
      <c r="A3789" s="112">
        <v>45456</v>
      </c>
      <c r="B3789" s="21" t="s">
        <v>12388</v>
      </c>
      <c r="C3789" s="13" t="s">
        <v>164</v>
      </c>
      <c r="D3789" s="764"/>
      <c r="E3789" s="22"/>
      <c r="F3789" s="19">
        <v>387</v>
      </c>
      <c r="G3789" s="782">
        <f t="shared" si="80"/>
        <v>-387</v>
      </c>
      <c r="H3789" s="1187"/>
    </row>
    <row r="3790" spans="1:8" ht="18.75" x14ac:dyDescent="0.25">
      <c r="A3790" s="112">
        <v>45456</v>
      </c>
      <c r="B3790" s="21" t="s">
        <v>12388</v>
      </c>
      <c r="C3790" s="13" t="s">
        <v>1062</v>
      </c>
      <c r="D3790" s="764" t="s">
        <v>13282</v>
      </c>
      <c r="E3790" s="22">
        <v>90306</v>
      </c>
      <c r="F3790" s="19"/>
      <c r="G3790" s="782">
        <f t="shared" si="80"/>
        <v>90306</v>
      </c>
      <c r="H3790" s="1056"/>
    </row>
    <row r="3791" spans="1:8" x14ac:dyDescent="0.25">
      <c r="A3791" s="112">
        <v>45457</v>
      </c>
      <c r="B3791" s="21" t="s">
        <v>13098</v>
      </c>
      <c r="C3791" s="13" t="s">
        <v>13276</v>
      </c>
      <c r="D3791" s="764" t="s">
        <v>13277</v>
      </c>
      <c r="E3791" s="22">
        <v>85478</v>
      </c>
      <c r="F3791" s="19"/>
      <c r="G3791" s="782">
        <f t="shared" si="80"/>
        <v>85478</v>
      </c>
      <c r="H3791" s="13"/>
    </row>
    <row r="3792" spans="1:8" x14ac:dyDescent="0.25">
      <c r="A3792" s="112">
        <v>45458</v>
      </c>
      <c r="B3792" s="21" t="s">
        <v>13098</v>
      </c>
      <c r="C3792" s="13" t="s">
        <v>12350</v>
      </c>
      <c r="D3792" s="764" t="s">
        <v>13281</v>
      </c>
      <c r="E3792" s="22">
        <v>18639</v>
      </c>
      <c r="F3792" s="19"/>
      <c r="G3792" s="782">
        <f t="shared" si="80"/>
        <v>18639</v>
      </c>
      <c r="H3792" s="13"/>
    </row>
    <row r="3793" spans="1:8" x14ac:dyDescent="0.25">
      <c r="A3793" s="112">
        <v>45467</v>
      </c>
      <c r="B3793" s="21" t="s">
        <v>12783</v>
      </c>
      <c r="C3793" s="13" t="s">
        <v>10472</v>
      </c>
      <c r="D3793" s="764" t="s">
        <v>13587</v>
      </c>
      <c r="E3793" s="22">
        <v>392048</v>
      </c>
      <c r="F3793" s="19"/>
      <c r="G3793" s="782">
        <f t="shared" si="80"/>
        <v>392048</v>
      </c>
      <c r="H3793" s="13"/>
    </row>
    <row r="3794" spans="1:8" x14ac:dyDescent="0.25">
      <c r="A3794" s="112">
        <v>45469</v>
      </c>
      <c r="B3794" s="21" t="s">
        <v>13098</v>
      </c>
      <c r="C3794" s="13" t="s">
        <v>8384</v>
      </c>
      <c r="D3794" s="764" t="s">
        <v>13388</v>
      </c>
      <c r="E3794" s="22">
        <v>69112</v>
      </c>
      <c r="F3794" s="19"/>
      <c r="G3794" s="14">
        <f>E3794-F3794</f>
        <v>69112</v>
      </c>
      <c r="H3794" s="53"/>
    </row>
    <row r="3795" spans="1:8" x14ac:dyDescent="0.25">
      <c r="A3795" s="112">
        <v>45469</v>
      </c>
      <c r="B3795" s="21" t="s">
        <v>12171</v>
      </c>
      <c r="C3795" s="13" t="s">
        <v>166</v>
      </c>
      <c r="D3795" s="764" t="s">
        <v>13392</v>
      </c>
      <c r="E3795" s="22">
        <v>130000</v>
      </c>
      <c r="F3795" s="19"/>
      <c r="G3795" s="782">
        <f>E3795-F3795</f>
        <v>130000</v>
      </c>
      <c r="H3795" s="53"/>
    </row>
    <row r="3796" spans="1:8" x14ac:dyDescent="0.25">
      <c r="A3796" s="112">
        <v>45470</v>
      </c>
      <c r="B3796" s="21" t="s">
        <v>12388</v>
      </c>
      <c r="C3796" s="13" t="s">
        <v>12350</v>
      </c>
      <c r="D3796" s="764" t="s">
        <v>13330</v>
      </c>
      <c r="E3796" s="22">
        <v>40223</v>
      </c>
      <c r="F3796" s="19"/>
      <c r="G3796" s="782">
        <f t="shared" si="80"/>
        <v>40223</v>
      </c>
      <c r="H3796" s="13"/>
    </row>
    <row r="3797" spans="1:8" x14ac:dyDescent="0.25">
      <c r="A3797" s="112">
        <v>45470</v>
      </c>
      <c r="B3797" s="21" t="s">
        <v>13098</v>
      </c>
      <c r="C3797" s="13" t="s">
        <v>12350</v>
      </c>
      <c r="D3797" s="764" t="s">
        <v>13331</v>
      </c>
      <c r="E3797" s="22">
        <v>10403</v>
      </c>
      <c r="F3797" s="19"/>
      <c r="G3797" s="782">
        <f t="shared" si="80"/>
        <v>10403</v>
      </c>
      <c r="H3797" s="13"/>
    </row>
    <row r="3798" spans="1:8" x14ac:dyDescent="0.25">
      <c r="A3798" s="112">
        <v>45470</v>
      </c>
      <c r="B3798" s="21" t="s">
        <v>12048</v>
      </c>
      <c r="C3798" s="13" t="s">
        <v>164</v>
      </c>
      <c r="D3798" s="764" t="s">
        <v>13332</v>
      </c>
      <c r="E3798" s="22">
        <v>70329</v>
      </c>
      <c r="F3798" s="19"/>
      <c r="G3798" s="14">
        <f t="shared" si="80"/>
        <v>70329</v>
      </c>
      <c r="H3798" s="13"/>
    </row>
    <row r="3799" spans="1:8" x14ac:dyDescent="0.25">
      <c r="A3799" s="112">
        <v>45470</v>
      </c>
      <c r="B3799" s="21" t="s">
        <v>11488</v>
      </c>
      <c r="C3799" s="13" t="s">
        <v>8384</v>
      </c>
      <c r="D3799" s="764"/>
      <c r="E3799" s="22"/>
      <c r="F3799" s="19">
        <v>54293</v>
      </c>
      <c r="G3799" s="14">
        <f t="shared" si="80"/>
        <v>-54293</v>
      </c>
      <c r="H3799" s="1176" t="s">
        <v>13336</v>
      </c>
    </row>
    <row r="3800" spans="1:8" x14ac:dyDescent="0.25">
      <c r="A3800" s="112">
        <v>45470</v>
      </c>
      <c r="B3800" s="21" t="s">
        <v>11864</v>
      </c>
      <c r="C3800" s="13" t="s">
        <v>8384</v>
      </c>
      <c r="D3800" s="764"/>
      <c r="E3800" s="22"/>
      <c r="F3800" s="19">
        <v>214017</v>
      </c>
      <c r="G3800" s="14">
        <f t="shared" si="80"/>
        <v>-214017</v>
      </c>
      <c r="H3800" s="1177"/>
    </row>
    <row r="3801" spans="1:8" ht="16.5" thickBot="1" x14ac:dyDescent="0.3">
      <c r="A3801" s="112">
        <v>45470</v>
      </c>
      <c r="B3801" s="21" t="s">
        <v>12171</v>
      </c>
      <c r="C3801" s="13" t="s">
        <v>8384</v>
      </c>
      <c r="D3801" s="764"/>
      <c r="E3801" s="22"/>
      <c r="F3801" s="109">
        <v>231690</v>
      </c>
      <c r="G3801" s="14">
        <f t="shared" si="80"/>
        <v>-231690</v>
      </c>
      <c r="H3801" s="1178"/>
    </row>
    <row r="3802" spans="1:8" x14ac:dyDescent="0.25">
      <c r="A3802" s="112">
        <v>45471</v>
      </c>
      <c r="B3802" s="21" t="s">
        <v>8547</v>
      </c>
      <c r="C3802" s="13" t="s">
        <v>7465</v>
      </c>
      <c r="D3802" s="764"/>
      <c r="E3802" s="781"/>
      <c r="F3802" s="783">
        <v>197307</v>
      </c>
      <c r="G3802" s="782">
        <f t="shared" si="80"/>
        <v>-197307</v>
      </c>
      <c r="H3802" s="1182" t="s">
        <v>13341</v>
      </c>
    </row>
    <row r="3803" spans="1:8" x14ac:dyDescent="0.25">
      <c r="A3803" s="112">
        <v>45471</v>
      </c>
      <c r="B3803" s="21" t="s">
        <v>11068</v>
      </c>
      <c r="C3803" s="13" t="s">
        <v>7465</v>
      </c>
      <c r="D3803" s="764"/>
      <c r="E3803" s="781"/>
      <c r="F3803" s="141">
        <v>43808</v>
      </c>
      <c r="G3803" s="782">
        <f t="shared" si="80"/>
        <v>-43808</v>
      </c>
      <c r="H3803" s="1183"/>
    </row>
    <row r="3804" spans="1:8" x14ac:dyDescent="0.25">
      <c r="A3804" s="112">
        <v>45471</v>
      </c>
      <c r="B3804" s="21" t="s">
        <v>10220</v>
      </c>
      <c r="C3804" s="13" t="s">
        <v>7465</v>
      </c>
      <c r="D3804" s="764"/>
      <c r="E3804" s="781"/>
      <c r="F3804" s="141">
        <v>203105</v>
      </c>
      <c r="G3804" s="782">
        <f t="shared" si="80"/>
        <v>-203105</v>
      </c>
      <c r="H3804" s="1183"/>
    </row>
    <row r="3805" spans="1:8" x14ac:dyDescent="0.25">
      <c r="A3805" s="112">
        <v>45471</v>
      </c>
      <c r="B3805" s="21" t="s">
        <v>12783</v>
      </c>
      <c r="C3805" s="13" t="s">
        <v>7465</v>
      </c>
      <c r="D3805" s="764"/>
      <c r="E3805" s="781"/>
      <c r="F3805" s="141">
        <v>49280</v>
      </c>
      <c r="G3805" s="782">
        <f t="shared" si="80"/>
        <v>-49280</v>
      </c>
      <c r="H3805" s="1183"/>
    </row>
    <row r="3806" spans="1:8" ht="16.5" thickBot="1" x14ac:dyDescent="0.3">
      <c r="A3806" s="112">
        <v>45471</v>
      </c>
      <c r="B3806" s="21" t="s">
        <v>13213</v>
      </c>
      <c r="C3806" s="13" t="s">
        <v>7465</v>
      </c>
      <c r="D3806" s="764"/>
      <c r="E3806" s="781"/>
      <c r="F3806" s="784">
        <v>6500</v>
      </c>
      <c r="G3806" s="782">
        <f t="shared" si="80"/>
        <v>-6500</v>
      </c>
      <c r="H3806" s="1183"/>
    </row>
    <row r="3807" spans="1:8" x14ac:dyDescent="0.25">
      <c r="A3807" s="112">
        <v>45472</v>
      </c>
      <c r="B3807" s="21" t="s">
        <v>9344</v>
      </c>
      <c r="C3807" s="13" t="s">
        <v>1062</v>
      </c>
      <c r="D3807" s="764"/>
      <c r="E3807" s="22"/>
      <c r="F3807" s="111">
        <v>100000</v>
      </c>
      <c r="G3807" s="14">
        <f t="shared" si="80"/>
        <v>-100000</v>
      </c>
      <c r="H3807" s="1176" t="s">
        <v>13007</v>
      </c>
    </row>
    <row r="3808" spans="1:8" x14ac:dyDescent="0.25">
      <c r="A3808" s="112">
        <v>45472</v>
      </c>
      <c r="B3808" s="21" t="s">
        <v>12388</v>
      </c>
      <c r="C3808" s="13" t="s">
        <v>1062</v>
      </c>
      <c r="D3808" s="764"/>
      <c r="E3808" s="22"/>
      <c r="F3808" s="19">
        <v>200000</v>
      </c>
      <c r="G3808" s="14">
        <f t="shared" si="80"/>
        <v>-200000</v>
      </c>
      <c r="H3808" s="1178"/>
    </row>
    <row r="3809" spans="1:8" x14ac:dyDescent="0.25">
      <c r="A3809" s="112">
        <v>45472</v>
      </c>
      <c r="B3809" s="21" t="s">
        <v>12171</v>
      </c>
      <c r="C3809" s="13" t="s">
        <v>8384</v>
      </c>
      <c r="D3809" s="764" t="s">
        <v>13389</v>
      </c>
      <c r="E3809" s="22">
        <v>261620</v>
      </c>
      <c r="F3809" s="19"/>
      <c r="G3809" s="14">
        <f t="shared" ref="G3809:G3822" si="82">E3809-F3809</f>
        <v>261620</v>
      </c>
      <c r="H3809" s="53"/>
    </row>
    <row r="3810" spans="1:8" x14ac:dyDescent="0.25">
      <c r="A3810" s="112">
        <v>45472</v>
      </c>
      <c r="B3810" s="21" t="s">
        <v>6503</v>
      </c>
      <c r="C3810" s="13" t="s">
        <v>8384</v>
      </c>
      <c r="D3810" s="764" t="s">
        <v>13390</v>
      </c>
      <c r="E3810" s="22">
        <v>255098</v>
      </c>
      <c r="F3810" s="19"/>
      <c r="G3810" s="14">
        <f t="shared" si="82"/>
        <v>255098</v>
      </c>
      <c r="H3810" s="53"/>
    </row>
    <row r="3811" spans="1:8" x14ac:dyDescent="0.25">
      <c r="A3811" s="112">
        <v>45472</v>
      </c>
      <c r="B3811" s="21" t="s">
        <v>13240</v>
      </c>
      <c r="C3811" s="13" t="s">
        <v>8384</v>
      </c>
      <c r="D3811" s="764" t="s">
        <v>13391</v>
      </c>
      <c r="E3811" s="22">
        <v>195823</v>
      </c>
      <c r="F3811" s="19"/>
      <c r="G3811" s="14">
        <f t="shared" si="82"/>
        <v>195823</v>
      </c>
      <c r="H3811" s="13"/>
    </row>
    <row r="3812" spans="1:8" x14ac:dyDescent="0.25">
      <c r="A3812" s="112">
        <v>45472</v>
      </c>
      <c r="B3812" s="21" t="s">
        <v>9820</v>
      </c>
      <c r="C3812" s="13" t="s">
        <v>12350</v>
      </c>
      <c r="D3812" s="764" t="s">
        <v>13474</v>
      </c>
      <c r="E3812" s="1135">
        <v>746304</v>
      </c>
      <c r="F3812" s="19"/>
      <c r="G3812" s="14">
        <f t="shared" si="82"/>
        <v>746304</v>
      </c>
      <c r="H3812" s="13"/>
    </row>
    <row r="3813" spans="1:8" x14ac:dyDescent="0.25">
      <c r="A3813" s="112">
        <v>45474</v>
      </c>
      <c r="B3813" s="21" t="s">
        <v>13213</v>
      </c>
      <c r="C3813" s="13" t="s">
        <v>169</v>
      </c>
      <c r="D3813" s="764" t="s">
        <v>8446</v>
      </c>
      <c r="E3813" s="22">
        <v>9408</v>
      </c>
      <c r="F3813" s="19"/>
      <c r="G3813" s="14">
        <f t="shared" si="82"/>
        <v>9408</v>
      </c>
      <c r="H3813" s="13"/>
    </row>
    <row r="3814" spans="1:8" x14ac:dyDescent="0.25">
      <c r="A3814" s="112">
        <v>45476</v>
      </c>
      <c r="B3814" s="21" t="s">
        <v>13098</v>
      </c>
      <c r="C3814" s="13" t="s">
        <v>1062</v>
      </c>
      <c r="D3814" s="764">
        <v>15113</v>
      </c>
      <c r="E3814" s="22">
        <v>58320</v>
      </c>
      <c r="F3814" s="19"/>
      <c r="G3814" s="14">
        <f t="shared" si="82"/>
        <v>58320</v>
      </c>
      <c r="H3814" s="13"/>
    </row>
    <row r="3815" spans="1:8" x14ac:dyDescent="0.25">
      <c r="A3815" s="112">
        <v>45476</v>
      </c>
      <c r="B3815" s="21" t="s">
        <v>13213</v>
      </c>
      <c r="C3815" s="13" t="s">
        <v>1062</v>
      </c>
      <c r="D3815" s="764">
        <v>15114</v>
      </c>
      <c r="E3815" s="22">
        <v>3600</v>
      </c>
      <c r="F3815" s="19"/>
      <c r="G3815" s="14">
        <f t="shared" si="82"/>
        <v>3600</v>
      </c>
      <c r="H3815" s="13"/>
    </row>
    <row r="3816" spans="1:8" x14ac:dyDescent="0.25">
      <c r="A3816" s="112">
        <v>45476</v>
      </c>
      <c r="B3816" s="21" t="s">
        <v>13098</v>
      </c>
      <c r="C3816" s="13" t="s">
        <v>1062</v>
      </c>
      <c r="D3816" s="764">
        <v>15117</v>
      </c>
      <c r="E3816" s="22">
        <v>2340</v>
      </c>
      <c r="F3816" s="19"/>
      <c r="G3816" s="14">
        <f t="shared" si="82"/>
        <v>2340</v>
      </c>
      <c r="H3816" s="13"/>
    </row>
    <row r="3817" spans="1:8" x14ac:dyDescent="0.25">
      <c r="A3817" s="112">
        <v>45476</v>
      </c>
      <c r="B3817" s="21" t="s">
        <v>13213</v>
      </c>
      <c r="C3817" s="13" t="s">
        <v>1062</v>
      </c>
      <c r="D3817" s="764" t="s">
        <v>14716</v>
      </c>
      <c r="E3817" s="22">
        <v>7200</v>
      </c>
      <c r="F3817" s="19"/>
      <c r="G3817" s="14">
        <f t="shared" si="82"/>
        <v>7200</v>
      </c>
      <c r="H3817" s="13"/>
    </row>
    <row r="3818" spans="1:8" x14ac:dyDescent="0.25">
      <c r="A3818" s="112">
        <v>45477</v>
      </c>
      <c r="B3818" s="21" t="s">
        <v>13417</v>
      </c>
      <c r="C3818" s="13" t="s">
        <v>164</v>
      </c>
      <c r="D3818" s="764" t="s">
        <v>13488</v>
      </c>
      <c r="E3818" s="22">
        <v>28585</v>
      </c>
      <c r="F3818" s="19"/>
      <c r="G3818" s="14">
        <f t="shared" si="82"/>
        <v>28585</v>
      </c>
      <c r="H3818" s="13"/>
    </row>
    <row r="3819" spans="1:8" x14ac:dyDescent="0.25">
      <c r="A3819" s="112">
        <v>45477</v>
      </c>
      <c r="B3819" s="21" t="s">
        <v>9820</v>
      </c>
      <c r="C3819" s="13" t="s">
        <v>166</v>
      </c>
      <c r="D3819" s="764" t="s">
        <v>13492</v>
      </c>
      <c r="E3819" s="22">
        <v>27284</v>
      </c>
      <c r="F3819" s="19"/>
      <c r="G3819" s="14">
        <f t="shared" si="82"/>
        <v>27284</v>
      </c>
      <c r="H3819" s="13"/>
    </row>
    <row r="3820" spans="1:8" x14ac:dyDescent="0.25">
      <c r="A3820" s="112">
        <v>45477</v>
      </c>
      <c r="B3820" s="21" t="s">
        <v>10220</v>
      </c>
      <c r="C3820" s="13" t="s">
        <v>180</v>
      </c>
      <c r="D3820" s="764" t="s">
        <v>10797</v>
      </c>
      <c r="E3820" s="22">
        <v>1047708</v>
      </c>
      <c r="F3820" s="19"/>
      <c r="G3820" s="14">
        <f t="shared" si="82"/>
        <v>1047708</v>
      </c>
      <c r="H3820" s="13"/>
    </row>
    <row r="3821" spans="1:8" x14ac:dyDescent="0.25">
      <c r="A3821" s="112">
        <v>45478</v>
      </c>
      <c r="B3821" s="21" t="s">
        <v>13098</v>
      </c>
      <c r="C3821" s="13" t="s">
        <v>1197</v>
      </c>
      <c r="D3821" s="764"/>
      <c r="E3821" s="22"/>
      <c r="F3821" s="19">
        <v>1000000</v>
      </c>
      <c r="G3821" s="14">
        <f t="shared" si="82"/>
        <v>-1000000</v>
      </c>
      <c r="H3821" s="13" t="s">
        <v>13419</v>
      </c>
    </row>
    <row r="3822" spans="1:8" ht="16.5" thickBot="1" x14ac:dyDescent="0.3">
      <c r="A3822" s="112">
        <v>45478</v>
      </c>
      <c r="B3822" s="21" t="s">
        <v>13213</v>
      </c>
      <c r="C3822" s="13" t="s">
        <v>1197</v>
      </c>
      <c r="D3822" s="764"/>
      <c r="E3822" s="22"/>
      <c r="F3822" s="109">
        <v>500000</v>
      </c>
      <c r="G3822" s="14">
        <f t="shared" si="82"/>
        <v>-500000</v>
      </c>
      <c r="H3822" s="13" t="s">
        <v>13420</v>
      </c>
    </row>
    <row r="3823" spans="1:8" x14ac:dyDescent="0.25">
      <c r="A3823" s="112">
        <v>45478</v>
      </c>
      <c r="B3823" s="21" t="s">
        <v>6503</v>
      </c>
      <c r="C3823" s="13" t="s">
        <v>8384</v>
      </c>
      <c r="D3823" s="764"/>
      <c r="E3823" s="781"/>
      <c r="F3823" s="783">
        <v>255098</v>
      </c>
      <c r="G3823" s="782">
        <f t="shared" ref="G3823:G3834" si="83">E3823-F3823</f>
        <v>-255098</v>
      </c>
      <c r="H3823" s="1182" t="s">
        <v>13421</v>
      </c>
    </row>
    <row r="3824" spans="1:8" x14ac:dyDescent="0.25">
      <c r="A3824" s="112">
        <v>45478</v>
      </c>
      <c r="B3824" s="21" t="s">
        <v>11068</v>
      </c>
      <c r="C3824" s="13" t="s">
        <v>8384</v>
      </c>
      <c r="D3824" s="764"/>
      <c r="E3824" s="781"/>
      <c r="F3824" s="141">
        <v>24451</v>
      </c>
      <c r="G3824" s="782">
        <f t="shared" si="83"/>
        <v>-24451</v>
      </c>
      <c r="H3824" s="1183"/>
    </row>
    <row r="3825" spans="1:8" x14ac:dyDescent="0.25">
      <c r="A3825" s="112">
        <v>45478</v>
      </c>
      <c r="B3825" s="21" t="s">
        <v>11488</v>
      </c>
      <c r="C3825" s="13" t="s">
        <v>8384</v>
      </c>
      <c r="D3825" s="764"/>
      <c r="E3825" s="781"/>
      <c r="F3825" s="141">
        <v>37853</v>
      </c>
      <c r="G3825" s="782">
        <f t="shared" si="83"/>
        <v>-37853</v>
      </c>
      <c r="H3825" s="1183"/>
    </row>
    <row r="3826" spans="1:8" x14ac:dyDescent="0.25">
      <c r="A3826" s="112">
        <v>45478</v>
      </c>
      <c r="B3826" s="21" t="s">
        <v>12171</v>
      </c>
      <c r="C3826" s="13" t="s">
        <v>8384</v>
      </c>
      <c r="D3826" s="764"/>
      <c r="E3826" s="781"/>
      <c r="F3826" s="141">
        <v>261620</v>
      </c>
      <c r="G3826" s="782">
        <f t="shared" si="83"/>
        <v>-261620</v>
      </c>
      <c r="H3826" s="1183"/>
    </row>
    <row r="3827" spans="1:8" x14ac:dyDescent="0.25">
      <c r="A3827" s="112">
        <v>45478</v>
      </c>
      <c r="B3827" s="21" t="s">
        <v>13098</v>
      </c>
      <c r="C3827" s="13" t="s">
        <v>8384</v>
      </c>
      <c r="D3827" s="764"/>
      <c r="E3827" s="781"/>
      <c r="F3827" s="141">
        <v>69112</v>
      </c>
      <c r="G3827" s="782">
        <f t="shared" si="83"/>
        <v>-69112</v>
      </c>
      <c r="H3827" s="1183"/>
    </row>
    <row r="3828" spans="1:8" x14ac:dyDescent="0.25">
      <c r="A3828" s="112">
        <v>45478</v>
      </c>
      <c r="B3828" s="21" t="s">
        <v>13240</v>
      </c>
      <c r="C3828" s="13" t="s">
        <v>8384</v>
      </c>
      <c r="D3828" s="764"/>
      <c r="E3828" s="781"/>
      <c r="F3828" s="141">
        <v>195823</v>
      </c>
      <c r="G3828" s="782">
        <f t="shared" si="83"/>
        <v>-195823</v>
      </c>
      <c r="H3828" s="1183"/>
    </row>
    <row r="3829" spans="1:8" ht="16.5" thickBot="1" x14ac:dyDescent="0.3">
      <c r="A3829" s="112">
        <v>45478</v>
      </c>
      <c r="B3829" s="40" t="s">
        <v>13098</v>
      </c>
      <c r="C3829" s="13" t="s">
        <v>8384</v>
      </c>
      <c r="D3829" s="764"/>
      <c r="E3829" s="781"/>
      <c r="F3829" s="784">
        <v>331043</v>
      </c>
      <c r="G3829" s="782">
        <f t="shared" si="83"/>
        <v>-331043</v>
      </c>
      <c r="H3829" s="1184"/>
    </row>
    <row r="3830" spans="1:8" x14ac:dyDescent="0.25">
      <c r="A3830" s="112">
        <v>45479</v>
      </c>
      <c r="B3830" s="21" t="s">
        <v>12171</v>
      </c>
      <c r="C3830" s="13" t="s">
        <v>8384</v>
      </c>
      <c r="D3830" s="764"/>
      <c r="E3830" s="781"/>
      <c r="F3830" s="783">
        <v>235968</v>
      </c>
      <c r="G3830" s="782">
        <f t="shared" si="83"/>
        <v>-235968</v>
      </c>
      <c r="H3830" s="1182" t="s">
        <v>13422</v>
      </c>
    </row>
    <row r="3831" spans="1:8" x14ac:dyDescent="0.25">
      <c r="A3831" s="112">
        <v>45479</v>
      </c>
      <c r="B3831" s="21" t="s">
        <v>13098</v>
      </c>
      <c r="C3831" s="13" t="s">
        <v>8384</v>
      </c>
      <c r="D3831" s="764"/>
      <c r="E3831" s="781"/>
      <c r="F3831" s="141">
        <v>319738</v>
      </c>
      <c r="G3831" s="782">
        <f t="shared" si="83"/>
        <v>-319738</v>
      </c>
      <c r="H3831" s="1183"/>
    </row>
    <row r="3832" spans="1:8" x14ac:dyDescent="0.25">
      <c r="A3832" s="112">
        <v>45479</v>
      </c>
      <c r="B3832" s="21" t="s">
        <v>13165</v>
      </c>
      <c r="C3832" s="13" t="s">
        <v>8384</v>
      </c>
      <c r="D3832" s="764"/>
      <c r="E3832" s="781"/>
      <c r="F3832" s="141">
        <v>120070</v>
      </c>
      <c r="G3832" s="782">
        <f t="shared" si="83"/>
        <v>-120070</v>
      </c>
      <c r="H3832" s="1183"/>
    </row>
    <row r="3833" spans="1:8" x14ac:dyDescent="0.25">
      <c r="A3833" s="112">
        <v>45479</v>
      </c>
      <c r="B3833" s="21" t="s">
        <v>13453</v>
      </c>
      <c r="C3833" s="13" t="s">
        <v>8384</v>
      </c>
      <c r="D3833" s="764"/>
      <c r="E3833" s="781"/>
      <c r="F3833" s="141">
        <v>260520</v>
      </c>
      <c r="G3833" s="782">
        <f t="shared" si="83"/>
        <v>-260520</v>
      </c>
      <c r="H3833" s="1183"/>
    </row>
    <row r="3834" spans="1:8" ht="16.5" thickBot="1" x14ac:dyDescent="0.3">
      <c r="A3834" s="112">
        <v>45479</v>
      </c>
      <c r="B3834" s="21" t="s">
        <v>12171</v>
      </c>
      <c r="C3834" s="13" t="s">
        <v>8384</v>
      </c>
      <c r="D3834" s="764"/>
      <c r="E3834" s="781"/>
      <c r="F3834" s="784">
        <v>13344</v>
      </c>
      <c r="G3834" s="782">
        <f t="shared" si="83"/>
        <v>-13344</v>
      </c>
      <c r="H3834" s="1184"/>
    </row>
    <row r="3835" spans="1:8" x14ac:dyDescent="0.25">
      <c r="A3835" s="112">
        <v>45481</v>
      </c>
      <c r="B3835" s="21" t="s">
        <v>12171</v>
      </c>
      <c r="C3835" s="13" t="s">
        <v>8384</v>
      </c>
      <c r="D3835" s="764" t="s">
        <v>13450</v>
      </c>
      <c r="E3835" s="22">
        <v>235968</v>
      </c>
      <c r="F3835" s="111"/>
      <c r="G3835" s="14">
        <f t="shared" ref="G3835:G3856" si="84">E3835-F3835</f>
        <v>235968</v>
      </c>
      <c r="H3835" s="13"/>
    </row>
    <row r="3836" spans="1:8" x14ac:dyDescent="0.25">
      <c r="A3836" s="112">
        <v>45481</v>
      </c>
      <c r="B3836" s="21" t="s">
        <v>13475</v>
      </c>
      <c r="C3836" s="13" t="s">
        <v>12350</v>
      </c>
      <c r="D3836" s="764" t="s">
        <v>13476</v>
      </c>
      <c r="E3836" s="22">
        <v>48550</v>
      </c>
      <c r="F3836" s="111"/>
      <c r="G3836" s="14">
        <f t="shared" si="84"/>
        <v>48550</v>
      </c>
      <c r="H3836" s="13"/>
    </row>
    <row r="3837" spans="1:8" ht="17.25" customHeight="1" x14ac:dyDescent="0.25">
      <c r="A3837" s="112">
        <v>45481</v>
      </c>
      <c r="B3837" s="21" t="s">
        <v>12388</v>
      </c>
      <c r="C3837" s="13" t="s">
        <v>164</v>
      </c>
      <c r="D3837" s="764" t="s">
        <v>11239</v>
      </c>
      <c r="E3837" s="22">
        <v>14272</v>
      </c>
      <c r="F3837" s="111"/>
      <c r="G3837" s="14">
        <f t="shared" si="84"/>
        <v>14272</v>
      </c>
      <c r="H3837" s="13"/>
    </row>
    <row r="3838" spans="1:8" ht="17.25" customHeight="1" x14ac:dyDescent="0.25">
      <c r="A3838" s="112">
        <v>45481</v>
      </c>
      <c r="B3838" s="21" t="s">
        <v>13213</v>
      </c>
      <c r="C3838" s="13" t="s">
        <v>1062</v>
      </c>
      <c r="D3838" s="764" t="s">
        <v>13552</v>
      </c>
      <c r="E3838" s="22">
        <v>35776</v>
      </c>
      <c r="F3838" s="111"/>
      <c r="G3838" s="14">
        <f t="shared" si="84"/>
        <v>35776</v>
      </c>
      <c r="H3838" s="13"/>
    </row>
    <row r="3839" spans="1:8" ht="17.25" customHeight="1" x14ac:dyDescent="0.25">
      <c r="A3839" s="112">
        <v>45481</v>
      </c>
      <c r="B3839" s="21" t="s">
        <v>13417</v>
      </c>
      <c r="C3839" s="13" t="s">
        <v>1062</v>
      </c>
      <c r="D3839" s="764" t="s">
        <v>13554</v>
      </c>
      <c r="E3839" s="22">
        <v>58230</v>
      </c>
      <c r="F3839" s="111"/>
      <c r="G3839" s="14">
        <f t="shared" si="84"/>
        <v>58230</v>
      </c>
      <c r="H3839" s="13"/>
    </row>
    <row r="3840" spans="1:8" ht="17.25" customHeight="1" x14ac:dyDescent="0.25">
      <c r="A3840" s="112">
        <v>45481</v>
      </c>
      <c r="B3840" s="21" t="s">
        <v>13165</v>
      </c>
      <c r="C3840" s="13" t="s">
        <v>1062</v>
      </c>
      <c r="D3840" s="764" t="s">
        <v>13555</v>
      </c>
      <c r="E3840" s="22">
        <v>113680</v>
      </c>
      <c r="F3840" s="111"/>
      <c r="G3840" s="14">
        <f t="shared" si="84"/>
        <v>113680</v>
      </c>
      <c r="H3840" s="13"/>
    </row>
    <row r="3841" spans="1:8" ht="17.25" customHeight="1" x14ac:dyDescent="0.25">
      <c r="A3841" s="112">
        <v>45481</v>
      </c>
      <c r="B3841" s="21" t="s">
        <v>13165</v>
      </c>
      <c r="C3841" s="13" t="s">
        <v>1062</v>
      </c>
      <c r="D3841" s="764" t="s">
        <v>13556</v>
      </c>
      <c r="E3841" s="22">
        <v>57664</v>
      </c>
      <c r="F3841" s="111"/>
      <c r="G3841" s="14">
        <f t="shared" si="84"/>
        <v>57664</v>
      </c>
      <c r="H3841" s="13"/>
    </row>
    <row r="3842" spans="1:8" ht="17.25" customHeight="1" x14ac:dyDescent="0.25">
      <c r="A3842" s="112">
        <v>45481</v>
      </c>
      <c r="B3842" s="21" t="s">
        <v>13165</v>
      </c>
      <c r="C3842" s="13" t="s">
        <v>1062</v>
      </c>
      <c r="D3842" s="764" t="s">
        <v>13557</v>
      </c>
      <c r="E3842" s="22">
        <v>90320</v>
      </c>
      <c r="F3842" s="111"/>
      <c r="G3842" s="14">
        <f t="shared" si="84"/>
        <v>90320</v>
      </c>
      <c r="H3842" s="13"/>
    </row>
    <row r="3843" spans="1:8" ht="17.25" customHeight="1" x14ac:dyDescent="0.25">
      <c r="A3843" s="112">
        <v>45481</v>
      </c>
      <c r="B3843" s="21" t="s">
        <v>13098</v>
      </c>
      <c r="C3843" s="13" t="s">
        <v>1062</v>
      </c>
      <c r="D3843" s="764" t="s">
        <v>13558</v>
      </c>
      <c r="E3843" s="22">
        <v>17400</v>
      </c>
      <c r="F3843" s="111"/>
      <c r="G3843" s="14">
        <f t="shared" si="84"/>
        <v>17400</v>
      </c>
      <c r="H3843" s="13"/>
    </row>
    <row r="3844" spans="1:8" ht="17.25" customHeight="1" x14ac:dyDescent="0.25">
      <c r="A3844" s="112">
        <v>45481</v>
      </c>
      <c r="B3844" s="21" t="s">
        <v>13098</v>
      </c>
      <c r="C3844" s="13" t="s">
        <v>1062</v>
      </c>
      <c r="D3844" s="764" t="s">
        <v>13553</v>
      </c>
      <c r="E3844" s="22">
        <v>1650</v>
      </c>
      <c r="F3844" s="111"/>
      <c r="G3844" s="14">
        <f t="shared" si="84"/>
        <v>1650</v>
      </c>
      <c r="H3844" s="13"/>
    </row>
    <row r="3845" spans="1:8" ht="17.25" customHeight="1" x14ac:dyDescent="0.25">
      <c r="A3845" s="112">
        <v>45481</v>
      </c>
      <c r="B3845" s="21" t="s">
        <v>13240</v>
      </c>
      <c r="C3845" s="13" t="s">
        <v>1062</v>
      </c>
      <c r="D3845" s="764" t="s">
        <v>13559</v>
      </c>
      <c r="E3845" s="22">
        <v>17915</v>
      </c>
      <c r="F3845" s="111"/>
      <c r="G3845" s="14">
        <f t="shared" si="84"/>
        <v>17915</v>
      </c>
      <c r="H3845" s="13"/>
    </row>
    <row r="3846" spans="1:8" ht="17.25" customHeight="1" x14ac:dyDescent="0.25">
      <c r="A3846" s="112">
        <v>45481</v>
      </c>
      <c r="B3846" s="21" t="s">
        <v>13278</v>
      </c>
      <c r="C3846" s="13" t="s">
        <v>164</v>
      </c>
      <c r="D3846" s="764" t="s">
        <v>11422</v>
      </c>
      <c r="E3846" s="22">
        <v>2913</v>
      </c>
      <c r="F3846" s="111"/>
      <c r="G3846" s="14">
        <f t="shared" si="84"/>
        <v>2913</v>
      </c>
      <c r="H3846" s="13"/>
    </row>
    <row r="3847" spans="1:8" ht="17.25" customHeight="1" x14ac:dyDescent="0.25">
      <c r="A3847" s="112">
        <v>45485</v>
      </c>
      <c r="B3847" s="21" t="s">
        <v>12388</v>
      </c>
      <c r="C3847" s="13" t="s">
        <v>7947</v>
      </c>
      <c r="D3847" s="764" t="s">
        <v>14455</v>
      </c>
      <c r="E3847" s="22">
        <v>378797</v>
      </c>
      <c r="F3847" s="111"/>
      <c r="G3847" s="14">
        <f t="shared" si="84"/>
        <v>378797</v>
      </c>
      <c r="H3847" s="13"/>
    </row>
    <row r="3848" spans="1:8" ht="17.25" customHeight="1" x14ac:dyDescent="0.25">
      <c r="A3848" s="112">
        <v>45485</v>
      </c>
      <c r="B3848" s="21" t="s">
        <v>10890</v>
      </c>
      <c r="C3848" s="13" t="s">
        <v>7947</v>
      </c>
      <c r="D3848" s="764"/>
      <c r="E3848" s="22"/>
      <c r="F3848" s="111">
        <v>272997</v>
      </c>
      <c r="G3848" s="14">
        <f t="shared" si="84"/>
        <v>-272997</v>
      </c>
      <c r="H3848" s="1176" t="s">
        <v>14458</v>
      </c>
    </row>
    <row r="3849" spans="1:8" ht="17.25" customHeight="1" x14ac:dyDescent="0.25">
      <c r="A3849" s="112">
        <v>45485</v>
      </c>
      <c r="B3849" s="21" t="s">
        <v>13240</v>
      </c>
      <c r="C3849" s="13" t="s">
        <v>7947</v>
      </c>
      <c r="D3849" s="764"/>
      <c r="E3849" s="22"/>
      <c r="F3849" s="111">
        <v>522000</v>
      </c>
      <c r="G3849" s="14">
        <f t="shared" si="84"/>
        <v>-522000</v>
      </c>
      <c r="H3849" s="1177"/>
    </row>
    <row r="3850" spans="1:8" ht="17.25" customHeight="1" x14ac:dyDescent="0.25">
      <c r="A3850" s="112">
        <v>45485</v>
      </c>
      <c r="B3850" s="21" t="s">
        <v>12388</v>
      </c>
      <c r="C3850" s="13" t="s">
        <v>7947</v>
      </c>
      <c r="D3850" s="764"/>
      <c r="E3850" s="22"/>
      <c r="F3850" s="111">
        <v>203003</v>
      </c>
      <c r="G3850" s="14">
        <f t="shared" si="84"/>
        <v>-203003</v>
      </c>
      <c r="H3850" s="1178"/>
    </row>
    <row r="3851" spans="1:8" ht="17.25" customHeight="1" x14ac:dyDescent="0.25">
      <c r="A3851" s="112">
        <v>45488</v>
      </c>
      <c r="B3851" s="21" t="s">
        <v>13165</v>
      </c>
      <c r="C3851" s="13" t="s">
        <v>1062</v>
      </c>
      <c r="D3851" s="764" t="s">
        <v>13582</v>
      </c>
      <c r="E3851" s="22">
        <v>9000</v>
      </c>
      <c r="F3851" s="111"/>
      <c r="G3851" s="14">
        <f t="shared" si="84"/>
        <v>9000</v>
      </c>
      <c r="H3851" s="13"/>
    </row>
    <row r="3852" spans="1:8" ht="17.25" customHeight="1" x14ac:dyDescent="0.25">
      <c r="A3852" s="112">
        <v>45488</v>
      </c>
      <c r="B3852" s="21" t="s">
        <v>13098</v>
      </c>
      <c r="C3852" s="13" t="s">
        <v>1062</v>
      </c>
      <c r="D3852" s="764" t="s">
        <v>13583</v>
      </c>
      <c r="E3852" s="22">
        <v>87750</v>
      </c>
      <c r="F3852" s="111">
        <v>0</v>
      </c>
      <c r="G3852" s="14">
        <f t="shared" si="84"/>
        <v>87750</v>
      </c>
      <c r="H3852" s="13"/>
    </row>
    <row r="3853" spans="1:8" ht="17.25" customHeight="1" x14ac:dyDescent="0.25">
      <c r="A3853" s="112">
        <v>45488</v>
      </c>
      <c r="B3853" s="21" t="s">
        <v>13417</v>
      </c>
      <c r="C3853" s="13" t="s">
        <v>1062</v>
      </c>
      <c r="D3853" s="764" t="s">
        <v>13584</v>
      </c>
      <c r="E3853" s="22">
        <v>1800</v>
      </c>
      <c r="F3853" s="111"/>
      <c r="G3853" s="14">
        <f t="shared" si="84"/>
        <v>1800</v>
      </c>
      <c r="H3853" s="13"/>
    </row>
    <row r="3854" spans="1:8" ht="17.25" customHeight="1" x14ac:dyDescent="0.25">
      <c r="A3854" s="112">
        <v>45488</v>
      </c>
      <c r="B3854" s="21" t="s">
        <v>13098</v>
      </c>
      <c r="C3854" s="13" t="s">
        <v>1062</v>
      </c>
      <c r="D3854" s="764" t="s">
        <v>13585</v>
      </c>
      <c r="E3854" s="22">
        <v>16200</v>
      </c>
      <c r="F3854" s="111"/>
      <c r="G3854" s="14">
        <f t="shared" si="84"/>
        <v>16200</v>
      </c>
      <c r="H3854" s="13"/>
    </row>
    <row r="3855" spans="1:8" x14ac:dyDescent="0.25">
      <c r="A3855" s="112">
        <v>45482</v>
      </c>
      <c r="B3855" s="21" t="s">
        <v>13165</v>
      </c>
      <c r="C3855" s="13" t="s">
        <v>8384</v>
      </c>
      <c r="D3855" s="764" t="s">
        <v>13451</v>
      </c>
      <c r="E3855" s="22">
        <v>120070</v>
      </c>
      <c r="F3855" s="19"/>
      <c r="G3855" s="14">
        <f t="shared" si="84"/>
        <v>120070</v>
      </c>
      <c r="H3855" s="13"/>
    </row>
    <row r="3856" spans="1:8" x14ac:dyDescent="0.25">
      <c r="A3856" s="112">
        <v>45482</v>
      </c>
      <c r="B3856" s="21" t="s">
        <v>13453</v>
      </c>
      <c r="C3856" s="13" t="s">
        <v>8384</v>
      </c>
      <c r="D3856" s="764" t="s">
        <v>13452</v>
      </c>
      <c r="E3856" s="22">
        <v>260520</v>
      </c>
      <c r="F3856" s="19"/>
      <c r="G3856" s="14">
        <f t="shared" si="84"/>
        <v>260520</v>
      </c>
      <c r="H3856" s="13"/>
    </row>
    <row r="3857" spans="1:8" x14ac:dyDescent="0.25">
      <c r="A3857" s="112">
        <v>45482</v>
      </c>
      <c r="B3857" s="21" t="s">
        <v>12048</v>
      </c>
      <c r="C3857" s="13" t="s">
        <v>164</v>
      </c>
      <c r="D3857" s="764" t="s">
        <v>13489</v>
      </c>
      <c r="E3857" s="22">
        <v>25073</v>
      </c>
      <c r="F3857" s="19"/>
      <c r="G3857" s="14">
        <f t="shared" ref="G3857" si="85">E3857-F3857</f>
        <v>25073</v>
      </c>
      <c r="H3857" s="13"/>
    </row>
    <row r="3858" spans="1:8" x14ac:dyDescent="0.25">
      <c r="A3858" s="112">
        <v>45483</v>
      </c>
      <c r="B3858" s="21" t="s">
        <v>13098</v>
      </c>
      <c r="C3858" s="13" t="s">
        <v>8384</v>
      </c>
      <c r="D3858" s="764" t="s">
        <v>13454</v>
      </c>
      <c r="E3858" s="22">
        <v>650781</v>
      </c>
      <c r="F3858" s="19"/>
      <c r="G3858" s="14">
        <f t="shared" ref="G3858:G3905" si="86">E3858-F3858</f>
        <v>650781</v>
      </c>
      <c r="H3858" s="13"/>
    </row>
    <row r="3859" spans="1:8" x14ac:dyDescent="0.25">
      <c r="A3859" s="112">
        <v>45483</v>
      </c>
      <c r="B3859" s="21" t="s">
        <v>13417</v>
      </c>
      <c r="C3859" s="13" t="s">
        <v>164</v>
      </c>
      <c r="D3859" s="764" t="s">
        <v>13490</v>
      </c>
      <c r="E3859" s="22">
        <v>18909</v>
      </c>
      <c r="F3859" s="19"/>
      <c r="G3859" s="14">
        <f t="shared" si="86"/>
        <v>18909</v>
      </c>
      <c r="H3859" s="13"/>
    </row>
    <row r="3860" spans="1:8" x14ac:dyDescent="0.25">
      <c r="A3860" s="112">
        <v>45483</v>
      </c>
      <c r="B3860" s="21" t="s">
        <v>13240</v>
      </c>
      <c r="C3860" s="13" t="s">
        <v>13276</v>
      </c>
      <c r="D3860" s="764" t="s">
        <v>13491</v>
      </c>
      <c r="E3860" s="22">
        <v>261774</v>
      </c>
      <c r="F3860" s="19"/>
      <c r="G3860" s="14">
        <f t="shared" si="86"/>
        <v>261774</v>
      </c>
      <c r="H3860" s="13"/>
    </row>
    <row r="3861" spans="1:8" x14ac:dyDescent="0.25">
      <c r="A3861" s="112">
        <v>45483</v>
      </c>
      <c r="B3861" s="21" t="s">
        <v>12783</v>
      </c>
      <c r="C3861" s="13" t="s">
        <v>7465</v>
      </c>
      <c r="D3861" s="764" t="s">
        <v>13592</v>
      </c>
      <c r="E3861" s="22">
        <v>18100</v>
      </c>
      <c r="F3861" s="19"/>
      <c r="G3861" s="14">
        <f t="shared" si="86"/>
        <v>18100</v>
      </c>
      <c r="H3861" s="973"/>
    </row>
    <row r="3862" spans="1:8" x14ac:dyDescent="0.25">
      <c r="A3862" s="112">
        <v>45483</v>
      </c>
      <c r="B3862" s="21" t="s">
        <v>13417</v>
      </c>
      <c r="C3862" s="13" t="s">
        <v>166</v>
      </c>
      <c r="D3862" s="764" t="s">
        <v>13624</v>
      </c>
      <c r="E3862" s="22">
        <v>18620</v>
      </c>
      <c r="F3862" s="19"/>
      <c r="G3862" s="14">
        <f t="shared" si="86"/>
        <v>18620</v>
      </c>
      <c r="H3862" s="973"/>
    </row>
    <row r="3863" spans="1:8" x14ac:dyDescent="0.25">
      <c r="A3863" s="112">
        <v>45485</v>
      </c>
      <c r="B3863" s="21" t="s">
        <v>13213</v>
      </c>
      <c r="C3863" s="13" t="s">
        <v>12350</v>
      </c>
      <c r="D3863" s="764" t="s">
        <v>13523</v>
      </c>
      <c r="E3863" s="22">
        <v>93974</v>
      </c>
      <c r="F3863" s="19"/>
      <c r="G3863" s="14">
        <f t="shared" si="86"/>
        <v>93974</v>
      </c>
      <c r="H3863" s="973"/>
    </row>
    <row r="3864" spans="1:8" x14ac:dyDescent="0.25">
      <c r="A3864" s="112">
        <v>45485</v>
      </c>
      <c r="B3864" s="21" t="s">
        <v>10890</v>
      </c>
      <c r="C3864" s="13" t="s">
        <v>12457</v>
      </c>
      <c r="D3864" s="764"/>
      <c r="E3864" s="22"/>
      <c r="F3864" s="19">
        <v>1000000</v>
      </c>
      <c r="G3864" s="14">
        <f t="shared" si="86"/>
        <v>-1000000</v>
      </c>
      <c r="H3864" s="13" t="s">
        <v>13529</v>
      </c>
    </row>
    <row r="3865" spans="1:8" x14ac:dyDescent="0.25">
      <c r="A3865" s="112">
        <v>45486</v>
      </c>
      <c r="B3865" s="21" t="s">
        <v>13213</v>
      </c>
      <c r="C3865" s="13" t="s">
        <v>12350</v>
      </c>
      <c r="D3865" s="764" t="s">
        <v>13524</v>
      </c>
      <c r="E3865" s="22">
        <v>844000</v>
      </c>
      <c r="F3865" s="19"/>
      <c r="G3865" s="14">
        <f t="shared" si="86"/>
        <v>844000</v>
      </c>
      <c r="H3865" s="13"/>
    </row>
    <row r="3866" spans="1:8" x14ac:dyDescent="0.25">
      <c r="A3866" s="112">
        <v>45486</v>
      </c>
      <c r="B3866" s="21" t="s">
        <v>13098</v>
      </c>
      <c r="C3866" s="13" t="s">
        <v>12350</v>
      </c>
      <c r="D3866" s="764" t="s">
        <v>13525</v>
      </c>
      <c r="E3866" s="22">
        <v>698035</v>
      </c>
      <c r="F3866" s="19"/>
      <c r="G3866" s="14">
        <f t="shared" si="86"/>
        <v>698035</v>
      </c>
      <c r="H3866" s="13"/>
    </row>
    <row r="3867" spans="1:8" x14ac:dyDescent="0.25">
      <c r="A3867" s="112">
        <v>45486</v>
      </c>
      <c r="B3867" s="21" t="s">
        <v>12388</v>
      </c>
      <c r="C3867" s="13" t="s">
        <v>12350</v>
      </c>
      <c r="D3867" s="764" t="s">
        <v>13526</v>
      </c>
      <c r="E3867" s="22">
        <v>2480</v>
      </c>
      <c r="F3867" s="19"/>
      <c r="G3867" s="14">
        <f t="shared" si="86"/>
        <v>2480</v>
      </c>
      <c r="H3867" s="13"/>
    </row>
    <row r="3868" spans="1:8" x14ac:dyDescent="0.25">
      <c r="A3868" s="112">
        <v>45486</v>
      </c>
      <c r="B3868" s="21" t="s">
        <v>12783</v>
      </c>
      <c r="C3868" s="13" t="s">
        <v>10472</v>
      </c>
      <c r="D3868" s="764" t="s">
        <v>13588</v>
      </c>
      <c r="E3868" s="22">
        <v>92489</v>
      </c>
      <c r="F3868" s="19"/>
      <c r="G3868" s="14">
        <f t="shared" si="86"/>
        <v>92489</v>
      </c>
      <c r="H3868" s="13"/>
    </row>
    <row r="3869" spans="1:8" x14ac:dyDescent="0.25">
      <c r="A3869" s="112">
        <v>45488</v>
      </c>
      <c r="B3869" s="21" t="s">
        <v>13213</v>
      </c>
      <c r="C3869" s="13" t="s">
        <v>12350</v>
      </c>
      <c r="D3869" s="764" t="s">
        <v>13527</v>
      </c>
      <c r="E3869" s="22">
        <v>36271</v>
      </c>
      <c r="F3869" s="19"/>
      <c r="G3869" s="14">
        <f t="shared" si="86"/>
        <v>36271</v>
      </c>
      <c r="H3869" s="13"/>
    </row>
    <row r="3870" spans="1:8" x14ac:dyDescent="0.25">
      <c r="A3870" s="112">
        <v>45491</v>
      </c>
      <c r="B3870" s="21" t="s">
        <v>13417</v>
      </c>
      <c r="C3870" s="13" t="s">
        <v>166</v>
      </c>
      <c r="D3870" s="764" t="s">
        <v>13625</v>
      </c>
      <c r="E3870" s="22">
        <v>8020</v>
      </c>
      <c r="F3870" s="19"/>
      <c r="G3870" s="14">
        <f t="shared" ref="G3870:G3872" si="87">E3870-F3870</f>
        <v>8020</v>
      </c>
      <c r="H3870" s="973"/>
    </row>
    <row r="3871" spans="1:8" x14ac:dyDescent="0.25">
      <c r="A3871" s="112">
        <v>45491</v>
      </c>
      <c r="B3871" s="21" t="s">
        <v>13098</v>
      </c>
      <c r="C3871" s="13" t="s">
        <v>8384</v>
      </c>
      <c r="D3871" s="764" t="s">
        <v>13782</v>
      </c>
      <c r="E3871" s="22">
        <v>513493</v>
      </c>
      <c r="F3871" s="19"/>
      <c r="G3871" s="14">
        <f t="shared" si="87"/>
        <v>513493</v>
      </c>
      <c r="H3871" s="973"/>
    </row>
    <row r="3872" spans="1:8" x14ac:dyDescent="0.25">
      <c r="A3872" s="112">
        <v>45491</v>
      </c>
      <c r="B3872" s="21" t="s">
        <v>12783</v>
      </c>
      <c r="C3872" s="13" t="s">
        <v>8384</v>
      </c>
      <c r="D3872" s="764" t="s">
        <v>13783</v>
      </c>
      <c r="E3872" s="22">
        <v>51131</v>
      </c>
      <c r="F3872" s="19"/>
      <c r="G3872" s="14">
        <f t="shared" si="87"/>
        <v>51131</v>
      </c>
      <c r="H3872" s="973"/>
    </row>
    <row r="3873" spans="1:8" x14ac:dyDescent="0.25">
      <c r="A3873" s="112">
        <v>45492</v>
      </c>
      <c r="B3873" s="21" t="s">
        <v>12783</v>
      </c>
      <c r="C3873" s="13" t="s">
        <v>164</v>
      </c>
      <c r="D3873" s="764" t="s">
        <v>13528</v>
      </c>
      <c r="E3873" s="22">
        <v>3196</v>
      </c>
      <c r="F3873" s="19"/>
      <c r="G3873" s="14">
        <f t="shared" si="86"/>
        <v>3196</v>
      </c>
      <c r="H3873" s="13"/>
    </row>
    <row r="3874" spans="1:8" x14ac:dyDescent="0.25">
      <c r="A3874" s="112">
        <v>45492</v>
      </c>
      <c r="B3874" s="21" t="s">
        <v>9820</v>
      </c>
      <c r="C3874" s="13" t="s">
        <v>12350</v>
      </c>
      <c r="D3874" s="764" t="s">
        <v>13590</v>
      </c>
      <c r="E3874" s="1135">
        <v>544180</v>
      </c>
      <c r="F3874" s="19"/>
      <c r="G3874" s="14">
        <f t="shared" si="86"/>
        <v>544180</v>
      </c>
      <c r="H3874" s="53"/>
    </row>
    <row r="3875" spans="1:8" x14ac:dyDescent="0.25">
      <c r="A3875" s="112">
        <v>45495</v>
      </c>
      <c r="B3875" s="21" t="s">
        <v>8856</v>
      </c>
      <c r="C3875" s="13" t="s">
        <v>1062</v>
      </c>
      <c r="D3875" s="764"/>
      <c r="E3875" s="22"/>
      <c r="F3875" s="19">
        <v>7360</v>
      </c>
      <c r="G3875" s="14">
        <f t="shared" si="86"/>
        <v>-7360</v>
      </c>
      <c r="H3875" s="1176" t="s">
        <v>13586</v>
      </c>
    </row>
    <row r="3876" spans="1:8" x14ac:dyDescent="0.25">
      <c r="A3876" s="112">
        <v>45495</v>
      </c>
      <c r="B3876" s="21" t="s">
        <v>8864</v>
      </c>
      <c r="C3876" s="13" t="s">
        <v>1062</v>
      </c>
      <c r="D3876" s="764"/>
      <c r="E3876" s="22"/>
      <c r="F3876" s="19">
        <v>13000</v>
      </c>
      <c r="G3876" s="14">
        <f t="shared" si="86"/>
        <v>-13000</v>
      </c>
      <c r="H3876" s="1177"/>
    </row>
    <row r="3877" spans="1:8" x14ac:dyDescent="0.25">
      <c r="A3877" s="112">
        <v>45495</v>
      </c>
      <c r="B3877" s="21" t="s">
        <v>9344</v>
      </c>
      <c r="C3877" s="13" t="s">
        <v>1062</v>
      </c>
      <c r="D3877" s="764"/>
      <c r="E3877" s="22"/>
      <c r="F3877" s="19">
        <v>5000</v>
      </c>
      <c r="G3877" s="14">
        <f t="shared" si="86"/>
        <v>-5000</v>
      </c>
      <c r="H3877" s="1177"/>
    </row>
    <row r="3878" spans="1:8" x14ac:dyDescent="0.25">
      <c r="A3878" s="112">
        <v>45495</v>
      </c>
      <c r="B3878" s="21" t="s">
        <v>12388</v>
      </c>
      <c r="C3878" s="13" t="s">
        <v>1062</v>
      </c>
      <c r="D3878" s="764"/>
      <c r="E3878" s="22"/>
      <c r="F3878" s="19">
        <v>23956</v>
      </c>
      <c r="G3878" s="14">
        <f t="shared" si="86"/>
        <v>-23956</v>
      </c>
      <c r="H3878" s="1177"/>
    </row>
    <row r="3879" spans="1:8" x14ac:dyDescent="0.25">
      <c r="A3879" s="112">
        <v>45495</v>
      </c>
      <c r="B3879" s="21" t="s">
        <v>9820</v>
      </c>
      <c r="C3879" s="13" t="s">
        <v>1062</v>
      </c>
      <c r="D3879" s="764" t="s">
        <v>13873</v>
      </c>
      <c r="E3879" s="22"/>
      <c r="F3879" s="19">
        <v>3412</v>
      </c>
      <c r="G3879" s="14">
        <f t="shared" si="86"/>
        <v>-3412</v>
      </c>
      <c r="H3879" s="1177"/>
    </row>
    <row r="3880" spans="1:8" x14ac:dyDescent="0.25">
      <c r="A3880" s="112">
        <v>45495</v>
      </c>
      <c r="B3880" s="21" t="s">
        <v>13098</v>
      </c>
      <c r="C3880" s="13" t="s">
        <v>1062</v>
      </c>
      <c r="D3880" s="764"/>
      <c r="E3880" s="22"/>
      <c r="F3880" s="19">
        <v>1604</v>
      </c>
      <c r="G3880" s="14">
        <f t="shared" si="86"/>
        <v>-1604</v>
      </c>
      <c r="H3880" s="1177"/>
    </row>
    <row r="3881" spans="1:8" x14ac:dyDescent="0.25">
      <c r="A3881" s="112">
        <v>45495</v>
      </c>
      <c r="B3881" s="21" t="s">
        <v>12671</v>
      </c>
      <c r="C3881" s="13" t="s">
        <v>1062</v>
      </c>
      <c r="D3881" s="764"/>
      <c r="E3881" s="22"/>
      <c r="F3881" s="19">
        <v>24817</v>
      </c>
      <c r="G3881" s="14">
        <f t="shared" si="86"/>
        <v>-24817</v>
      </c>
      <c r="H3881" s="1177"/>
    </row>
    <row r="3882" spans="1:8" x14ac:dyDescent="0.25">
      <c r="A3882" s="112">
        <v>45495</v>
      </c>
      <c r="B3882" s="21" t="s">
        <v>13417</v>
      </c>
      <c r="C3882" s="13" t="s">
        <v>1062</v>
      </c>
      <c r="D3882" s="764"/>
      <c r="E3882" s="22"/>
      <c r="F3882" s="19">
        <v>58770</v>
      </c>
      <c r="G3882" s="14">
        <f t="shared" si="86"/>
        <v>-58770</v>
      </c>
      <c r="H3882" s="1177"/>
    </row>
    <row r="3883" spans="1:8" x14ac:dyDescent="0.25">
      <c r="A3883" s="112">
        <v>45495</v>
      </c>
      <c r="B3883" s="21" t="s">
        <v>13213</v>
      </c>
      <c r="C3883" s="13" t="s">
        <v>1062</v>
      </c>
      <c r="D3883" s="764"/>
      <c r="E3883" s="22"/>
      <c r="F3883" s="19">
        <v>45496</v>
      </c>
      <c r="G3883" s="14">
        <f t="shared" si="86"/>
        <v>-45496</v>
      </c>
      <c r="H3883" s="1177"/>
    </row>
    <row r="3884" spans="1:8" x14ac:dyDescent="0.25">
      <c r="A3884" s="112">
        <v>45495</v>
      </c>
      <c r="B3884" s="21" t="s">
        <v>13165</v>
      </c>
      <c r="C3884" s="13" t="s">
        <v>1062</v>
      </c>
      <c r="D3884" s="764"/>
      <c r="E3884" s="22"/>
      <c r="F3884" s="19">
        <f>400000-F3880-F3879-F3878-F3877-F3876-F3875-F3881-F3882-F3883</f>
        <v>216585</v>
      </c>
      <c r="G3884" s="14">
        <f t="shared" si="86"/>
        <v>-216585</v>
      </c>
      <c r="H3884" s="1178"/>
    </row>
    <row r="3885" spans="1:8" x14ac:dyDescent="0.25">
      <c r="A3885" s="112">
        <v>45495</v>
      </c>
      <c r="B3885" s="21" t="s">
        <v>13213</v>
      </c>
      <c r="C3885" s="13" t="s">
        <v>8384</v>
      </c>
      <c r="D3885" s="764"/>
      <c r="E3885" s="22"/>
      <c r="F3885" s="19">
        <v>1147000</v>
      </c>
      <c r="G3885" s="14">
        <f t="shared" si="86"/>
        <v>-1147000</v>
      </c>
      <c r="H3885" s="13" t="s">
        <v>11658</v>
      </c>
    </row>
    <row r="3886" spans="1:8" x14ac:dyDescent="0.25">
      <c r="A3886" s="112">
        <v>45495</v>
      </c>
      <c r="B3886" s="21" t="s">
        <v>10890</v>
      </c>
      <c r="C3886" s="13" t="s">
        <v>12457</v>
      </c>
      <c r="D3886" s="764" t="s">
        <v>9269</v>
      </c>
      <c r="E3886" s="22">
        <v>360485</v>
      </c>
      <c r="F3886" s="19"/>
      <c r="G3886" s="14">
        <f t="shared" si="86"/>
        <v>360485</v>
      </c>
      <c r="H3886" s="13"/>
    </row>
    <row r="3887" spans="1:8" x14ac:dyDescent="0.25">
      <c r="A3887" s="112">
        <v>45495</v>
      </c>
      <c r="B3887" s="21" t="s">
        <v>13240</v>
      </c>
      <c r="C3887" s="13" t="s">
        <v>13276</v>
      </c>
      <c r="D3887" s="764" t="s">
        <v>13591</v>
      </c>
      <c r="E3887" s="22">
        <v>195070</v>
      </c>
      <c r="F3887" s="19"/>
      <c r="G3887" s="14">
        <f t="shared" si="86"/>
        <v>195070</v>
      </c>
      <c r="H3887" s="13"/>
    </row>
    <row r="3888" spans="1:8" x14ac:dyDescent="0.25">
      <c r="A3888" s="112">
        <v>45495</v>
      </c>
      <c r="B3888" s="21" t="s">
        <v>12171</v>
      </c>
      <c r="C3888" s="13" t="s">
        <v>166</v>
      </c>
      <c r="D3888" s="764" t="s">
        <v>13626</v>
      </c>
      <c r="E3888" s="22">
        <v>39000</v>
      </c>
      <c r="F3888" s="19"/>
      <c r="G3888" s="14">
        <f t="shared" si="86"/>
        <v>39000</v>
      </c>
      <c r="H3888" s="13"/>
    </row>
    <row r="3889" spans="1:8" x14ac:dyDescent="0.25">
      <c r="A3889" s="112">
        <v>45495</v>
      </c>
      <c r="B3889" s="21" t="s">
        <v>12388</v>
      </c>
      <c r="C3889" s="13" t="s">
        <v>166</v>
      </c>
      <c r="D3889" s="764" t="s">
        <v>13627</v>
      </c>
      <c r="E3889" s="22">
        <v>14000</v>
      </c>
      <c r="F3889" s="19"/>
      <c r="G3889" s="14">
        <f t="shared" si="86"/>
        <v>14000</v>
      </c>
      <c r="H3889" s="13"/>
    </row>
    <row r="3890" spans="1:8" x14ac:dyDescent="0.25">
      <c r="A3890" s="112">
        <v>45496</v>
      </c>
      <c r="B3890" s="21" t="s">
        <v>12783</v>
      </c>
      <c r="C3890" s="13" t="s">
        <v>10472</v>
      </c>
      <c r="D3890" s="764" t="s">
        <v>13589</v>
      </c>
      <c r="E3890" s="22">
        <v>82589</v>
      </c>
      <c r="F3890" s="19"/>
      <c r="G3890" s="14">
        <f t="shared" si="86"/>
        <v>82589</v>
      </c>
      <c r="H3890" s="13"/>
    </row>
    <row r="3891" spans="1:8" x14ac:dyDescent="0.25">
      <c r="A3891" s="112">
        <v>45496</v>
      </c>
      <c r="B3891" s="21" t="s">
        <v>13417</v>
      </c>
      <c r="C3891" s="13" t="s">
        <v>166</v>
      </c>
      <c r="D3891" s="764" t="s">
        <v>13838</v>
      </c>
      <c r="E3891" s="22">
        <v>10417</v>
      </c>
      <c r="F3891" s="19"/>
      <c r="G3891" s="14">
        <f t="shared" si="86"/>
        <v>10417</v>
      </c>
      <c r="H3891" s="13"/>
    </row>
    <row r="3892" spans="1:8" x14ac:dyDescent="0.25">
      <c r="A3892" s="112">
        <v>45497</v>
      </c>
      <c r="B3892" s="21" t="s">
        <v>13417</v>
      </c>
      <c r="C3892" s="13" t="s">
        <v>166</v>
      </c>
      <c r="D3892" s="764" t="s">
        <v>13839</v>
      </c>
      <c r="E3892" s="22">
        <v>49567</v>
      </c>
      <c r="F3892" s="19"/>
      <c r="G3892" s="14">
        <f t="shared" si="86"/>
        <v>49567</v>
      </c>
      <c r="H3892" s="13"/>
    </row>
    <row r="3893" spans="1:8" x14ac:dyDescent="0.25">
      <c r="A3893" s="112">
        <v>45497</v>
      </c>
      <c r="B3893" s="21" t="s">
        <v>13098</v>
      </c>
      <c r="C3893" s="13" t="s">
        <v>1062</v>
      </c>
      <c r="D3893" s="764" t="s">
        <v>13629</v>
      </c>
      <c r="E3893" s="22">
        <v>18000</v>
      </c>
      <c r="F3893" s="19"/>
      <c r="G3893" s="14">
        <f t="shared" si="86"/>
        <v>18000</v>
      </c>
      <c r="H3893" s="13"/>
    </row>
    <row r="3894" spans="1:8" x14ac:dyDescent="0.25">
      <c r="A3894" s="112">
        <v>45497</v>
      </c>
      <c r="B3894" s="21" t="s">
        <v>13240</v>
      </c>
      <c r="C3894" s="13" t="s">
        <v>1062</v>
      </c>
      <c r="D3894" s="764" t="s">
        <v>13630</v>
      </c>
      <c r="E3894" s="1135">
        <v>44550</v>
      </c>
      <c r="F3894" s="19"/>
      <c r="G3894" s="14">
        <f t="shared" si="86"/>
        <v>44550</v>
      </c>
      <c r="H3894" s="13"/>
    </row>
    <row r="3895" spans="1:8" x14ac:dyDescent="0.25">
      <c r="A3895" s="112">
        <v>45497</v>
      </c>
      <c r="B3895" s="21" t="s">
        <v>13213</v>
      </c>
      <c r="C3895" s="13" t="s">
        <v>1062</v>
      </c>
      <c r="D3895" s="764" t="s">
        <v>13631</v>
      </c>
      <c r="E3895" s="1135">
        <v>264600</v>
      </c>
      <c r="F3895" s="19"/>
      <c r="G3895" s="14">
        <f t="shared" si="86"/>
        <v>264600</v>
      </c>
      <c r="H3895" s="13"/>
    </row>
    <row r="3896" spans="1:8" x14ac:dyDescent="0.25">
      <c r="A3896" s="112">
        <v>45497</v>
      </c>
      <c r="B3896" s="21" t="s">
        <v>13213</v>
      </c>
      <c r="C3896" s="13" t="s">
        <v>1062</v>
      </c>
      <c r="D3896" s="764" t="s">
        <v>13632</v>
      </c>
      <c r="E3896" s="22">
        <v>5826</v>
      </c>
      <c r="F3896" s="19"/>
      <c r="G3896" s="14">
        <f t="shared" si="86"/>
        <v>5826</v>
      </c>
      <c r="H3896" s="13"/>
    </row>
    <row r="3897" spans="1:8" x14ac:dyDescent="0.25">
      <c r="A3897" s="112">
        <v>45497</v>
      </c>
      <c r="B3897" s="21" t="s">
        <v>13213</v>
      </c>
      <c r="C3897" s="13" t="s">
        <v>8384</v>
      </c>
      <c r="D3897" s="764" t="s">
        <v>10666</v>
      </c>
      <c r="E3897" s="22">
        <v>1294587</v>
      </c>
      <c r="F3897" s="19"/>
      <c r="G3897" s="14">
        <f t="shared" si="86"/>
        <v>1294587</v>
      </c>
      <c r="H3897" s="13"/>
    </row>
    <row r="3898" spans="1:8" x14ac:dyDescent="0.25">
      <c r="A3898" s="112">
        <v>45497</v>
      </c>
      <c r="B3898" s="21" t="s">
        <v>12783</v>
      </c>
      <c r="C3898" s="13" t="s">
        <v>7465</v>
      </c>
      <c r="D3898" s="764" t="s">
        <v>13836</v>
      </c>
      <c r="E3898" s="22">
        <v>17000</v>
      </c>
      <c r="F3898" s="19"/>
      <c r="G3898" s="14">
        <f t="shared" si="86"/>
        <v>17000</v>
      </c>
      <c r="H3898" s="13"/>
    </row>
    <row r="3899" spans="1:8" x14ac:dyDescent="0.25">
      <c r="A3899" s="112">
        <v>45497</v>
      </c>
      <c r="B3899" s="21" t="s">
        <v>13098</v>
      </c>
      <c r="C3899" s="13" t="s">
        <v>12350</v>
      </c>
      <c r="D3899" s="764" t="s">
        <v>14021</v>
      </c>
      <c r="E3899" s="22">
        <v>956275</v>
      </c>
      <c r="F3899" s="19"/>
      <c r="G3899" s="14">
        <f t="shared" si="86"/>
        <v>956275</v>
      </c>
      <c r="H3899" s="13"/>
    </row>
    <row r="3900" spans="1:8" x14ac:dyDescent="0.25">
      <c r="A3900" s="112">
        <v>45497</v>
      </c>
      <c r="B3900" s="21" t="s">
        <v>13098</v>
      </c>
      <c r="C3900" s="13" t="s">
        <v>12350</v>
      </c>
      <c r="D3900" s="764" t="s">
        <v>14022</v>
      </c>
      <c r="E3900" s="22">
        <v>941875</v>
      </c>
      <c r="F3900" s="19"/>
      <c r="G3900" s="14">
        <f t="shared" si="86"/>
        <v>941875</v>
      </c>
      <c r="H3900" s="13"/>
    </row>
    <row r="3901" spans="1:8" x14ac:dyDescent="0.25">
      <c r="A3901" s="112">
        <v>45498</v>
      </c>
      <c r="B3901" s="21" t="s">
        <v>10890</v>
      </c>
      <c r="C3901" s="13" t="s">
        <v>12457</v>
      </c>
      <c r="D3901" s="764" t="s">
        <v>9725</v>
      </c>
      <c r="E3901" s="22">
        <v>882080</v>
      </c>
      <c r="F3901" s="19"/>
      <c r="G3901" s="14">
        <f t="shared" si="86"/>
        <v>882080</v>
      </c>
      <c r="H3901" s="13"/>
    </row>
    <row r="3902" spans="1:8" x14ac:dyDescent="0.25">
      <c r="A3902" s="112">
        <v>45498</v>
      </c>
      <c r="B3902" s="21" t="s">
        <v>13417</v>
      </c>
      <c r="C3902" s="13" t="s">
        <v>166</v>
      </c>
      <c r="D3902" s="764" t="s">
        <v>13840</v>
      </c>
      <c r="E3902" s="22">
        <v>77245</v>
      </c>
      <c r="F3902" s="19"/>
      <c r="G3902" s="14">
        <f t="shared" si="86"/>
        <v>77245</v>
      </c>
      <c r="H3902" s="13"/>
    </row>
    <row r="3903" spans="1:8" x14ac:dyDescent="0.25">
      <c r="A3903" s="112">
        <v>45498</v>
      </c>
      <c r="B3903" s="21" t="s">
        <v>13278</v>
      </c>
      <c r="C3903" s="13" t="s">
        <v>166</v>
      </c>
      <c r="D3903" s="764" t="s">
        <v>13841</v>
      </c>
      <c r="E3903" s="22">
        <v>18302</v>
      </c>
      <c r="F3903" s="19"/>
      <c r="G3903" s="14">
        <f t="shared" si="86"/>
        <v>18302</v>
      </c>
      <c r="H3903" s="13"/>
    </row>
    <row r="3904" spans="1:8" x14ac:dyDescent="0.25">
      <c r="A3904" s="112">
        <v>45499</v>
      </c>
      <c r="B3904" s="21" t="s">
        <v>13417</v>
      </c>
      <c r="C3904" s="13" t="s">
        <v>164</v>
      </c>
      <c r="D3904" s="764" t="s">
        <v>13593</v>
      </c>
      <c r="E3904" s="22">
        <v>19037</v>
      </c>
      <c r="F3904" s="19"/>
      <c r="G3904" s="14">
        <f t="shared" si="86"/>
        <v>19037</v>
      </c>
      <c r="H3904" s="13"/>
    </row>
    <row r="3905" spans="1:8" x14ac:dyDescent="0.25">
      <c r="A3905" s="112">
        <v>45499</v>
      </c>
      <c r="B3905" s="21" t="s">
        <v>13213</v>
      </c>
      <c r="C3905" s="13" t="s">
        <v>169</v>
      </c>
      <c r="D3905" s="764" t="s">
        <v>14485</v>
      </c>
      <c r="E3905" s="22">
        <v>4639</v>
      </c>
      <c r="F3905" s="19"/>
      <c r="G3905" s="14">
        <f t="shared" si="86"/>
        <v>4639</v>
      </c>
      <c r="H3905" s="13"/>
    </row>
    <row r="3906" spans="1:8" x14ac:dyDescent="0.25">
      <c r="A3906" s="112">
        <v>45500</v>
      </c>
      <c r="B3906" s="21" t="s">
        <v>13098</v>
      </c>
      <c r="C3906" s="13" t="s">
        <v>8384</v>
      </c>
      <c r="D3906" s="764"/>
      <c r="E3906" s="22"/>
      <c r="F3906" s="19">
        <v>600000</v>
      </c>
      <c r="G3906" s="14">
        <f t="shared" ref="G3906:G4025" si="88">E3906-F3906</f>
        <v>-600000</v>
      </c>
      <c r="H3906" s="13" t="s">
        <v>11658</v>
      </c>
    </row>
    <row r="3907" spans="1:8" x14ac:dyDescent="0.25">
      <c r="A3907" s="112">
        <v>45500</v>
      </c>
      <c r="B3907" s="21" t="s">
        <v>13165</v>
      </c>
      <c r="C3907" s="13" t="s">
        <v>1062</v>
      </c>
      <c r="D3907" s="764" t="s">
        <v>13633</v>
      </c>
      <c r="E3907" s="1135">
        <v>206610</v>
      </c>
      <c r="F3907" s="19"/>
      <c r="G3907" s="14">
        <f t="shared" si="88"/>
        <v>206610</v>
      </c>
      <c r="H3907" s="13"/>
    </row>
    <row r="3908" spans="1:8" x14ac:dyDescent="0.25">
      <c r="A3908" s="112">
        <v>45500</v>
      </c>
      <c r="B3908" s="21" t="s">
        <v>13213</v>
      </c>
      <c r="C3908" s="13" t="s">
        <v>1062</v>
      </c>
      <c r="D3908" s="764" t="s">
        <v>13634</v>
      </c>
      <c r="E3908" s="22">
        <v>2340</v>
      </c>
      <c r="F3908" s="19"/>
      <c r="G3908" s="14">
        <f t="shared" si="88"/>
        <v>2340</v>
      </c>
      <c r="H3908" s="13"/>
    </row>
    <row r="3909" spans="1:8" x14ac:dyDescent="0.25">
      <c r="A3909" s="112">
        <v>45500</v>
      </c>
      <c r="B3909" s="21" t="s">
        <v>11586</v>
      </c>
      <c r="C3909" s="13" t="s">
        <v>1062</v>
      </c>
      <c r="D3909" s="764" t="s">
        <v>13635</v>
      </c>
      <c r="E3909" s="22">
        <v>5650</v>
      </c>
      <c r="F3909" s="19"/>
      <c r="G3909" s="14">
        <f t="shared" si="88"/>
        <v>5650</v>
      </c>
      <c r="H3909" s="13"/>
    </row>
    <row r="3910" spans="1:8" x14ac:dyDescent="0.25">
      <c r="A3910" s="112">
        <v>45500</v>
      </c>
      <c r="B3910" s="21" t="s">
        <v>13098</v>
      </c>
      <c r="C3910" s="13" t="s">
        <v>12350</v>
      </c>
      <c r="D3910" s="764" t="s">
        <v>14023</v>
      </c>
      <c r="E3910" s="22">
        <v>318500</v>
      </c>
      <c r="F3910" s="19"/>
      <c r="G3910" s="14">
        <f t="shared" si="88"/>
        <v>318500</v>
      </c>
      <c r="H3910" s="13"/>
    </row>
    <row r="3911" spans="1:8" x14ac:dyDescent="0.25">
      <c r="A3911" s="112">
        <v>45500</v>
      </c>
      <c r="B3911" s="21" t="s">
        <v>12388</v>
      </c>
      <c r="C3911" s="13" t="s">
        <v>12350</v>
      </c>
      <c r="D3911" s="764" t="s">
        <v>14024</v>
      </c>
      <c r="E3911" s="22">
        <v>88000</v>
      </c>
      <c r="F3911" s="19"/>
      <c r="G3911" s="14">
        <f t="shared" si="88"/>
        <v>88000</v>
      </c>
      <c r="H3911" s="13"/>
    </row>
    <row r="3912" spans="1:8" x14ac:dyDescent="0.25">
      <c r="A3912" s="112">
        <v>45500</v>
      </c>
      <c r="B3912" s="21" t="s">
        <v>12388</v>
      </c>
      <c r="C3912" s="13" t="s">
        <v>7947</v>
      </c>
      <c r="D3912" s="764" t="s">
        <v>12227</v>
      </c>
      <c r="E3912" s="22">
        <v>646618</v>
      </c>
      <c r="F3912" s="19"/>
      <c r="G3912" s="14">
        <f t="shared" si="88"/>
        <v>646618</v>
      </c>
      <c r="H3912" s="13"/>
    </row>
    <row r="3913" spans="1:8" x14ac:dyDescent="0.25">
      <c r="A3913" s="112">
        <v>45502</v>
      </c>
      <c r="B3913" s="21" t="s">
        <v>12783</v>
      </c>
      <c r="C3913" s="13" t="s">
        <v>164</v>
      </c>
      <c r="D3913" s="764" t="s">
        <v>13676</v>
      </c>
      <c r="E3913" s="22">
        <v>5125</v>
      </c>
      <c r="F3913" s="19"/>
      <c r="G3913" s="14">
        <f t="shared" si="88"/>
        <v>5125</v>
      </c>
      <c r="H3913" s="13"/>
    </row>
    <row r="3914" spans="1:8" x14ac:dyDescent="0.25">
      <c r="A3914" s="112">
        <v>45502</v>
      </c>
      <c r="B3914" s="21" t="s">
        <v>13417</v>
      </c>
      <c r="C3914" s="13" t="s">
        <v>166</v>
      </c>
      <c r="D3914" s="764" t="s">
        <v>13842</v>
      </c>
      <c r="E3914" s="22">
        <v>40090</v>
      </c>
      <c r="F3914" s="19"/>
      <c r="G3914" s="14">
        <f t="shared" si="88"/>
        <v>40090</v>
      </c>
      <c r="H3914" s="13"/>
    </row>
    <row r="3915" spans="1:8" x14ac:dyDescent="0.25">
      <c r="A3915" s="112">
        <v>45502</v>
      </c>
      <c r="B3915" s="21" t="s">
        <v>12388</v>
      </c>
      <c r="C3915" s="13" t="s">
        <v>166</v>
      </c>
      <c r="D3915" s="764" t="s">
        <v>13843</v>
      </c>
      <c r="E3915" s="22">
        <v>10500</v>
      </c>
      <c r="F3915" s="19"/>
      <c r="G3915" s="14">
        <f t="shared" si="88"/>
        <v>10500</v>
      </c>
      <c r="H3915" s="13"/>
    </row>
    <row r="3916" spans="1:8" x14ac:dyDescent="0.25">
      <c r="A3916" s="112">
        <v>45503</v>
      </c>
      <c r="B3916" s="21" t="s">
        <v>11068</v>
      </c>
      <c r="C3916" s="13" t="s">
        <v>12350</v>
      </c>
      <c r="D3916" s="764"/>
      <c r="E3916" s="22"/>
      <c r="F3916" s="19">
        <v>1000000</v>
      </c>
      <c r="G3916" s="14">
        <f t="shared" si="88"/>
        <v>-1000000</v>
      </c>
      <c r="H3916" s="13" t="s">
        <v>13617</v>
      </c>
    </row>
    <row r="3917" spans="1:8" x14ac:dyDescent="0.25">
      <c r="A3917" s="112">
        <v>45503</v>
      </c>
      <c r="B3917" s="21" t="s">
        <v>13098</v>
      </c>
      <c r="C3917" s="13" t="s">
        <v>12350</v>
      </c>
      <c r="D3917" s="764" t="s">
        <v>13677</v>
      </c>
      <c r="E3917" s="22">
        <v>123955</v>
      </c>
      <c r="F3917" s="19"/>
      <c r="G3917" s="14">
        <f t="shared" si="88"/>
        <v>123955</v>
      </c>
      <c r="H3917" s="13"/>
    </row>
    <row r="3918" spans="1:8" x14ac:dyDescent="0.25">
      <c r="A3918" s="112">
        <v>45503</v>
      </c>
      <c r="B3918" s="21" t="s">
        <v>13417</v>
      </c>
      <c r="C3918" s="13" t="s">
        <v>12350</v>
      </c>
      <c r="D3918" s="764" t="s">
        <v>13678</v>
      </c>
      <c r="E3918" s="22">
        <v>155480</v>
      </c>
      <c r="F3918" s="19"/>
      <c r="G3918" s="14">
        <f t="shared" si="88"/>
        <v>155480</v>
      </c>
      <c r="H3918" s="13"/>
    </row>
    <row r="3919" spans="1:8" x14ac:dyDescent="0.25">
      <c r="A3919" s="112">
        <v>45503</v>
      </c>
      <c r="B3919" s="21" t="s">
        <v>13417</v>
      </c>
      <c r="C3919" s="13" t="s">
        <v>166</v>
      </c>
      <c r="D3919" s="764" t="s">
        <v>13844</v>
      </c>
      <c r="E3919" s="22">
        <v>6935</v>
      </c>
      <c r="F3919" s="19"/>
      <c r="G3919" s="14">
        <f t="shared" si="88"/>
        <v>6935</v>
      </c>
      <c r="H3919" s="13"/>
    </row>
    <row r="3920" spans="1:8" x14ac:dyDescent="0.25">
      <c r="A3920" s="112">
        <v>45503</v>
      </c>
      <c r="B3920" s="21" t="s">
        <v>13417</v>
      </c>
      <c r="C3920" s="13" t="s">
        <v>166</v>
      </c>
      <c r="D3920" s="764" t="s">
        <v>13845</v>
      </c>
      <c r="E3920" s="22">
        <v>3990</v>
      </c>
      <c r="F3920" s="19"/>
      <c r="G3920" s="14">
        <f t="shared" si="88"/>
        <v>3990</v>
      </c>
      <c r="H3920" s="13"/>
    </row>
    <row r="3921" spans="1:8" x14ac:dyDescent="0.25">
      <c r="A3921" s="112">
        <v>45504</v>
      </c>
      <c r="B3921" s="21" t="s">
        <v>13098</v>
      </c>
      <c r="C3921" s="13" t="s">
        <v>12350</v>
      </c>
      <c r="D3921" s="764" t="s">
        <v>13679</v>
      </c>
      <c r="E3921" s="22">
        <v>882480</v>
      </c>
      <c r="F3921" s="19"/>
      <c r="G3921" s="14">
        <f t="shared" si="88"/>
        <v>882480</v>
      </c>
      <c r="H3921" s="13"/>
    </row>
    <row r="3922" spans="1:8" x14ac:dyDescent="0.25">
      <c r="A3922" s="112">
        <v>45504</v>
      </c>
      <c r="B3922" s="21" t="s">
        <v>13213</v>
      </c>
      <c r="C3922" s="13" t="s">
        <v>12350</v>
      </c>
      <c r="D3922" s="764" t="s">
        <v>13680</v>
      </c>
      <c r="E3922" s="22">
        <v>82637</v>
      </c>
      <c r="F3922" s="19"/>
      <c r="G3922" s="14">
        <f t="shared" si="88"/>
        <v>82637</v>
      </c>
      <c r="H3922" s="13"/>
    </row>
    <row r="3923" spans="1:8" x14ac:dyDescent="0.25">
      <c r="A3923" s="112">
        <v>45504</v>
      </c>
      <c r="B3923" s="21" t="s">
        <v>13240</v>
      </c>
      <c r="C3923" s="13" t="s">
        <v>12350</v>
      </c>
      <c r="D3923" s="764" t="s">
        <v>13681</v>
      </c>
      <c r="E3923" s="22">
        <v>138240</v>
      </c>
      <c r="F3923" s="19"/>
      <c r="G3923" s="14">
        <f t="shared" si="88"/>
        <v>138240</v>
      </c>
      <c r="H3923" s="13"/>
    </row>
    <row r="3924" spans="1:8" x14ac:dyDescent="0.25">
      <c r="A3924" s="112">
        <v>45504</v>
      </c>
      <c r="B3924" s="21" t="s">
        <v>10890</v>
      </c>
      <c r="C3924" s="13" t="s">
        <v>12457</v>
      </c>
      <c r="D3924" s="764" t="s">
        <v>13812</v>
      </c>
      <c r="E3924" s="22">
        <v>240205</v>
      </c>
      <c r="F3924" s="19"/>
      <c r="G3924" s="14">
        <f t="shared" si="88"/>
        <v>240205</v>
      </c>
      <c r="H3924" s="13"/>
    </row>
    <row r="3925" spans="1:8" x14ac:dyDescent="0.25">
      <c r="A3925" s="112">
        <v>45505</v>
      </c>
      <c r="B3925" s="21" t="s">
        <v>12671</v>
      </c>
      <c r="C3925" s="13" t="s">
        <v>8384</v>
      </c>
      <c r="D3925" s="764" t="s">
        <v>13784</v>
      </c>
      <c r="E3925" s="22">
        <v>398152</v>
      </c>
      <c r="F3925" s="19"/>
      <c r="G3925" s="14">
        <f t="shared" si="88"/>
        <v>398152</v>
      </c>
      <c r="H3925" s="13"/>
    </row>
    <row r="3926" spans="1:8" x14ac:dyDescent="0.25">
      <c r="A3926" s="112">
        <v>45505</v>
      </c>
      <c r="B3926" s="21" t="s">
        <v>13240</v>
      </c>
      <c r="C3926" s="13" t="s">
        <v>169</v>
      </c>
      <c r="D3926" s="764" t="s">
        <v>14488</v>
      </c>
      <c r="E3926" s="22">
        <v>15025</v>
      </c>
      <c r="F3926" s="19"/>
      <c r="G3926" s="14">
        <f t="shared" si="88"/>
        <v>15025</v>
      </c>
      <c r="H3926" s="13"/>
    </row>
    <row r="3927" spans="1:8" x14ac:dyDescent="0.25">
      <c r="A3927" s="112">
        <v>45505</v>
      </c>
      <c r="B3927" s="21" t="s">
        <v>12783</v>
      </c>
      <c r="C3927" s="13" t="s">
        <v>7465</v>
      </c>
      <c r="D3927" s="764" t="s">
        <v>13837</v>
      </c>
      <c r="E3927" s="22">
        <v>32280</v>
      </c>
      <c r="F3927" s="19"/>
      <c r="G3927" s="14">
        <f t="shared" si="88"/>
        <v>32280</v>
      </c>
      <c r="H3927" s="13"/>
    </row>
    <row r="3928" spans="1:8" x14ac:dyDescent="0.25">
      <c r="A3928" s="112">
        <v>45505</v>
      </c>
      <c r="B3928" s="21" t="s">
        <v>13279</v>
      </c>
      <c r="C3928" s="13" t="s">
        <v>8384</v>
      </c>
      <c r="D3928" s="764" t="s">
        <v>13785</v>
      </c>
      <c r="E3928" s="22">
        <v>40000</v>
      </c>
      <c r="F3928" s="19"/>
      <c r="G3928" s="14">
        <f t="shared" si="88"/>
        <v>40000</v>
      </c>
      <c r="H3928" s="13"/>
    </row>
    <row r="3929" spans="1:8" x14ac:dyDescent="0.25">
      <c r="A3929" s="112">
        <v>45505</v>
      </c>
      <c r="B3929" s="21" t="s">
        <v>12783</v>
      </c>
      <c r="C3929" s="13" t="s">
        <v>8384</v>
      </c>
      <c r="D3929" s="764" t="s">
        <v>13786</v>
      </c>
      <c r="E3929" s="22">
        <v>129640</v>
      </c>
      <c r="F3929" s="19"/>
      <c r="G3929" s="14">
        <f t="shared" si="88"/>
        <v>129640</v>
      </c>
      <c r="H3929" s="13"/>
    </row>
    <row r="3930" spans="1:8" x14ac:dyDescent="0.25">
      <c r="A3930" s="112">
        <v>45505</v>
      </c>
      <c r="B3930" s="21" t="s">
        <v>13098</v>
      </c>
      <c r="C3930" s="13" t="s">
        <v>1062</v>
      </c>
      <c r="D3930" s="764" t="s">
        <v>13858</v>
      </c>
      <c r="E3930" s="22">
        <v>55350</v>
      </c>
      <c r="F3930" s="19"/>
      <c r="G3930" s="14">
        <f t="shared" si="88"/>
        <v>55350</v>
      </c>
      <c r="H3930" s="13"/>
    </row>
    <row r="3931" spans="1:8" x14ac:dyDescent="0.25">
      <c r="A3931" s="112">
        <v>45505</v>
      </c>
      <c r="B3931" s="21" t="s">
        <v>13098</v>
      </c>
      <c r="C3931" s="13" t="s">
        <v>1062</v>
      </c>
      <c r="D3931" s="764" t="s">
        <v>13860</v>
      </c>
      <c r="E3931" s="22">
        <v>1980</v>
      </c>
      <c r="F3931" s="19"/>
      <c r="G3931" s="14">
        <f t="shared" si="88"/>
        <v>1980</v>
      </c>
      <c r="H3931" s="13"/>
    </row>
    <row r="3932" spans="1:8" x14ac:dyDescent="0.25">
      <c r="A3932" s="112">
        <v>45505</v>
      </c>
      <c r="B3932" s="21" t="s">
        <v>12388</v>
      </c>
      <c r="C3932" s="13" t="s">
        <v>1062</v>
      </c>
      <c r="D3932" s="764" t="s">
        <v>13859</v>
      </c>
      <c r="E3932" s="22">
        <v>999</v>
      </c>
      <c r="F3932" s="19"/>
      <c r="G3932" s="14">
        <f t="shared" si="88"/>
        <v>999</v>
      </c>
      <c r="H3932" s="13"/>
    </row>
    <row r="3933" spans="1:8" x14ac:dyDescent="0.25">
      <c r="A3933" s="112">
        <v>45505</v>
      </c>
      <c r="B3933" s="21" t="s">
        <v>13417</v>
      </c>
      <c r="C3933" s="13" t="s">
        <v>1062</v>
      </c>
      <c r="D3933" s="764" t="s">
        <v>13861</v>
      </c>
      <c r="E3933" s="22">
        <v>32400</v>
      </c>
      <c r="F3933" s="19"/>
      <c r="G3933" s="14">
        <f t="shared" si="88"/>
        <v>32400</v>
      </c>
      <c r="H3933" s="13"/>
    </row>
    <row r="3934" spans="1:8" x14ac:dyDescent="0.25">
      <c r="A3934" s="112">
        <v>45505</v>
      </c>
      <c r="B3934" s="21" t="s">
        <v>13098</v>
      </c>
      <c r="C3934" s="13" t="s">
        <v>1062</v>
      </c>
      <c r="D3934" s="764" t="s">
        <v>13862</v>
      </c>
      <c r="E3934" s="22">
        <v>6237</v>
      </c>
      <c r="F3934" s="19"/>
      <c r="G3934" s="14">
        <f t="shared" si="88"/>
        <v>6237</v>
      </c>
      <c r="H3934" s="13"/>
    </row>
    <row r="3935" spans="1:8" x14ac:dyDescent="0.25">
      <c r="A3935" s="112">
        <v>45506</v>
      </c>
      <c r="B3935" s="21" t="s">
        <v>13098</v>
      </c>
      <c r="C3935" s="13" t="s">
        <v>8384</v>
      </c>
      <c r="D3935" s="764" t="s">
        <v>13787</v>
      </c>
      <c r="E3935" s="22">
        <v>243283</v>
      </c>
      <c r="F3935" s="19"/>
      <c r="G3935" s="14">
        <f t="shared" si="88"/>
        <v>243283</v>
      </c>
      <c r="H3935" s="13"/>
    </row>
    <row r="3936" spans="1:8" x14ac:dyDescent="0.25">
      <c r="A3936" s="112">
        <v>45506</v>
      </c>
      <c r="B3936" s="21" t="s">
        <v>13417</v>
      </c>
      <c r="C3936" s="13" t="s">
        <v>166</v>
      </c>
      <c r="D3936" s="764" t="s">
        <v>13846</v>
      </c>
      <c r="E3936" s="22">
        <v>31061</v>
      </c>
      <c r="F3936" s="19"/>
      <c r="G3936" s="14">
        <f t="shared" si="88"/>
        <v>31061</v>
      </c>
      <c r="H3936" s="13"/>
    </row>
    <row r="3937" spans="1:8" x14ac:dyDescent="0.25">
      <c r="A3937" s="112">
        <v>45506</v>
      </c>
      <c r="B3937" s="21" t="s">
        <v>12388</v>
      </c>
      <c r="C3937" s="13" t="s">
        <v>166</v>
      </c>
      <c r="D3937" s="764" t="s">
        <v>13847</v>
      </c>
      <c r="E3937" s="22">
        <v>7000</v>
      </c>
      <c r="F3937" s="19"/>
      <c r="G3937" s="14">
        <f t="shared" si="88"/>
        <v>7000</v>
      </c>
      <c r="H3937" s="13"/>
    </row>
    <row r="3938" spans="1:8" x14ac:dyDescent="0.25">
      <c r="A3938" s="112">
        <v>45507</v>
      </c>
      <c r="B3938" s="21" t="s">
        <v>12671</v>
      </c>
      <c r="C3938" s="13" t="s">
        <v>1062</v>
      </c>
      <c r="D3938" s="764" t="s">
        <v>13863</v>
      </c>
      <c r="E3938" s="22">
        <v>51300</v>
      </c>
      <c r="F3938" s="19"/>
      <c r="G3938" s="14">
        <f t="shared" si="88"/>
        <v>51300</v>
      </c>
      <c r="H3938" s="13"/>
    </row>
    <row r="3939" spans="1:8" x14ac:dyDescent="0.25">
      <c r="A3939" s="112">
        <v>45507</v>
      </c>
      <c r="B3939" s="21" t="s">
        <v>8864</v>
      </c>
      <c r="C3939" s="13" t="s">
        <v>8384</v>
      </c>
      <c r="D3939" s="764" t="s">
        <v>13788</v>
      </c>
      <c r="E3939" s="22">
        <v>10256</v>
      </c>
      <c r="F3939" s="19"/>
      <c r="G3939" s="14">
        <f t="shared" si="88"/>
        <v>10256</v>
      </c>
      <c r="H3939" s="13"/>
    </row>
    <row r="3940" spans="1:8" x14ac:dyDescent="0.25">
      <c r="A3940" s="112">
        <v>45507</v>
      </c>
      <c r="B3940" s="21" t="s">
        <v>13213</v>
      </c>
      <c r="C3940" s="13" t="s">
        <v>8384</v>
      </c>
      <c r="D3940" s="764" t="s">
        <v>13789</v>
      </c>
      <c r="E3940" s="22">
        <v>649354</v>
      </c>
      <c r="F3940" s="19"/>
      <c r="G3940" s="14">
        <f t="shared" si="88"/>
        <v>649354</v>
      </c>
      <c r="H3940" s="13"/>
    </row>
    <row r="3941" spans="1:8" x14ac:dyDescent="0.25">
      <c r="A3941" s="112">
        <v>45507</v>
      </c>
      <c r="B3941" s="21" t="s">
        <v>12171</v>
      </c>
      <c r="C3941" s="13" t="s">
        <v>8384</v>
      </c>
      <c r="D3941" s="764" t="s">
        <v>10561</v>
      </c>
      <c r="E3941" s="22">
        <v>19539</v>
      </c>
      <c r="F3941" s="19"/>
      <c r="G3941" s="14">
        <f t="shared" si="88"/>
        <v>19539</v>
      </c>
      <c r="H3941" s="13"/>
    </row>
    <row r="3942" spans="1:8" x14ac:dyDescent="0.25">
      <c r="A3942" s="112">
        <v>45507</v>
      </c>
      <c r="B3942" s="21" t="s">
        <v>12783</v>
      </c>
      <c r="C3942" s="13" t="s">
        <v>8384</v>
      </c>
      <c r="D3942" s="764" t="s">
        <v>13790</v>
      </c>
      <c r="E3942" s="22">
        <v>168385</v>
      </c>
      <c r="F3942" s="19"/>
      <c r="G3942" s="14">
        <f t="shared" si="88"/>
        <v>168385</v>
      </c>
      <c r="H3942" s="13"/>
    </row>
    <row r="3943" spans="1:8" x14ac:dyDescent="0.25">
      <c r="A3943" s="112">
        <v>45507</v>
      </c>
      <c r="B3943" s="21" t="s">
        <v>13213</v>
      </c>
      <c r="C3943" s="13" t="s">
        <v>8384</v>
      </c>
      <c r="D3943" s="764" t="s">
        <v>13791</v>
      </c>
      <c r="E3943" s="22">
        <v>170358</v>
      </c>
      <c r="F3943" s="19"/>
      <c r="G3943" s="14">
        <f t="shared" si="88"/>
        <v>170358</v>
      </c>
      <c r="H3943" s="13"/>
    </row>
    <row r="3944" spans="1:8" x14ac:dyDescent="0.25">
      <c r="A3944" s="112">
        <v>45507</v>
      </c>
      <c r="B3944" s="21" t="s">
        <v>13213</v>
      </c>
      <c r="C3944" s="13" t="s">
        <v>1197</v>
      </c>
      <c r="D3944" s="764" t="s">
        <v>13792</v>
      </c>
      <c r="E3944" s="22">
        <v>192500</v>
      </c>
      <c r="F3944" s="19"/>
      <c r="G3944" s="14">
        <f t="shared" si="88"/>
        <v>192500</v>
      </c>
      <c r="H3944" s="13"/>
    </row>
    <row r="3945" spans="1:8" x14ac:dyDescent="0.25">
      <c r="A3945" s="112">
        <v>45507</v>
      </c>
      <c r="B3945" s="21" t="s">
        <v>13417</v>
      </c>
      <c r="C3945" s="13" t="s">
        <v>1197</v>
      </c>
      <c r="D3945" s="764" t="s">
        <v>13793</v>
      </c>
      <c r="E3945" s="22">
        <v>86000</v>
      </c>
      <c r="F3945" s="19"/>
      <c r="G3945" s="14">
        <f t="shared" si="88"/>
        <v>86000</v>
      </c>
      <c r="H3945" s="13"/>
    </row>
    <row r="3946" spans="1:8" x14ac:dyDescent="0.25">
      <c r="A3946" s="112">
        <v>45507</v>
      </c>
      <c r="B3946" s="21" t="s">
        <v>10890</v>
      </c>
      <c r="C3946" s="13" t="s">
        <v>12457</v>
      </c>
      <c r="D3946" s="764" t="s">
        <v>13813</v>
      </c>
      <c r="E3946" s="22">
        <v>240205</v>
      </c>
      <c r="F3946" s="19"/>
      <c r="G3946" s="14">
        <f>E3946-F3946</f>
        <v>240205</v>
      </c>
      <c r="H3946" s="13"/>
    </row>
    <row r="3947" spans="1:8" x14ac:dyDescent="0.25">
      <c r="A3947" s="112">
        <v>45509</v>
      </c>
      <c r="B3947" s="21" t="s">
        <v>12783</v>
      </c>
      <c r="C3947" s="13" t="s">
        <v>8384</v>
      </c>
      <c r="D3947" s="764"/>
      <c r="E3947" s="22"/>
      <c r="F3947" s="19">
        <v>250000</v>
      </c>
      <c r="G3947" s="14">
        <f t="shared" si="88"/>
        <v>-250000</v>
      </c>
      <c r="H3947" s="1176" t="s">
        <v>13806</v>
      </c>
    </row>
    <row r="3948" spans="1:8" ht="16.5" thickBot="1" x14ac:dyDescent="0.3">
      <c r="A3948" s="112">
        <v>45509</v>
      </c>
      <c r="B3948" s="21" t="s">
        <v>12671</v>
      </c>
      <c r="C3948" s="13" t="s">
        <v>8384</v>
      </c>
      <c r="D3948" s="764"/>
      <c r="E3948" s="22"/>
      <c r="F3948" s="109">
        <v>250000</v>
      </c>
      <c r="G3948" s="14">
        <f t="shared" si="88"/>
        <v>-250000</v>
      </c>
      <c r="H3948" s="1178"/>
    </row>
    <row r="3949" spans="1:8" x14ac:dyDescent="0.25">
      <c r="A3949" s="112">
        <v>45509</v>
      </c>
      <c r="B3949" s="21" t="s">
        <v>8329</v>
      </c>
      <c r="C3949" s="13" t="s">
        <v>1062</v>
      </c>
      <c r="D3949" s="764"/>
      <c r="E3949" s="22"/>
      <c r="F3949" s="783">
        <v>16040</v>
      </c>
      <c r="G3949" s="782">
        <f t="shared" si="88"/>
        <v>-16040</v>
      </c>
      <c r="H3949" s="1176" t="s">
        <v>13872</v>
      </c>
    </row>
    <row r="3950" spans="1:8" x14ac:dyDescent="0.25">
      <c r="A3950" s="112">
        <v>45509</v>
      </c>
      <c r="B3950" s="21" t="s">
        <v>11068</v>
      </c>
      <c r="C3950" s="13" t="s">
        <v>1062</v>
      </c>
      <c r="D3950" s="764"/>
      <c r="E3950" s="22"/>
      <c r="F3950" s="141">
        <v>8865</v>
      </c>
      <c r="G3950" s="782">
        <f t="shared" si="88"/>
        <v>-8865</v>
      </c>
      <c r="H3950" s="1177"/>
    </row>
    <row r="3951" spans="1:8" x14ac:dyDescent="0.25">
      <c r="A3951" s="112">
        <v>45509</v>
      </c>
      <c r="B3951" s="21" t="s">
        <v>11586</v>
      </c>
      <c r="C3951" s="13" t="s">
        <v>1062</v>
      </c>
      <c r="D3951" s="764"/>
      <c r="E3951" s="22"/>
      <c r="F3951" s="141">
        <v>5650</v>
      </c>
      <c r="G3951" s="782">
        <f t="shared" si="88"/>
        <v>-5650</v>
      </c>
      <c r="H3951" s="1177"/>
    </row>
    <row r="3952" spans="1:8" x14ac:dyDescent="0.25">
      <c r="A3952" s="112">
        <v>45509</v>
      </c>
      <c r="B3952" s="21" t="s">
        <v>12594</v>
      </c>
      <c r="C3952" s="13" t="s">
        <v>1062</v>
      </c>
      <c r="D3952" s="764"/>
      <c r="E3952" s="22"/>
      <c r="F3952" s="141">
        <v>54460</v>
      </c>
      <c r="G3952" s="782">
        <f t="shared" si="88"/>
        <v>-54460</v>
      </c>
      <c r="H3952" s="1177"/>
    </row>
    <row r="3953" spans="1:8" x14ac:dyDescent="0.25">
      <c r="A3953" s="112">
        <v>45509</v>
      </c>
      <c r="B3953" s="21" t="s">
        <v>12388</v>
      </c>
      <c r="C3953" s="13" t="s">
        <v>1062</v>
      </c>
      <c r="D3953" s="764" t="s">
        <v>13874</v>
      </c>
      <c r="E3953" s="22"/>
      <c r="F3953" s="141">
        <v>24884</v>
      </c>
      <c r="G3953" s="782">
        <f t="shared" si="88"/>
        <v>-24884</v>
      </c>
      <c r="H3953" s="1177"/>
    </row>
    <row r="3954" spans="1:8" x14ac:dyDescent="0.25">
      <c r="A3954" s="112">
        <v>45509</v>
      </c>
      <c r="B3954" s="21" t="s">
        <v>12671</v>
      </c>
      <c r="C3954" s="13" t="s">
        <v>1062</v>
      </c>
      <c r="D3954" s="764"/>
      <c r="E3954" s="22"/>
      <c r="F3954" s="141">
        <v>51300</v>
      </c>
      <c r="G3954" s="782">
        <f t="shared" si="88"/>
        <v>-51300</v>
      </c>
      <c r="H3954" s="1177"/>
    </row>
    <row r="3955" spans="1:8" x14ac:dyDescent="0.25">
      <c r="A3955" s="112">
        <v>45509</v>
      </c>
      <c r="B3955" s="21" t="s">
        <v>13240</v>
      </c>
      <c r="C3955" s="13" t="s">
        <v>1062</v>
      </c>
      <c r="D3955" s="764"/>
      <c r="E3955" s="22"/>
      <c r="F3955" s="141">
        <v>62465</v>
      </c>
      <c r="G3955" s="782">
        <f t="shared" si="88"/>
        <v>-62465</v>
      </c>
      <c r="H3955" s="1177"/>
    </row>
    <row r="3956" spans="1:8" x14ac:dyDescent="0.25">
      <c r="A3956" s="112">
        <v>45509</v>
      </c>
      <c r="B3956" s="21" t="s">
        <v>13417</v>
      </c>
      <c r="C3956" s="13" t="s">
        <v>1062</v>
      </c>
      <c r="D3956" s="764"/>
      <c r="E3956" s="22"/>
      <c r="F3956" s="141">
        <v>32400</v>
      </c>
      <c r="G3956" s="782">
        <f t="shared" si="88"/>
        <v>-32400</v>
      </c>
      <c r="H3956" s="1177"/>
    </row>
    <row r="3957" spans="1:8" ht="16.5" thickBot="1" x14ac:dyDescent="0.3">
      <c r="A3957" s="112">
        <v>45509</v>
      </c>
      <c r="B3957" s="21" t="s">
        <v>13213</v>
      </c>
      <c r="C3957" s="13" t="s">
        <v>1062</v>
      </c>
      <c r="D3957" s="764"/>
      <c r="E3957" s="22"/>
      <c r="F3957" s="784">
        <v>43936</v>
      </c>
      <c r="G3957" s="782">
        <f t="shared" si="88"/>
        <v>-43936</v>
      </c>
      <c r="H3957" s="1178"/>
    </row>
    <row r="3958" spans="1:8" x14ac:dyDescent="0.25">
      <c r="A3958" s="112">
        <v>45509</v>
      </c>
      <c r="B3958" s="21" t="s">
        <v>11068</v>
      </c>
      <c r="C3958" s="13" t="s">
        <v>12350</v>
      </c>
      <c r="D3958" s="764"/>
      <c r="E3958" s="22"/>
      <c r="F3958" s="151">
        <v>256037</v>
      </c>
      <c r="G3958" s="782">
        <f t="shared" si="88"/>
        <v>-256037</v>
      </c>
      <c r="H3958" s="1243" t="s">
        <v>13809</v>
      </c>
    </row>
    <row r="3959" spans="1:8" x14ac:dyDescent="0.25">
      <c r="A3959" s="112">
        <v>45509</v>
      </c>
      <c r="B3959" s="21" t="s">
        <v>10220</v>
      </c>
      <c r="C3959" s="13" t="s">
        <v>12350</v>
      </c>
      <c r="D3959" s="764"/>
      <c r="E3959" s="781"/>
      <c r="F3959" s="141">
        <v>31000</v>
      </c>
      <c r="G3959" s="782">
        <f t="shared" si="88"/>
        <v>-31000</v>
      </c>
      <c r="H3959" s="1244"/>
    </row>
    <row r="3960" spans="1:8" x14ac:dyDescent="0.25">
      <c r="A3960" s="112">
        <v>45509</v>
      </c>
      <c r="B3960" s="21" t="s">
        <v>10559</v>
      </c>
      <c r="C3960" s="13" t="s">
        <v>12350</v>
      </c>
      <c r="D3960" s="764"/>
      <c r="E3960" s="781"/>
      <c r="F3960" s="141">
        <v>33000</v>
      </c>
      <c r="G3960" s="782">
        <f t="shared" si="88"/>
        <v>-33000</v>
      </c>
      <c r="H3960" s="1244"/>
    </row>
    <row r="3961" spans="1:8" x14ac:dyDescent="0.25">
      <c r="A3961" s="112">
        <v>45509</v>
      </c>
      <c r="B3961" s="21" t="s">
        <v>12211</v>
      </c>
      <c r="C3961" s="13" t="s">
        <v>12350</v>
      </c>
      <c r="D3961" s="764"/>
      <c r="E3961" s="781"/>
      <c r="F3961" s="141">
        <v>27500</v>
      </c>
      <c r="G3961" s="782">
        <f t="shared" si="88"/>
        <v>-27500</v>
      </c>
      <c r="H3961" s="1244"/>
    </row>
    <row r="3962" spans="1:8" x14ac:dyDescent="0.25">
      <c r="A3962" s="112">
        <v>45509</v>
      </c>
      <c r="B3962" s="21" t="s">
        <v>12774</v>
      </c>
      <c r="C3962" s="13" t="s">
        <v>12350</v>
      </c>
      <c r="D3962" s="764"/>
      <c r="E3962" s="781"/>
      <c r="F3962" s="141">
        <v>38500</v>
      </c>
      <c r="G3962" s="782">
        <f t="shared" si="88"/>
        <v>-38500</v>
      </c>
      <c r="H3962" s="1244"/>
    </row>
    <row r="3963" spans="1:8" x14ac:dyDescent="0.25">
      <c r="A3963" s="112">
        <v>45509</v>
      </c>
      <c r="B3963" s="21" t="s">
        <v>12671</v>
      </c>
      <c r="C3963" s="13" t="s">
        <v>12350</v>
      </c>
      <c r="D3963" s="764"/>
      <c r="E3963" s="781"/>
      <c r="F3963" s="141">
        <v>12000</v>
      </c>
      <c r="G3963" s="782">
        <f t="shared" si="88"/>
        <v>-12000</v>
      </c>
      <c r="H3963" s="1244"/>
    </row>
    <row r="3964" spans="1:8" ht="16.5" thickBot="1" x14ac:dyDescent="0.3">
      <c r="A3964" s="112">
        <v>45509</v>
      </c>
      <c r="B3964" s="21" t="s">
        <v>11864</v>
      </c>
      <c r="C3964" s="13" t="s">
        <v>12350</v>
      </c>
      <c r="D3964" s="764"/>
      <c r="E3964" s="781"/>
      <c r="F3964" s="784">
        <v>1963</v>
      </c>
      <c r="G3964" s="782">
        <f t="shared" si="88"/>
        <v>-1963</v>
      </c>
      <c r="H3964" s="1245"/>
    </row>
    <row r="3965" spans="1:8" x14ac:dyDescent="0.25">
      <c r="A3965" s="112">
        <v>45509</v>
      </c>
      <c r="B3965" s="21" t="s">
        <v>11864</v>
      </c>
      <c r="C3965" s="13" t="s">
        <v>12350</v>
      </c>
      <c r="D3965" s="764"/>
      <c r="E3965" s="781"/>
      <c r="F3965" s="783">
        <v>167156</v>
      </c>
      <c r="G3965" s="782">
        <f t="shared" si="88"/>
        <v>-167156</v>
      </c>
      <c r="H3965" s="1243" t="s">
        <v>13811</v>
      </c>
    </row>
    <row r="3966" spans="1:8" x14ac:dyDescent="0.25">
      <c r="A3966" s="112">
        <v>45509</v>
      </c>
      <c r="B3966" s="21" t="s">
        <v>12783</v>
      </c>
      <c r="C3966" s="13" t="s">
        <v>12350</v>
      </c>
      <c r="D3966" s="764"/>
      <c r="E3966" s="781"/>
      <c r="F3966" s="151">
        <v>19000</v>
      </c>
      <c r="G3966" s="782">
        <f t="shared" si="88"/>
        <v>-19000</v>
      </c>
      <c r="H3966" s="1244"/>
    </row>
    <row r="3967" spans="1:8" x14ac:dyDescent="0.25">
      <c r="A3967" s="112">
        <v>45509</v>
      </c>
      <c r="B3967" s="21" t="s">
        <v>12388</v>
      </c>
      <c r="C3967" s="13" t="s">
        <v>12350</v>
      </c>
      <c r="D3967" s="764"/>
      <c r="E3967" s="781"/>
      <c r="F3967" s="151">
        <v>42703</v>
      </c>
      <c r="G3967" s="782">
        <f t="shared" si="88"/>
        <v>-42703</v>
      </c>
      <c r="H3967" s="1244"/>
    </row>
    <row r="3968" spans="1:8" x14ac:dyDescent="0.25">
      <c r="A3968" s="112">
        <v>45509</v>
      </c>
      <c r="B3968" s="21" t="s">
        <v>13240</v>
      </c>
      <c r="C3968" s="13" t="s">
        <v>12350</v>
      </c>
      <c r="D3968" s="764"/>
      <c r="E3968" s="781"/>
      <c r="F3968" s="151">
        <v>171005</v>
      </c>
      <c r="G3968" s="782">
        <f t="shared" si="88"/>
        <v>-171005</v>
      </c>
      <c r="H3968" s="1244"/>
    </row>
    <row r="3969" spans="1:8" x14ac:dyDescent="0.25">
      <c r="A3969" s="112">
        <v>45509</v>
      </c>
      <c r="B3969" s="21" t="s">
        <v>13475</v>
      </c>
      <c r="C3969" s="13" t="s">
        <v>12350</v>
      </c>
      <c r="D3969" s="764"/>
      <c r="E3969" s="781"/>
      <c r="F3969" s="151">
        <v>48550</v>
      </c>
      <c r="G3969" s="782">
        <f t="shared" si="88"/>
        <v>-48550</v>
      </c>
      <c r="H3969" s="1244"/>
    </row>
    <row r="3970" spans="1:8" x14ac:dyDescent="0.25">
      <c r="A3970" s="112">
        <v>45509</v>
      </c>
      <c r="B3970" s="21" t="s">
        <v>13636</v>
      </c>
      <c r="C3970" s="13" t="s">
        <v>12350</v>
      </c>
      <c r="D3970" s="764"/>
      <c r="E3970" s="781"/>
      <c r="F3970" s="151">
        <v>25000</v>
      </c>
      <c r="G3970" s="782">
        <f t="shared" si="88"/>
        <v>-25000</v>
      </c>
      <c r="H3970" s="1244"/>
    </row>
    <row r="3971" spans="1:8" ht="16.5" thickBot="1" x14ac:dyDescent="0.3">
      <c r="A3971" s="112">
        <v>45509</v>
      </c>
      <c r="B3971" s="21" t="s">
        <v>13213</v>
      </c>
      <c r="C3971" s="13" t="s">
        <v>12350</v>
      </c>
      <c r="D3971" s="764"/>
      <c r="E3971" s="781"/>
      <c r="F3971" s="295">
        <v>206586</v>
      </c>
      <c r="G3971" s="782">
        <f t="shared" si="88"/>
        <v>-206586</v>
      </c>
      <c r="H3971" s="1245"/>
    </row>
    <row r="3972" spans="1:8" x14ac:dyDescent="0.25">
      <c r="A3972" s="112">
        <v>45509</v>
      </c>
      <c r="B3972" s="21" t="s">
        <v>10890</v>
      </c>
      <c r="C3972" s="13" t="s">
        <v>12457</v>
      </c>
      <c r="D3972" s="764"/>
      <c r="E3972" s="22"/>
      <c r="F3972" s="19">
        <v>730000</v>
      </c>
      <c r="G3972" s="14">
        <f t="shared" si="88"/>
        <v>-730000</v>
      </c>
      <c r="H3972" s="13" t="s">
        <v>13703</v>
      </c>
    </row>
    <row r="3973" spans="1:8" x14ac:dyDescent="0.25">
      <c r="A3973" s="112">
        <v>45509</v>
      </c>
      <c r="B3973" s="21" t="s">
        <v>11604</v>
      </c>
      <c r="C3973" s="13" t="s">
        <v>7465</v>
      </c>
      <c r="D3973" s="764"/>
      <c r="E3973" s="22"/>
      <c r="F3973" s="19">
        <v>93755</v>
      </c>
      <c r="G3973" s="14">
        <f t="shared" si="88"/>
        <v>-93755</v>
      </c>
      <c r="H3973" s="1176" t="s">
        <v>13807</v>
      </c>
    </row>
    <row r="3974" spans="1:8" x14ac:dyDescent="0.25">
      <c r="A3974" s="112">
        <v>45509</v>
      </c>
      <c r="B3974" s="21" t="s">
        <v>12594</v>
      </c>
      <c r="C3974" s="13" t="s">
        <v>7465</v>
      </c>
      <c r="D3974" s="764"/>
      <c r="E3974" s="22"/>
      <c r="F3974" s="19">
        <v>45459</v>
      </c>
      <c r="G3974" s="14">
        <f t="shared" si="88"/>
        <v>-45459</v>
      </c>
      <c r="H3974" s="1177"/>
    </row>
    <row r="3975" spans="1:8" x14ac:dyDescent="0.25">
      <c r="A3975" s="112">
        <v>45509</v>
      </c>
      <c r="B3975" s="21" t="s">
        <v>11864</v>
      </c>
      <c r="C3975" s="13" t="s">
        <v>7465</v>
      </c>
      <c r="D3975" s="764"/>
      <c r="E3975" s="22"/>
      <c r="F3975" s="19">
        <v>306006</v>
      </c>
      <c r="G3975" s="14">
        <f t="shared" si="88"/>
        <v>-306006</v>
      </c>
      <c r="H3975" s="1177"/>
    </row>
    <row r="3976" spans="1:8" x14ac:dyDescent="0.25">
      <c r="A3976" s="112">
        <v>45509</v>
      </c>
      <c r="B3976" s="21" t="s">
        <v>10889</v>
      </c>
      <c r="C3976" s="13" t="s">
        <v>7465</v>
      </c>
      <c r="D3976" s="764"/>
      <c r="E3976" s="22"/>
      <c r="F3976" s="19">
        <v>32600</v>
      </c>
      <c r="G3976" s="14">
        <f t="shared" si="88"/>
        <v>-32600</v>
      </c>
      <c r="H3976" s="1177"/>
    </row>
    <row r="3977" spans="1:8" x14ac:dyDescent="0.25">
      <c r="A3977" s="112">
        <v>45509</v>
      </c>
      <c r="B3977" s="21" t="s">
        <v>9344</v>
      </c>
      <c r="C3977" s="13" t="s">
        <v>7465</v>
      </c>
      <c r="D3977" s="764"/>
      <c r="E3977" s="22"/>
      <c r="F3977" s="19">
        <v>33559</v>
      </c>
      <c r="G3977" s="14">
        <f t="shared" si="88"/>
        <v>-33559</v>
      </c>
      <c r="H3977" s="1177"/>
    </row>
    <row r="3978" spans="1:8" x14ac:dyDescent="0.25">
      <c r="A3978" s="112">
        <v>45509</v>
      </c>
      <c r="B3978" s="21" t="s">
        <v>10284</v>
      </c>
      <c r="C3978" s="13" t="s">
        <v>7465</v>
      </c>
      <c r="D3978" s="764"/>
      <c r="E3978" s="22"/>
      <c r="F3978" s="19">
        <v>43900</v>
      </c>
      <c r="G3978" s="14">
        <f t="shared" si="88"/>
        <v>-43900</v>
      </c>
      <c r="H3978" s="1177"/>
    </row>
    <row r="3979" spans="1:8" x14ac:dyDescent="0.25">
      <c r="A3979" s="112">
        <v>45509</v>
      </c>
      <c r="B3979" s="21" t="s">
        <v>12783</v>
      </c>
      <c r="C3979" s="13" t="s">
        <v>7465</v>
      </c>
      <c r="D3979" s="764"/>
      <c r="E3979" s="22"/>
      <c r="F3979" s="19">
        <v>105607</v>
      </c>
      <c r="G3979" s="14">
        <f t="shared" si="88"/>
        <v>-105607</v>
      </c>
      <c r="H3979" s="1177"/>
    </row>
    <row r="3980" spans="1:8" x14ac:dyDescent="0.25">
      <c r="A3980" s="112">
        <v>45509</v>
      </c>
      <c r="B3980" s="21" t="s">
        <v>8547</v>
      </c>
      <c r="C3980" s="13" t="s">
        <v>7465</v>
      </c>
      <c r="D3980" s="764"/>
      <c r="E3980" s="22"/>
      <c r="F3980" s="19">
        <v>29114</v>
      </c>
      <c r="G3980" s="14">
        <f t="shared" si="88"/>
        <v>-29114</v>
      </c>
      <c r="H3980" s="1178"/>
    </row>
    <row r="3981" spans="1:8" x14ac:dyDescent="0.25">
      <c r="A3981" s="112">
        <v>45509</v>
      </c>
      <c r="B3981" s="21" t="s">
        <v>10890</v>
      </c>
      <c r="C3981" s="13" t="s">
        <v>12457</v>
      </c>
      <c r="D3981" s="764" t="s">
        <v>13814</v>
      </c>
      <c r="E3981" s="22">
        <v>358785</v>
      </c>
      <c r="F3981" s="19"/>
      <c r="G3981" s="14">
        <f t="shared" si="88"/>
        <v>358785</v>
      </c>
      <c r="H3981" s="342"/>
    </row>
    <row r="3982" spans="1:8" x14ac:dyDescent="0.25">
      <c r="A3982" s="112">
        <v>45509</v>
      </c>
      <c r="B3982" s="21" t="s">
        <v>13098</v>
      </c>
      <c r="C3982" s="13" t="s">
        <v>5186</v>
      </c>
      <c r="D3982" s="764"/>
      <c r="E3982" s="22"/>
      <c r="F3982" s="19">
        <v>250000</v>
      </c>
      <c r="G3982" s="14">
        <f t="shared" si="88"/>
        <v>-250000</v>
      </c>
      <c r="H3982" s="342" t="s">
        <v>13702</v>
      </c>
    </row>
    <row r="3983" spans="1:8" x14ac:dyDescent="0.25">
      <c r="A3983" s="112">
        <v>45509</v>
      </c>
      <c r="B3983" s="21" t="s">
        <v>13098</v>
      </c>
      <c r="C3983" s="13" t="s">
        <v>5186</v>
      </c>
      <c r="D3983" s="764" t="s">
        <v>13831</v>
      </c>
      <c r="E3983" s="22">
        <v>675914</v>
      </c>
      <c r="F3983" s="19"/>
      <c r="G3983" s="14">
        <f t="shared" si="88"/>
        <v>675914</v>
      </c>
      <c r="H3983" s="342"/>
    </row>
    <row r="3984" spans="1:8" x14ac:dyDescent="0.25">
      <c r="A3984" s="112">
        <v>45509</v>
      </c>
      <c r="B3984" s="21" t="s">
        <v>13213</v>
      </c>
      <c r="C3984" s="13" t="s">
        <v>13276</v>
      </c>
      <c r="D3984" s="764" t="s">
        <v>13834</v>
      </c>
      <c r="E3984" s="22">
        <v>322825</v>
      </c>
      <c r="F3984" s="19"/>
      <c r="G3984" s="14">
        <f t="shared" si="88"/>
        <v>322825</v>
      </c>
      <c r="H3984" s="342"/>
    </row>
    <row r="3985" spans="1:8" x14ac:dyDescent="0.25">
      <c r="A3985" s="112">
        <v>45509</v>
      </c>
      <c r="B3985" s="21" t="s">
        <v>13213</v>
      </c>
      <c r="C3985" s="13" t="s">
        <v>13276</v>
      </c>
      <c r="D3985" s="764" t="s">
        <v>13835</v>
      </c>
      <c r="E3985" s="22">
        <v>45600</v>
      </c>
      <c r="F3985" s="19"/>
      <c r="G3985" s="14">
        <f t="shared" si="88"/>
        <v>45600</v>
      </c>
      <c r="H3985" s="342"/>
    </row>
    <row r="3986" spans="1:8" x14ac:dyDescent="0.25">
      <c r="A3986" s="112">
        <v>45509</v>
      </c>
      <c r="B3986" s="21" t="s">
        <v>12388</v>
      </c>
      <c r="C3986" s="13" t="s">
        <v>166</v>
      </c>
      <c r="D3986" s="764" t="s">
        <v>14048</v>
      </c>
      <c r="E3986" s="22">
        <v>24417</v>
      </c>
      <c r="F3986" s="19"/>
      <c r="G3986" s="14">
        <f t="shared" si="88"/>
        <v>24417</v>
      </c>
      <c r="H3986" s="342"/>
    </row>
    <row r="3987" spans="1:8" x14ac:dyDescent="0.25">
      <c r="A3987" s="112">
        <v>45510</v>
      </c>
      <c r="B3987" s="21" t="s">
        <v>13417</v>
      </c>
      <c r="C3987" s="13" t="s">
        <v>166</v>
      </c>
      <c r="D3987" s="764" t="s">
        <v>13154</v>
      </c>
      <c r="E3987" s="22">
        <v>36000</v>
      </c>
      <c r="F3987" s="19"/>
      <c r="G3987" s="14">
        <f>E3987-F3987</f>
        <v>36000</v>
      </c>
      <c r="H3987" s="342"/>
    </row>
    <row r="3988" spans="1:8" x14ac:dyDescent="0.25">
      <c r="A3988" s="112">
        <v>45509</v>
      </c>
      <c r="B3988" s="21" t="s">
        <v>13417</v>
      </c>
      <c r="C3988" s="13" t="s">
        <v>166</v>
      </c>
      <c r="D3988" s="764" t="s">
        <v>14049</v>
      </c>
      <c r="E3988" s="22">
        <v>10500</v>
      </c>
      <c r="F3988" s="19"/>
      <c r="G3988" s="14">
        <f t="shared" si="88"/>
        <v>10500</v>
      </c>
      <c r="H3988" s="342"/>
    </row>
    <row r="3989" spans="1:8" x14ac:dyDescent="0.25">
      <c r="A3989" s="112">
        <v>45510</v>
      </c>
      <c r="B3989" s="21" t="s">
        <v>13213</v>
      </c>
      <c r="C3989" s="13" t="s">
        <v>169</v>
      </c>
      <c r="D3989" s="764" t="s">
        <v>14483</v>
      </c>
      <c r="E3989" s="22">
        <v>11441</v>
      </c>
      <c r="F3989" s="19"/>
      <c r="G3989" s="14">
        <f t="shared" si="88"/>
        <v>11441</v>
      </c>
      <c r="H3989" s="342"/>
    </row>
    <row r="3990" spans="1:8" x14ac:dyDescent="0.25">
      <c r="A3990" s="112">
        <v>45511</v>
      </c>
      <c r="B3990" s="21" t="s">
        <v>12388</v>
      </c>
      <c r="C3990" s="13" t="s">
        <v>166</v>
      </c>
      <c r="D3990" s="764" t="s">
        <v>14050</v>
      </c>
      <c r="E3990" s="22">
        <v>15438</v>
      </c>
      <c r="F3990" s="19"/>
      <c r="G3990" s="14">
        <f t="shared" si="88"/>
        <v>15438</v>
      </c>
      <c r="H3990" s="342"/>
    </row>
    <row r="3991" spans="1:8" x14ac:dyDescent="0.25">
      <c r="A3991" s="112">
        <v>45511</v>
      </c>
      <c r="B3991" s="21" t="s">
        <v>12783</v>
      </c>
      <c r="C3991" s="13" t="s">
        <v>5680</v>
      </c>
      <c r="D3991" s="764"/>
      <c r="E3991" s="22">
        <v>67300</v>
      </c>
      <c r="F3991" s="19"/>
      <c r="G3991" s="14">
        <f t="shared" si="88"/>
        <v>67300</v>
      </c>
      <c r="H3991" s="13"/>
    </row>
    <row r="3992" spans="1:8" x14ac:dyDescent="0.25">
      <c r="A3992" s="112">
        <v>45511</v>
      </c>
      <c r="B3992" s="21" t="s">
        <v>13417</v>
      </c>
      <c r="C3992" s="13" t="s">
        <v>12350</v>
      </c>
      <c r="D3992" s="764" t="s">
        <v>13795</v>
      </c>
      <c r="E3992" s="781">
        <v>42900</v>
      </c>
      <c r="F3992" s="19"/>
      <c r="G3992" s="14">
        <f t="shared" si="88"/>
        <v>42900</v>
      </c>
      <c r="H3992" s="13"/>
    </row>
    <row r="3993" spans="1:8" x14ac:dyDescent="0.25">
      <c r="A3993" s="112">
        <v>45511</v>
      </c>
      <c r="B3993" s="21" t="s">
        <v>12388</v>
      </c>
      <c r="C3993" s="13" t="s">
        <v>1062</v>
      </c>
      <c r="D3993" s="764" t="s">
        <v>13867</v>
      </c>
      <c r="E3993" s="781">
        <v>22000</v>
      </c>
      <c r="F3993" s="109"/>
      <c r="G3993" s="14">
        <f t="shared" si="88"/>
        <v>22000</v>
      </c>
      <c r="H3993" s="13"/>
    </row>
    <row r="3994" spans="1:8" x14ac:dyDescent="0.25">
      <c r="A3994" s="112">
        <v>45511</v>
      </c>
      <c r="B3994" s="21" t="s">
        <v>13519</v>
      </c>
      <c r="C3994" s="13" t="s">
        <v>1062</v>
      </c>
      <c r="D3994" s="764" t="s">
        <v>13866</v>
      </c>
      <c r="E3994" s="781">
        <v>148500</v>
      </c>
      <c r="F3994" s="19"/>
      <c r="G3994" s="14">
        <f t="shared" si="88"/>
        <v>148500</v>
      </c>
      <c r="H3994" s="13"/>
    </row>
    <row r="3995" spans="1:8" x14ac:dyDescent="0.25">
      <c r="A3995" s="112">
        <v>45511</v>
      </c>
      <c r="B3995" s="21" t="s">
        <v>12594</v>
      </c>
      <c r="C3995" s="13" t="s">
        <v>1062</v>
      </c>
      <c r="D3995" s="764" t="s">
        <v>13865</v>
      </c>
      <c r="E3995" s="781">
        <v>54460</v>
      </c>
      <c r="F3995" s="19"/>
      <c r="G3995" s="14">
        <f t="shared" si="88"/>
        <v>54460</v>
      </c>
      <c r="H3995" s="13"/>
    </row>
    <row r="3996" spans="1:8" x14ac:dyDescent="0.25">
      <c r="A3996" s="112">
        <v>45511</v>
      </c>
      <c r="B3996" s="21" t="s">
        <v>15258</v>
      </c>
      <c r="C3996" s="13" t="s">
        <v>1062</v>
      </c>
      <c r="D3996" s="764" t="s">
        <v>13864</v>
      </c>
      <c r="E3996" s="781">
        <v>3150</v>
      </c>
      <c r="F3996" s="19"/>
      <c r="G3996" s="14">
        <f t="shared" si="88"/>
        <v>3150</v>
      </c>
      <c r="H3996" s="13"/>
    </row>
    <row r="3997" spans="1:8" x14ac:dyDescent="0.25">
      <c r="A3997" s="112">
        <v>45511</v>
      </c>
      <c r="B3997" s="21" t="s">
        <v>13636</v>
      </c>
      <c r="C3997" s="13" t="s">
        <v>8384</v>
      </c>
      <c r="D3997" s="764" t="s">
        <v>13937</v>
      </c>
      <c r="E3997" s="781">
        <v>20550</v>
      </c>
      <c r="F3997" s="111"/>
      <c r="G3997" s="14">
        <f t="shared" si="88"/>
        <v>20550</v>
      </c>
      <c r="H3997" s="13"/>
    </row>
    <row r="3998" spans="1:8" x14ac:dyDescent="0.25">
      <c r="A3998" s="112">
        <v>45511</v>
      </c>
      <c r="B3998" s="21" t="s">
        <v>13098</v>
      </c>
      <c r="C3998" s="13" t="s">
        <v>8384</v>
      </c>
      <c r="D3998" s="764" t="s">
        <v>13938</v>
      </c>
      <c r="E3998" s="781">
        <v>12179</v>
      </c>
      <c r="F3998" s="111"/>
      <c r="G3998" s="14">
        <f t="shared" si="88"/>
        <v>12179</v>
      </c>
      <c r="H3998" s="13"/>
    </row>
    <row r="3999" spans="1:8" x14ac:dyDescent="0.25">
      <c r="A3999" s="112">
        <v>45511</v>
      </c>
      <c r="B3999" s="21" t="s">
        <v>13213</v>
      </c>
      <c r="C3999" s="13" t="s">
        <v>8384</v>
      </c>
      <c r="D3999" s="764" t="s">
        <v>13939</v>
      </c>
      <c r="E3999" s="781">
        <v>309747</v>
      </c>
      <c r="F3999" s="111"/>
      <c r="G3999" s="14">
        <f t="shared" si="88"/>
        <v>309747</v>
      </c>
      <c r="H3999" s="13"/>
    </row>
    <row r="4000" spans="1:8" x14ac:dyDescent="0.25">
      <c r="A4000" s="112">
        <v>45512</v>
      </c>
      <c r="B4000" s="21" t="s">
        <v>12671</v>
      </c>
      <c r="C4000" s="13" t="s">
        <v>8384</v>
      </c>
      <c r="D4000" s="764" t="s">
        <v>13940</v>
      </c>
      <c r="E4000" s="781">
        <v>273498</v>
      </c>
      <c r="F4000" s="111"/>
      <c r="G4000" s="14">
        <f t="shared" si="88"/>
        <v>273498</v>
      </c>
      <c r="H4000" s="13"/>
    </row>
    <row r="4001" spans="1:8" x14ac:dyDescent="0.25">
      <c r="A4001" s="112">
        <v>45512</v>
      </c>
      <c r="B4001" s="21" t="s">
        <v>13475</v>
      </c>
      <c r="C4001" s="13" t="s">
        <v>8384</v>
      </c>
      <c r="D4001" s="764" t="s">
        <v>13941</v>
      </c>
      <c r="E4001" s="781">
        <v>15601</v>
      </c>
      <c r="F4001" s="111"/>
      <c r="G4001" s="14">
        <f t="shared" si="88"/>
        <v>15601</v>
      </c>
      <c r="H4001" s="13"/>
    </row>
    <row r="4002" spans="1:8" x14ac:dyDescent="0.25">
      <c r="A4002" s="112">
        <v>45512</v>
      </c>
      <c r="B4002" s="21" t="s">
        <v>12783</v>
      </c>
      <c r="C4002" s="13" t="s">
        <v>12350</v>
      </c>
      <c r="D4002" s="764" t="s">
        <v>13794</v>
      </c>
      <c r="E4002" s="781">
        <v>19000</v>
      </c>
      <c r="F4002" s="111"/>
      <c r="G4002" s="14">
        <f t="shared" si="88"/>
        <v>19000</v>
      </c>
      <c r="H4002" s="13"/>
    </row>
    <row r="4003" spans="1:8" x14ac:dyDescent="0.25">
      <c r="A4003" s="112">
        <v>45512</v>
      </c>
      <c r="B4003" s="21" t="s">
        <v>8856</v>
      </c>
      <c r="C4003" s="13" t="s">
        <v>5680</v>
      </c>
      <c r="D4003" s="764"/>
      <c r="E4003" s="781"/>
      <c r="F4003" s="19">
        <v>15600</v>
      </c>
      <c r="G4003" s="14">
        <f t="shared" si="88"/>
        <v>-15600</v>
      </c>
      <c r="H4003" s="1182" t="s">
        <v>13849</v>
      </c>
    </row>
    <row r="4004" spans="1:8" x14ac:dyDescent="0.25">
      <c r="A4004" s="112">
        <v>45512</v>
      </c>
      <c r="B4004" s="21" t="s">
        <v>10459</v>
      </c>
      <c r="C4004" s="13" t="s">
        <v>5680</v>
      </c>
      <c r="D4004" s="764"/>
      <c r="E4004" s="781"/>
      <c r="F4004" s="19">
        <v>4500</v>
      </c>
      <c r="G4004" s="14">
        <f t="shared" si="88"/>
        <v>-4500</v>
      </c>
      <c r="H4004" s="1183"/>
    </row>
    <row r="4005" spans="1:8" x14ac:dyDescent="0.25">
      <c r="A4005" s="112">
        <v>45512</v>
      </c>
      <c r="B4005" s="21" t="s">
        <v>10220</v>
      </c>
      <c r="C4005" s="13" t="s">
        <v>5680</v>
      </c>
      <c r="D4005" s="764"/>
      <c r="E4005" s="781"/>
      <c r="F4005" s="19">
        <v>86852</v>
      </c>
      <c r="G4005" s="14">
        <f t="shared" si="88"/>
        <v>-86852</v>
      </c>
      <c r="H4005" s="1183"/>
    </row>
    <row r="4006" spans="1:8" x14ac:dyDescent="0.25">
      <c r="A4006" s="112">
        <v>45512</v>
      </c>
      <c r="B4006" s="21" t="s">
        <v>10559</v>
      </c>
      <c r="C4006" s="13" t="s">
        <v>5680</v>
      </c>
      <c r="D4006" s="764"/>
      <c r="E4006" s="781"/>
      <c r="F4006" s="19">
        <v>33900</v>
      </c>
      <c r="G4006" s="14">
        <f t="shared" si="88"/>
        <v>-33900</v>
      </c>
      <c r="H4006" s="1183"/>
    </row>
    <row r="4007" spans="1:8" x14ac:dyDescent="0.25">
      <c r="A4007" s="112">
        <v>45512</v>
      </c>
      <c r="B4007" s="21" t="s">
        <v>9344</v>
      </c>
      <c r="C4007" s="13" t="s">
        <v>5680</v>
      </c>
      <c r="D4007" s="764"/>
      <c r="E4007" s="781"/>
      <c r="F4007" s="19">
        <v>29000</v>
      </c>
      <c r="G4007" s="14">
        <f t="shared" si="88"/>
        <v>-29000</v>
      </c>
      <c r="H4007" s="1183"/>
    </row>
    <row r="4008" spans="1:8" x14ac:dyDescent="0.25">
      <c r="A4008" s="112">
        <v>45512</v>
      </c>
      <c r="B4008" s="21" t="s">
        <v>11488</v>
      </c>
      <c r="C4008" s="13" t="s">
        <v>5680</v>
      </c>
      <c r="D4008" s="764"/>
      <c r="E4008" s="781"/>
      <c r="F4008" s="19">
        <v>30148</v>
      </c>
      <c r="G4008" s="14">
        <f t="shared" si="88"/>
        <v>-30148</v>
      </c>
      <c r="H4008" s="1184"/>
    </row>
    <row r="4009" spans="1:8" x14ac:dyDescent="0.25">
      <c r="A4009" s="112">
        <v>45512</v>
      </c>
      <c r="B4009" s="21" t="s">
        <v>13240</v>
      </c>
      <c r="C4009" s="13" t="s">
        <v>1197</v>
      </c>
      <c r="D4009" s="764"/>
      <c r="E4009" s="1173">
        <v>515900</v>
      </c>
      <c r="F4009" s="19"/>
      <c r="G4009" s="14">
        <f t="shared" si="88"/>
        <v>515900</v>
      </c>
      <c r="H4009" s="954" t="s">
        <v>12108</v>
      </c>
    </row>
    <row r="4010" spans="1:8" x14ac:dyDescent="0.25">
      <c r="A4010" s="112">
        <v>45513</v>
      </c>
      <c r="B4010" s="21" t="s">
        <v>15258</v>
      </c>
      <c r="C4010" s="13" t="s">
        <v>1062</v>
      </c>
      <c r="D4010" s="764" t="s">
        <v>13868</v>
      </c>
      <c r="E4010" s="781">
        <v>2835</v>
      </c>
      <c r="F4010" s="19"/>
      <c r="G4010" s="14">
        <f t="shared" si="88"/>
        <v>2835</v>
      </c>
      <c r="H4010" s="954"/>
    </row>
    <row r="4011" spans="1:8" x14ac:dyDescent="0.25">
      <c r="A4011" s="112">
        <v>45513</v>
      </c>
      <c r="B4011" s="21" t="s">
        <v>12783</v>
      </c>
      <c r="C4011" s="13" t="s">
        <v>10472</v>
      </c>
      <c r="D4011" s="764" t="s">
        <v>14686</v>
      </c>
      <c r="E4011" s="781">
        <v>17600</v>
      </c>
      <c r="F4011" s="19"/>
      <c r="G4011" s="14">
        <f t="shared" si="88"/>
        <v>17600</v>
      </c>
      <c r="H4011" s="954"/>
    </row>
    <row r="4012" spans="1:8" x14ac:dyDescent="0.25">
      <c r="A4012" s="112">
        <v>45514</v>
      </c>
      <c r="B4012" s="21" t="s">
        <v>13240</v>
      </c>
      <c r="C4012" s="13" t="s">
        <v>12350</v>
      </c>
      <c r="D4012" s="764" t="s">
        <v>13799</v>
      </c>
      <c r="E4012" s="781">
        <v>32765</v>
      </c>
      <c r="F4012" s="19"/>
      <c r="G4012" s="14">
        <f t="shared" si="88"/>
        <v>32765</v>
      </c>
      <c r="H4012" s="13"/>
    </row>
    <row r="4013" spans="1:8" x14ac:dyDescent="0.25">
      <c r="A4013" s="112">
        <v>45514</v>
      </c>
      <c r="B4013" s="21" t="s">
        <v>13417</v>
      </c>
      <c r="C4013" s="13" t="s">
        <v>12350</v>
      </c>
      <c r="D4013" s="764" t="s">
        <v>13798</v>
      </c>
      <c r="E4013" s="781">
        <v>28995</v>
      </c>
      <c r="F4013" s="19"/>
      <c r="G4013" s="14">
        <f t="shared" si="88"/>
        <v>28995</v>
      </c>
      <c r="H4013" s="13"/>
    </row>
    <row r="4014" spans="1:8" x14ac:dyDescent="0.25">
      <c r="A4014" s="112">
        <v>45514</v>
      </c>
      <c r="B4014" s="21" t="s">
        <v>12594</v>
      </c>
      <c r="C4014" s="13" t="s">
        <v>8384</v>
      </c>
      <c r="D4014" s="764" t="s">
        <v>13925</v>
      </c>
      <c r="E4014" s="781">
        <v>170080</v>
      </c>
      <c r="F4014" s="19"/>
      <c r="G4014" s="14">
        <f t="shared" si="88"/>
        <v>170080</v>
      </c>
      <c r="H4014" s="13"/>
    </row>
    <row r="4015" spans="1:8" x14ac:dyDescent="0.25">
      <c r="A4015" s="112">
        <v>45514</v>
      </c>
      <c r="B4015" s="21" t="s">
        <v>12783</v>
      </c>
      <c r="C4015" s="13" t="s">
        <v>8384</v>
      </c>
      <c r="D4015" s="764" t="s">
        <v>13926</v>
      </c>
      <c r="E4015" s="781">
        <v>14563</v>
      </c>
      <c r="F4015" s="19"/>
      <c r="G4015" s="14">
        <f t="shared" si="88"/>
        <v>14563</v>
      </c>
      <c r="H4015" s="13"/>
    </row>
    <row r="4016" spans="1:8" x14ac:dyDescent="0.25">
      <c r="A4016" s="112">
        <v>45514</v>
      </c>
      <c r="B4016" s="21" t="s">
        <v>13213</v>
      </c>
      <c r="C4016" s="13" t="s">
        <v>8384</v>
      </c>
      <c r="D4016" s="764" t="s">
        <v>13927</v>
      </c>
      <c r="E4016" s="781">
        <v>85207</v>
      </c>
      <c r="F4016" s="19"/>
      <c r="G4016" s="14">
        <f t="shared" si="88"/>
        <v>85207</v>
      </c>
      <c r="H4016" s="13"/>
    </row>
    <row r="4017" spans="1:8" x14ac:dyDescent="0.25">
      <c r="A4017" s="112">
        <v>45516</v>
      </c>
      <c r="B4017" s="21" t="s">
        <v>11068</v>
      </c>
      <c r="C4017" s="13" t="s">
        <v>166</v>
      </c>
      <c r="D4017" s="764" t="s">
        <v>13997</v>
      </c>
      <c r="E4017" s="781">
        <v>2100</v>
      </c>
      <c r="F4017" s="19"/>
      <c r="G4017" s="14">
        <f t="shared" si="88"/>
        <v>2100</v>
      </c>
      <c r="H4017" s="13"/>
    </row>
    <row r="4018" spans="1:8" x14ac:dyDescent="0.25">
      <c r="A4018" s="112">
        <v>45516</v>
      </c>
      <c r="B4018" s="21" t="s">
        <v>13417</v>
      </c>
      <c r="C4018" s="13" t="s">
        <v>12350</v>
      </c>
      <c r="D4018" s="764" t="s">
        <v>13797</v>
      </c>
      <c r="E4018" s="781">
        <v>121000</v>
      </c>
      <c r="F4018" s="19"/>
      <c r="G4018" s="14">
        <f t="shared" si="88"/>
        <v>121000</v>
      </c>
      <c r="H4018" s="13"/>
    </row>
    <row r="4019" spans="1:8" x14ac:dyDescent="0.25">
      <c r="A4019" s="112">
        <v>45516</v>
      </c>
      <c r="B4019" s="21" t="s">
        <v>13636</v>
      </c>
      <c r="C4019" s="13" t="s">
        <v>12350</v>
      </c>
      <c r="D4019" s="764" t="s">
        <v>13796</v>
      </c>
      <c r="E4019" s="781">
        <v>25000</v>
      </c>
      <c r="F4019" s="19"/>
      <c r="G4019" s="14">
        <f t="shared" si="88"/>
        <v>25000</v>
      </c>
      <c r="H4019" s="13"/>
    </row>
    <row r="4020" spans="1:8" x14ac:dyDescent="0.25">
      <c r="A4020" s="112">
        <v>45516</v>
      </c>
      <c r="B4020" s="21" t="s">
        <v>13213</v>
      </c>
      <c r="C4020" s="13" t="s">
        <v>13276</v>
      </c>
      <c r="D4020" s="764" t="s">
        <v>13833</v>
      </c>
      <c r="E4020" s="781">
        <v>213200</v>
      </c>
      <c r="F4020" s="19"/>
      <c r="G4020" s="14">
        <f t="shared" si="88"/>
        <v>213200</v>
      </c>
      <c r="H4020" s="13"/>
    </row>
    <row r="4021" spans="1:8" x14ac:dyDescent="0.25">
      <c r="A4021" s="112">
        <v>45516</v>
      </c>
      <c r="B4021" s="21" t="s">
        <v>13213</v>
      </c>
      <c r="C4021" s="13" t="s">
        <v>1062</v>
      </c>
      <c r="D4021" s="764" t="s">
        <v>13871</v>
      </c>
      <c r="E4021" s="781">
        <v>44550</v>
      </c>
      <c r="F4021" s="19"/>
      <c r="G4021" s="14">
        <f t="shared" si="88"/>
        <v>44550</v>
      </c>
      <c r="H4021" s="53"/>
    </row>
    <row r="4022" spans="1:8" x14ac:dyDescent="0.25">
      <c r="A4022" s="112">
        <v>45516</v>
      </c>
      <c r="B4022" s="21" t="s">
        <v>11068</v>
      </c>
      <c r="C4022" s="13" t="s">
        <v>1062</v>
      </c>
      <c r="D4022" s="764" t="s">
        <v>13870</v>
      </c>
      <c r="E4022" s="781">
        <v>8865</v>
      </c>
      <c r="F4022" s="19"/>
      <c r="G4022" s="14">
        <f t="shared" si="88"/>
        <v>8865</v>
      </c>
      <c r="H4022" s="53"/>
    </row>
    <row r="4023" spans="1:8" x14ac:dyDescent="0.25">
      <c r="A4023" s="112">
        <v>45517</v>
      </c>
      <c r="B4023" s="21" t="s">
        <v>13213</v>
      </c>
      <c r="C4023" s="13" t="s">
        <v>1062</v>
      </c>
      <c r="D4023" s="764" t="s">
        <v>13869</v>
      </c>
      <c r="E4023" s="781">
        <v>25225</v>
      </c>
      <c r="F4023" s="19"/>
      <c r="G4023" s="14">
        <f t="shared" si="88"/>
        <v>25225</v>
      </c>
      <c r="H4023" s="53"/>
    </row>
    <row r="4024" spans="1:8" ht="16.5" thickBot="1" x14ac:dyDescent="0.3">
      <c r="A4024" s="112">
        <v>45517</v>
      </c>
      <c r="B4024" s="21" t="s">
        <v>13213</v>
      </c>
      <c r="C4024" s="13" t="s">
        <v>8384</v>
      </c>
      <c r="D4024" s="764" t="s">
        <v>13928</v>
      </c>
      <c r="E4024" s="781">
        <v>205587</v>
      </c>
      <c r="F4024" s="109"/>
      <c r="G4024" s="14">
        <f t="shared" si="88"/>
        <v>205587</v>
      </c>
      <c r="H4024" s="53"/>
    </row>
    <row r="4025" spans="1:8" x14ac:dyDescent="0.25">
      <c r="A4025" s="112">
        <v>45519</v>
      </c>
      <c r="B4025" s="21" t="s">
        <v>8547</v>
      </c>
      <c r="C4025" s="13" t="s">
        <v>166</v>
      </c>
      <c r="D4025" s="764"/>
      <c r="E4025" s="781"/>
      <c r="F4025" s="783">
        <v>3390</v>
      </c>
      <c r="G4025" s="782">
        <f t="shared" si="88"/>
        <v>-3390</v>
      </c>
      <c r="H4025" s="1176" t="s">
        <v>13851</v>
      </c>
    </row>
    <row r="4026" spans="1:8" x14ac:dyDescent="0.25">
      <c r="A4026" s="112">
        <v>45519</v>
      </c>
      <c r="B4026" s="21" t="s">
        <v>11068</v>
      </c>
      <c r="C4026" s="13" t="s">
        <v>166</v>
      </c>
      <c r="D4026" s="764"/>
      <c r="E4026" s="781"/>
      <c r="F4026" s="141">
        <v>31324</v>
      </c>
      <c r="G4026" s="782">
        <f t="shared" ref="G4026:G4132" si="89">E4026-F4026</f>
        <v>-31324</v>
      </c>
      <c r="H4026" s="1177"/>
    </row>
    <row r="4027" spans="1:8" x14ac:dyDescent="0.25">
      <c r="A4027" s="112">
        <v>45519</v>
      </c>
      <c r="B4027" s="21" t="s">
        <v>11488</v>
      </c>
      <c r="C4027" s="13" t="s">
        <v>166</v>
      </c>
      <c r="D4027" s="764"/>
      <c r="E4027" s="781"/>
      <c r="F4027" s="141">
        <v>8000</v>
      </c>
      <c r="G4027" s="782">
        <f t="shared" si="89"/>
        <v>-8000</v>
      </c>
      <c r="H4027" s="1177"/>
    </row>
    <row r="4028" spans="1:8" x14ac:dyDescent="0.25">
      <c r="A4028" s="112">
        <v>45519</v>
      </c>
      <c r="B4028" s="21" t="s">
        <v>12171</v>
      </c>
      <c r="C4028" s="13" t="s">
        <v>166</v>
      </c>
      <c r="D4028" s="764"/>
      <c r="E4028" s="781"/>
      <c r="F4028" s="141">
        <v>351969</v>
      </c>
      <c r="G4028" s="782">
        <f t="shared" si="89"/>
        <v>-351969</v>
      </c>
      <c r="H4028" s="1177"/>
    </row>
    <row r="4029" spans="1:8" x14ac:dyDescent="0.25">
      <c r="A4029" s="112">
        <v>45519</v>
      </c>
      <c r="B4029" s="21" t="s">
        <v>12774</v>
      </c>
      <c r="C4029" s="13" t="s">
        <v>166</v>
      </c>
      <c r="D4029" s="764"/>
      <c r="E4029" s="781"/>
      <c r="F4029" s="141">
        <v>14000</v>
      </c>
      <c r="G4029" s="782">
        <f t="shared" si="89"/>
        <v>-14000</v>
      </c>
      <c r="H4029" s="1177"/>
    </row>
    <row r="4030" spans="1:8" x14ac:dyDescent="0.25">
      <c r="A4030" s="112">
        <v>45519</v>
      </c>
      <c r="B4030" s="21" t="s">
        <v>12388</v>
      </c>
      <c r="C4030" s="13" t="s">
        <v>166</v>
      </c>
      <c r="D4030" s="764"/>
      <c r="E4030" s="781"/>
      <c r="F4030" s="141">
        <v>31500</v>
      </c>
      <c r="G4030" s="782">
        <f t="shared" si="89"/>
        <v>-31500</v>
      </c>
      <c r="H4030" s="1177"/>
    </row>
    <row r="4031" spans="1:8" x14ac:dyDescent="0.25">
      <c r="A4031" s="112">
        <v>45519</v>
      </c>
      <c r="B4031" s="21" t="s">
        <v>13417</v>
      </c>
      <c r="C4031" s="13" t="s">
        <v>166</v>
      </c>
      <c r="D4031" s="764"/>
      <c r="E4031" s="781"/>
      <c r="F4031" s="141">
        <v>131377</v>
      </c>
      <c r="G4031" s="782">
        <f t="shared" si="89"/>
        <v>-131377</v>
      </c>
      <c r="H4031" s="1177"/>
    </row>
    <row r="4032" spans="1:8" ht="16.5" thickBot="1" x14ac:dyDescent="0.3">
      <c r="A4032" s="112">
        <v>45519</v>
      </c>
      <c r="B4032" s="21" t="s">
        <v>13278</v>
      </c>
      <c r="C4032" s="13" t="s">
        <v>166</v>
      </c>
      <c r="D4032" s="764"/>
      <c r="E4032" s="781"/>
      <c r="F4032" s="784">
        <v>25454</v>
      </c>
      <c r="G4032" s="782">
        <f t="shared" si="89"/>
        <v>-25454</v>
      </c>
      <c r="H4032" s="1178"/>
    </row>
    <row r="4033" spans="1:8" x14ac:dyDescent="0.25">
      <c r="A4033" s="112">
        <v>45519</v>
      </c>
      <c r="B4033" s="21" t="s">
        <v>12783</v>
      </c>
      <c r="C4033" s="13" t="s">
        <v>8384</v>
      </c>
      <c r="D4033" s="764" t="s">
        <v>13929</v>
      </c>
      <c r="E4033" s="781">
        <v>67200</v>
      </c>
      <c r="F4033" s="111"/>
      <c r="G4033" s="14">
        <f t="shared" si="89"/>
        <v>67200</v>
      </c>
      <c r="H4033" s="342"/>
    </row>
    <row r="4034" spans="1:8" x14ac:dyDescent="0.25">
      <c r="A4034" s="112">
        <v>45519</v>
      </c>
      <c r="B4034" s="21" t="s">
        <v>13240</v>
      </c>
      <c r="C4034" s="13" t="s">
        <v>8384</v>
      </c>
      <c r="D4034" s="764" t="s">
        <v>13930</v>
      </c>
      <c r="E4034" s="781">
        <v>34130</v>
      </c>
      <c r="F4034" s="19"/>
      <c r="G4034" s="14">
        <f t="shared" si="89"/>
        <v>34130</v>
      </c>
      <c r="H4034" s="342"/>
    </row>
    <row r="4035" spans="1:8" x14ac:dyDescent="0.25">
      <c r="A4035" s="112">
        <v>45519</v>
      </c>
      <c r="B4035" s="21" t="s">
        <v>12671</v>
      </c>
      <c r="C4035" s="13" t="s">
        <v>164</v>
      </c>
      <c r="D4035" s="764" t="s">
        <v>14411</v>
      </c>
      <c r="E4035" s="781">
        <v>9919</v>
      </c>
      <c r="F4035" s="19"/>
      <c r="G4035" s="14">
        <f t="shared" si="89"/>
        <v>9919</v>
      </c>
      <c r="H4035" s="342"/>
    </row>
    <row r="4036" spans="1:8" x14ac:dyDescent="0.25">
      <c r="A4036" s="112">
        <v>45520</v>
      </c>
      <c r="B4036" s="21" t="s">
        <v>13213</v>
      </c>
      <c r="C4036" s="13" t="s">
        <v>12350</v>
      </c>
      <c r="D4036" s="764" t="s">
        <v>13923</v>
      </c>
      <c r="E4036" s="781">
        <v>13500</v>
      </c>
      <c r="F4036" s="19"/>
      <c r="G4036" s="14">
        <f t="shared" si="89"/>
        <v>13500</v>
      </c>
      <c r="H4036" s="342"/>
    </row>
    <row r="4037" spans="1:8" x14ac:dyDescent="0.25">
      <c r="A4037" s="112">
        <v>45520</v>
      </c>
      <c r="B4037" s="21" t="s">
        <v>13636</v>
      </c>
      <c r="C4037" s="13" t="s">
        <v>8384</v>
      </c>
      <c r="D4037" s="764" t="s">
        <v>13931</v>
      </c>
      <c r="E4037" s="781">
        <v>24009</v>
      </c>
      <c r="F4037" s="19"/>
      <c r="G4037" s="14">
        <f t="shared" si="89"/>
        <v>24009</v>
      </c>
      <c r="H4037" s="342"/>
    </row>
    <row r="4038" spans="1:8" x14ac:dyDescent="0.25">
      <c r="A4038" s="112">
        <v>45520</v>
      </c>
      <c r="B4038" s="21" t="s">
        <v>13417</v>
      </c>
      <c r="C4038" s="13" t="s">
        <v>166</v>
      </c>
      <c r="D4038" s="764" t="s">
        <v>13998</v>
      </c>
      <c r="E4038" s="781">
        <v>16680</v>
      </c>
      <c r="F4038" s="19"/>
      <c r="G4038" s="14">
        <f t="shared" si="89"/>
        <v>16680</v>
      </c>
      <c r="H4038" s="342"/>
    </row>
    <row r="4039" spans="1:8" x14ac:dyDescent="0.25">
      <c r="A4039" s="112">
        <v>45521</v>
      </c>
      <c r="B4039" s="21" t="s">
        <v>13213</v>
      </c>
      <c r="C4039" s="13" t="s">
        <v>8384</v>
      </c>
      <c r="D4039" s="764" t="s">
        <v>13932</v>
      </c>
      <c r="E4039" s="781">
        <v>38015</v>
      </c>
      <c r="F4039" s="19"/>
      <c r="G4039" s="14">
        <f t="shared" si="89"/>
        <v>38015</v>
      </c>
      <c r="H4039" s="342"/>
    </row>
    <row r="4040" spans="1:8" x14ac:dyDescent="0.25">
      <c r="A4040" s="112">
        <v>45522</v>
      </c>
      <c r="B4040" s="21" t="s">
        <v>13475</v>
      </c>
      <c r="C4040" s="13" t="s">
        <v>13922</v>
      </c>
      <c r="D4040" s="764" t="s">
        <v>13156</v>
      </c>
      <c r="E4040" s="22">
        <v>100000</v>
      </c>
      <c r="F4040" s="19"/>
      <c r="G4040" s="14">
        <f t="shared" si="89"/>
        <v>100000</v>
      </c>
      <c r="H4040" s="342"/>
    </row>
    <row r="4041" spans="1:8" x14ac:dyDescent="0.25">
      <c r="A4041" s="112">
        <v>45523</v>
      </c>
      <c r="B4041" s="21" t="s">
        <v>15258</v>
      </c>
      <c r="C4041" s="13" t="s">
        <v>1062</v>
      </c>
      <c r="D4041" s="764" t="s">
        <v>13924</v>
      </c>
      <c r="E4041" s="22">
        <v>3465</v>
      </c>
      <c r="F4041" s="19"/>
      <c r="G4041" s="14">
        <f t="shared" si="89"/>
        <v>3465</v>
      </c>
      <c r="H4041" s="342"/>
    </row>
    <row r="4042" spans="1:8" x14ac:dyDescent="0.25">
      <c r="A4042" s="112">
        <v>45523</v>
      </c>
      <c r="B4042" s="21" t="s">
        <v>12783</v>
      </c>
      <c r="C4042" s="13" t="s">
        <v>10472</v>
      </c>
      <c r="D4042" s="764" t="s">
        <v>14688</v>
      </c>
      <c r="E4042" s="22">
        <v>307641</v>
      </c>
      <c r="F4042" s="19"/>
      <c r="G4042" s="14">
        <f t="shared" si="89"/>
        <v>307641</v>
      </c>
      <c r="H4042" s="342"/>
    </row>
    <row r="4043" spans="1:8" x14ac:dyDescent="0.25">
      <c r="A4043" s="112">
        <v>45523</v>
      </c>
      <c r="B4043" s="21" t="s">
        <v>13417</v>
      </c>
      <c r="C4043" s="13" t="s">
        <v>166</v>
      </c>
      <c r="D4043" s="764" t="s">
        <v>13999</v>
      </c>
      <c r="E4043" s="22">
        <v>17598</v>
      </c>
      <c r="F4043" s="19"/>
      <c r="G4043" s="14">
        <f t="shared" si="89"/>
        <v>17598</v>
      </c>
      <c r="H4043" s="342"/>
    </row>
    <row r="4044" spans="1:8" x14ac:dyDescent="0.25">
      <c r="A4044" s="112">
        <v>45523</v>
      </c>
      <c r="B4044" s="21" t="s">
        <v>11068</v>
      </c>
      <c r="C4044" s="13" t="s">
        <v>169</v>
      </c>
      <c r="D4044" s="764" t="s">
        <v>14484</v>
      </c>
      <c r="E4044" s="22">
        <v>76000</v>
      </c>
      <c r="F4044" s="19"/>
      <c r="G4044" s="14">
        <f t="shared" si="89"/>
        <v>76000</v>
      </c>
      <c r="H4044" s="342"/>
    </row>
    <row r="4045" spans="1:8" x14ac:dyDescent="0.25">
      <c r="A4045" s="112">
        <v>45523</v>
      </c>
      <c r="B4045" s="21" t="s">
        <v>12671</v>
      </c>
      <c r="C4045" s="13" t="s">
        <v>180</v>
      </c>
      <c r="D4045" s="764" t="s">
        <v>15390</v>
      </c>
      <c r="E4045" s="22">
        <v>580100</v>
      </c>
      <c r="F4045" s="19"/>
      <c r="G4045" s="14">
        <f t="shared" si="89"/>
        <v>580100</v>
      </c>
      <c r="H4045" s="342"/>
    </row>
    <row r="4046" spans="1:8" x14ac:dyDescent="0.25">
      <c r="A4046" s="112">
        <v>45524</v>
      </c>
      <c r="B4046" s="21" t="s">
        <v>13417</v>
      </c>
      <c r="C4046" s="13" t="s">
        <v>12350</v>
      </c>
      <c r="D4046" s="764"/>
      <c r="E4046" s="22"/>
      <c r="F4046" s="19">
        <v>400000</v>
      </c>
      <c r="G4046" s="14">
        <f t="shared" si="89"/>
        <v>-400000</v>
      </c>
      <c r="H4046" s="13" t="s">
        <v>13906</v>
      </c>
    </row>
    <row r="4047" spans="1:8" x14ac:dyDescent="0.25">
      <c r="A4047" s="112">
        <v>45524</v>
      </c>
      <c r="B4047" s="21" t="s">
        <v>12783</v>
      </c>
      <c r="C4047" s="13" t="s">
        <v>8384</v>
      </c>
      <c r="D4047" s="764" t="s">
        <v>13933</v>
      </c>
      <c r="E4047" s="22">
        <v>245494</v>
      </c>
      <c r="F4047" s="19"/>
      <c r="G4047" s="14">
        <f t="shared" si="89"/>
        <v>245494</v>
      </c>
      <c r="H4047" s="13"/>
    </row>
    <row r="4048" spans="1:8" x14ac:dyDescent="0.25">
      <c r="A4048" s="112">
        <v>45524</v>
      </c>
      <c r="B4048" s="21" t="s">
        <v>11068</v>
      </c>
      <c r="C4048" s="13" t="s">
        <v>8384</v>
      </c>
      <c r="D4048" s="764" t="s">
        <v>13934</v>
      </c>
      <c r="E4048" s="22">
        <v>175423</v>
      </c>
      <c r="F4048" s="19"/>
      <c r="G4048" s="14">
        <f t="shared" si="89"/>
        <v>175423</v>
      </c>
      <c r="H4048" s="13"/>
    </row>
    <row r="4049" spans="1:8" x14ac:dyDescent="0.25">
      <c r="A4049" s="112">
        <v>45524</v>
      </c>
      <c r="B4049" s="21" t="s">
        <v>13098</v>
      </c>
      <c r="C4049" s="13" t="s">
        <v>1197</v>
      </c>
      <c r="D4049" s="764" t="s">
        <v>13942</v>
      </c>
      <c r="E4049" s="22">
        <v>208000</v>
      </c>
      <c r="F4049" s="19"/>
      <c r="G4049" s="14">
        <f t="shared" si="89"/>
        <v>208000</v>
      </c>
      <c r="H4049" s="13"/>
    </row>
    <row r="4050" spans="1:8" x14ac:dyDescent="0.25">
      <c r="A4050" s="112">
        <v>45524</v>
      </c>
      <c r="B4050" s="21" t="s">
        <v>13417</v>
      </c>
      <c r="C4050" s="13" t="s">
        <v>166</v>
      </c>
      <c r="D4050" s="764" t="s">
        <v>14000</v>
      </c>
      <c r="E4050" s="22">
        <v>31768</v>
      </c>
      <c r="F4050" s="19"/>
      <c r="G4050" s="14">
        <f t="shared" si="89"/>
        <v>31768</v>
      </c>
      <c r="H4050" s="13"/>
    </row>
    <row r="4051" spans="1:8" x14ac:dyDescent="0.25">
      <c r="A4051" s="112">
        <v>45524</v>
      </c>
      <c r="B4051" s="21" t="s">
        <v>12783</v>
      </c>
      <c r="C4051" s="13" t="s">
        <v>166</v>
      </c>
      <c r="D4051" s="764" t="s">
        <v>14001</v>
      </c>
      <c r="E4051" s="22">
        <v>13324</v>
      </c>
      <c r="F4051" s="19"/>
      <c r="G4051" s="14">
        <f t="shared" si="89"/>
        <v>13324</v>
      </c>
      <c r="H4051" s="13"/>
    </row>
    <row r="4052" spans="1:8" x14ac:dyDescent="0.25">
      <c r="A4052" s="112">
        <v>45524</v>
      </c>
      <c r="B4052" s="21" t="s">
        <v>13213</v>
      </c>
      <c r="C4052" s="13" t="s">
        <v>180</v>
      </c>
      <c r="D4052" s="764" t="s">
        <v>15391</v>
      </c>
      <c r="E4052" s="22">
        <v>60600</v>
      </c>
      <c r="F4052" s="19"/>
      <c r="G4052" s="14">
        <f t="shared" si="89"/>
        <v>60600</v>
      </c>
      <c r="H4052" s="13"/>
    </row>
    <row r="4053" spans="1:8" x14ac:dyDescent="0.25">
      <c r="A4053" s="112">
        <v>45525</v>
      </c>
      <c r="B4053" s="21" t="s">
        <v>13278</v>
      </c>
      <c r="C4053" s="13" t="s">
        <v>1197</v>
      </c>
      <c r="D4053" s="764" t="s">
        <v>13943</v>
      </c>
      <c r="E4053" s="22">
        <v>15425</v>
      </c>
      <c r="F4053" s="19"/>
      <c r="G4053" s="14">
        <f t="shared" si="89"/>
        <v>15425</v>
      </c>
      <c r="H4053" s="13"/>
    </row>
    <row r="4054" spans="1:8" x14ac:dyDescent="0.25">
      <c r="A4054" s="112">
        <v>45525</v>
      </c>
      <c r="B4054" s="956" t="s">
        <v>11068</v>
      </c>
      <c r="C4054" s="13" t="s">
        <v>5680</v>
      </c>
      <c r="D4054" s="957" t="s">
        <v>9954</v>
      </c>
      <c r="E4054" s="958">
        <v>26664</v>
      </c>
      <c r="F4054" s="213"/>
      <c r="G4054" s="14">
        <f t="shared" si="89"/>
        <v>26664</v>
      </c>
      <c r="H4054" s="53"/>
    </row>
    <row r="4055" spans="1:8" x14ac:dyDescent="0.25">
      <c r="A4055" s="112">
        <v>45526</v>
      </c>
      <c r="B4055" s="956" t="s">
        <v>13213</v>
      </c>
      <c r="C4055" s="13" t="s">
        <v>1062</v>
      </c>
      <c r="D4055" s="957" t="s">
        <v>14026</v>
      </c>
      <c r="E4055" s="958">
        <v>42930</v>
      </c>
      <c r="F4055" s="213"/>
      <c r="G4055" s="14">
        <f t="shared" si="89"/>
        <v>42930</v>
      </c>
      <c r="H4055" s="53"/>
    </row>
    <row r="4056" spans="1:8" x14ac:dyDescent="0.25">
      <c r="A4056" s="112">
        <v>45526</v>
      </c>
      <c r="B4056" s="21" t="s">
        <v>12388</v>
      </c>
      <c r="C4056" s="13" t="s">
        <v>1062</v>
      </c>
      <c r="D4056" s="764" t="s">
        <v>14025</v>
      </c>
      <c r="E4056" s="22">
        <v>124830</v>
      </c>
      <c r="F4056" s="19"/>
      <c r="G4056" s="14">
        <f t="shared" si="89"/>
        <v>124830</v>
      </c>
      <c r="H4056" s="53"/>
    </row>
    <row r="4057" spans="1:8" x14ac:dyDescent="0.25">
      <c r="A4057" s="112">
        <v>45526</v>
      </c>
      <c r="B4057" s="21" t="s">
        <v>12783</v>
      </c>
      <c r="C4057" s="13" t="s">
        <v>10472</v>
      </c>
      <c r="D4057" s="764" t="s">
        <v>14687</v>
      </c>
      <c r="E4057" s="22">
        <v>272441</v>
      </c>
      <c r="F4057" s="19"/>
      <c r="G4057" s="14">
        <f t="shared" ref="G4057" si="90">E4057-F4057</f>
        <v>272441</v>
      </c>
      <c r="H4057" s="342"/>
    </row>
    <row r="4058" spans="1:8" x14ac:dyDescent="0.25">
      <c r="A4058" s="112">
        <v>45527</v>
      </c>
      <c r="B4058" s="956" t="s">
        <v>13213</v>
      </c>
      <c r="C4058" s="13" t="s">
        <v>1062</v>
      </c>
      <c r="D4058" s="957" t="s">
        <v>14027</v>
      </c>
      <c r="E4058" s="958">
        <v>8347</v>
      </c>
      <c r="F4058" s="213"/>
      <c r="G4058" s="14">
        <f t="shared" si="89"/>
        <v>8347</v>
      </c>
      <c r="H4058" s="53"/>
    </row>
    <row r="4059" spans="1:8" ht="16.5" thickBot="1" x14ac:dyDescent="0.3">
      <c r="A4059" s="955">
        <v>45527</v>
      </c>
      <c r="B4059" s="956" t="s">
        <v>13213</v>
      </c>
      <c r="C4059" s="54" t="s">
        <v>8384</v>
      </c>
      <c r="D4059" s="957"/>
      <c r="E4059" s="958"/>
      <c r="F4059" s="213">
        <v>1000000</v>
      </c>
      <c r="G4059" s="14">
        <f t="shared" si="89"/>
        <v>-1000000</v>
      </c>
      <c r="H4059" s="53" t="s">
        <v>11658</v>
      </c>
    </row>
    <row r="4060" spans="1:8" x14ac:dyDescent="0.25">
      <c r="A4060" s="112">
        <v>45527</v>
      </c>
      <c r="B4060" s="21" t="s">
        <v>13213</v>
      </c>
      <c r="C4060" s="13" t="s">
        <v>1062</v>
      </c>
      <c r="D4060" s="764"/>
      <c r="E4060" s="781"/>
      <c r="F4060" s="783">
        <v>200000</v>
      </c>
      <c r="G4060" s="782">
        <f t="shared" si="89"/>
        <v>-200000</v>
      </c>
      <c r="H4060" s="1240" t="s">
        <v>13965</v>
      </c>
    </row>
    <row r="4061" spans="1:8" x14ac:dyDescent="0.25">
      <c r="A4061" s="112">
        <v>45527</v>
      </c>
      <c r="B4061" s="21" t="s">
        <v>13165</v>
      </c>
      <c r="C4061" s="13" t="s">
        <v>1062</v>
      </c>
      <c r="D4061" s="764"/>
      <c r="E4061" s="781"/>
      <c r="F4061" s="141">
        <v>200000</v>
      </c>
      <c r="G4061" s="782">
        <f t="shared" si="89"/>
        <v>-200000</v>
      </c>
      <c r="H4061" s="1188"/>
    </row>
    <row r="4062" spans="1:8" ht="16.5" thickBot="1" x14ac:dyDescent="0.3">
      <c r="A4062" s="112">
        <v>45527</v>
      </c>
      <c r="B4062" s="21" t="s">
        <v>13519</v>
      </c>
      <c r="C4062" s="13" t="s">
        <v>1062</v>
      </c>
      <c r="D4062" s="764"/>
      <c r="E4062" s="781"/>
      <c r="F4062" s="784">
        <v>100000</v>
      </c>
      <c r="G4062" s="782">
        <f t="shared" si="89"/>
        <v>-100000</v>
      </c>
      <c r="H4062" s="1241"/>
    </row>
    <row r="4063" spans="1:8" ht="16.5" thickBot="1" x14ac:dyDescent="0.3">
      <c r="A4063" s="112">
        <v>45527</v>
      </c>
      <c r="B4063" s="21" t="s">
        <v>13213</v>
      </c>
      <c r="C4063" s="13" t="s">
        <v>8384</v>
      </c>
      <c r="D4063" s="764" t="s">
        <v>14221</v>
      </c>
      <c r="E4063" s="781">
        <v>40207</v>
      </c>
      <c r="G4063" s="782">
        <f t="shared" si="89"/>
        <v>40207</v>
      </c>
      <c r="H4063" s="1102"/>
    </row>
    <row r="4064" spans="1:8" x14ac:dyDescent="0.25">
      <c r="A4064" s="112">
        <v>45528</v>
      </c>
      <c r="B4064" s="21" t="s">
        <v>13213</v>
      </c>
      <c r="C4064" s="13" t="s">
        <v>13276</v>
      </c>
      <c r="D4064" s="764"/>
      <c r="E4064" s="781"/>
      <c r="F4064" s="783">
        <v>343156</v>
      </c>
      <c r="G4064" s="782">
        <f t="shared" si="89"/>
        <v>-343156</v>
      </c>
      <c r="H4064" s="1243" t="s">
        <v>13949</v>
      </c>
    </row>
    <row r="4065" spans="1:8" ht="16.5" thickBot="1" x14ac:dyDescent="0.3">
      <c r="A4065" s="112">
        <v>45528</v>
      </c>
      <c r="B4065" s="21" t="s">
        <v>13240</v>
      </c>
      <c r="C4065" s="13" t="s">
        <v>13276</v>
      </c>
      <c r="D4065" s="764"/>
      <c r="E4065" s="781"/>
      <c r="F4065" s="784">
        <v>456844</v>
      </c>
      <c r="G4065" s="782">
        <f t="shared" si="89"/>
        <v>-456844</v>
      </c>
      <c r="H4065" s="1245"/>
    </row>
    <row r="4066" spans="1:8" x14ac:dyDescent="0.25">
      <c r="A4066" s="112">
        <v>45528</v>
      </c>
      <c r="B4066" s="21" t="s">
        <v>13240</v>
      </c>
      <c r="C4066" s="13" t="s">
        <v>1197</v>
      </c>
      <c r="D4066" s="764"/>
      <c r="E4066" s="781"/>
      <c r="F4066" s="111">
        <v>515900</v>
      </c>
      <c r="G4066" s="14">
        <f t="shared" si="89"/>
        <v>-515900</v>
      </c>
      <c r="H4066" s="13" t="s">
        <v>13948</v>
      </c>
    </row>
    <row r="4067" spans="1:8" x14ac:dyDescent="0.25">
      <c r="A4067" s="112">
        <v>45528</v>
      </c>
      <c r="B4067" s="21" t="s">
        <v>13213</v>
      </c>
      <c r="C4067" s="13" t="s">
        <v>1197</v>
      </c>
      <c r="D4067" s="764" t="s">
        <v>13988</v>
      </c>
      <c r="E4067" s="781">
        <v>1134540</v>
      </c>
      <c r="F4067" s="111"/>
      <c r="G4067" s="14">
        <f t="shared" si="89"/>
        <v>1134540</v>
      </c>
      <c r="H4067" s="13"/>
    </row>
    <row r="4068" spans="1:8" x14ac:dyDescent="0.25">
      <c r="A4068" s="112">
        <v>45528</v>
      </c>
      <c r="B4068" s="21" t="s">
        <v>13240</v>
      </c>
      <c r="C4068" s="13" t="s">
        <v>7947</v>
      </c>
      <c r="D4068" s="764" t="s">
        <v>14456</v>
      </c>
      <c r="E4068" s="781">
        <v>522000</v>
      </c>
      <c r="F4068" s="111"/>
      <c r="G4068" s="14">
        <f t="shared" si="89"/>
        <v>522000</v>
      </c>
      <c r="H4068" s="13"/>
    </row>
    <row r="4069" spans="1:8" x14ac:dyDescent="0.25">
      <c r="A4069" s="112">
        <v>45528</v>
      </c>
      <c r="B4069" s="21" t="s">
        <v>11068</v>
      </c>
      <c r="C4069" s="13" t="s">
        <v>169</v>
      </c>
      <c r="D4069" s="764" t="s">
        <v>14490</v>
      </c>
      <c r="E4069" s="781">
        <v>76000</v>
      </c>
      <c r="F4069" s="111"/>
      <c r="G4069" s="14">
        <f t="shared" si="89"/>
        <v>76000</v>
      </c>
      <c r="H4069" s="13"/>
    </row>
    <row r="4070" spans="1:8" x14ac:dyDescent="0.25">
      <c r="A4070" s="112">
        <v>45530</v>
      </c>
      <c r="B4070" s="21" t="s">
        <v>10890</v>
      </c>
      <c r="C4070" s="13" t="s">
        <v>12457</v>
      </c>
      <c r="D4070" s="764"/>
      <c r="E4070" s="22"/>
      <c r="F4070" s="19">
        <v>400000</v>
      </c>
      <c r="G4070" s="14">
        <f t="shared" si="89"/>
        <v>-400000</v>
      </c>
      <c r="H4070" s="13" t="s">
        <v>13982</v>
      </c>
    </row>
    <row r="4071" spans="1:8" x14ac:dyDescent="0.25">
      <c r="A4071" s="112">
        <v>45530</v>
      </c>
      <c r="B4071" s="21" t="s">
        <v>13240</v>
      </c>
      <c r="C4071" s="13" t="s">
        <v>1062</v>
      </c>
      <c r="D4071" s="764" t="s">
        <v>14078</v>
      </c>
      <c r="E4071" s="22">
        <v>21465</v>
      </c>
      <c r="F4071" s="19"/>
      <c r="G4071" s="14">
        <f t="shared" si="89"/>
        <v>21465</v>
      </c>
      <c r="H4071" s="13"/>
    </row>
    <row r="4072" spans="1:8" x14ac:dyDescent="0.25">
      <c r="A4072" s="112">
        <v>45530</v>
      </c>
      <c r="B4072" s="21" t="s">
        <v>11068</v>
      </c>
      <c r="C4072" s="13" t="s">
        <v>1062</v>
      </c>
      <c r="D4072" s="764" t="s">
        <v>14079</v>
      </c>
      <c r="E4072" s="22">
        <v>66825</v>
      </c>
      <c r="F4072" s="19"/>
      <c r="G4072" s="14">
        <f t="shared" si="89"/>
        <v>66825</v>
      </c>
      <c r="H4072" s="13"/>
    </row>
    <row r="4073" spans="1:8" x14ac:dyDescent="0.25">
      <c r="A4073" s="112">
        <v>45531</v>
      </c>
      <c r="B4073" s="21" t="s">
        <v>13278</v>
      </c>
      <c r="C4073" s="13" t="s">
        <v>164</v>
      </c>
      <c r="D4073" s="764" t="s">
        <v>14002</v>
      </c>
      <c r="E4073" s="22">
        <v>4435</v>
      </c>
      <c r="F4073" s="19"/>
      <c r="G4073" s="14">
        <f t="shared" si="89"/>
        <v>4435</v>
      </c>
      <c r="H4073" s="13"/>
    </row>
    <row r="4074" spans="1:8" x14ac:dyDescent="0.25">
      <c r="A4074" s="112">
        <v>45531</v>
      </c>
      <c r="B4074" s="21" t="s">
        <v>13213</v>
      </c>
      <c r="C4074" s="13" t="s">
        <v>12350</v>
      </c>
      <c r="D4074" s="764" t="s">
        <v>14028</v>
      </c>
      <c r="E4074" s="22">
        <v>841440</v>
      </c>
      <c r="F4074" s="19"/>
      <c r="G4074" s="14">
        <f t="shared" si="89"/>
        <v>841440</v>
      </c>
      <c r="H4074" s="13"/>
    </row>
    <row r="4075" spans="1:8" x14ac:dyDescent="0.25">
      <c r="A4075" s="112">
        <v>45531</v>
      </c>
      <c r="B4075" s="21" t="s">
        <v>13213</v>
      </c>
      <c r="C4075" s="13" t="s">
        <v>12350</v>
      </c>
      <c r="D4075" s="764" t="s">
        <v>14029</v>
      </c>
      <c r="E4075" s="22">
        <v>90000</v>
      </c>
      <c r="F4075" s="19"/>
      <c r="G4075" s="14">
        <f t="shared" si="89"/>
        <v>90000</v>
      </c>
      <c r="H4075" s="13"/>
    </row>
    <row r="4076" spans="1:8" x14ac:dyDescent="0.25">
      <c r="A4076" s="112">
        <v>45531</v>
      </c>
      <c r="B4076" s="21" t="s">
        <v>13519</v>
      </c>
      <c r="C4076" s="13" t="s">
        <v>166</v>
      </c>
      <c r="D4076" s="764" t="s">
        <v>14051</v>
      </c>
      <c r="E4076" s="22">
        <v>134500</v>
      </c>
      <c r="F4076" s="19"/>
      <c r="G4076" s="14">
        <f t="shared" si="89"/>
        <v>134500</v>
      </c>
      <c r="H4076" s="13"/>
    </row>
    <row r="4077" spans="1:8" x14ac:dyDescent="0.25">
      <c r="A4077" s="112">
        <v>45531</v>
      </c>
      <c r="B4077" s="21" t="s">
        <v>13213</v>
      </c>
      <c r="C4077" s="13" t="s">
        <v>166</v>
      </c>
      <c r="D4077" s="764" t="s">
        <v>14052</v>
      </c>
      <c r="E4077" s="22">
        <v>13167</v>
      </c>
      <c r="F4077" s="19"/>
      <c r="G4077" s="14">
        <f t="shared" si="89"/>
        <v>13167</v>
      </c>
      <c r="H4077" s="13"/>
    </row>
    <row r="4078" spans="1:8" x14ac:dyDescent="0.25">
      <c r="A4078" s="112">
        <v>45531</v>
      </c>
      <c r="B4078" s="21" t="s">
        <v>13213</v>
      </c>
      <c r="C4078" s="13" t="s">
        <v>7465</v>
      </c>
      <c r="D4078" s="764" t="s">
        <v>14053</v>
      </c>
      <c r="E4078" s="22">
        <v>6500</v>
      </c>
      <c r="F4078" s="19"/>
      <c r="G4078" s="14">
        <f t="shared" si="89"/>
        <v>6500</v>
      </c>
      <c r="H4078" s="13"/>
    </row>
    <row r="4079" spans="1:8" x14ac:dyDescent="0.25">
      <c r="A4079" s="112">
        <v>45533</v>
      </c>
      <c r="B4079" s="21" t="s">
        <v>13417</v>
      </c>
      <c r="C4079" s="13" t="s">
        <v>12350</v>
      </c>
      <c r="D4079" s="764" t="s">
        <v>14075</v>
      </c>
      <c r="E4079" s="22">
        <v>695900</v>
      </c>
      <c r="F4079" s="19"/>
      <c r="G4079" s="14">
        <f t="shared" si="89"/>
        <v>695900</v>
      </c>
      <c r="H4079" s="13"/>
    </row>
    <row r="4080" spans="1:8" x14ac:dyDescent="0.25">
      <c r="A4080" s="112">
        <v>45533</v>
      </c>
      <c r="B4080" s="21" t="s">
        <v>13213</v>
      </c>
      <c r="C4080" s="13" t="s">
        <v>8384</v>
      </c>
      <c r="D4080" s="764" t="s">
        <v>14222</v>
      </c>
      <c r="E4080" s="781">
        <v>78076</v>
      </c>
      <c r="G4080" s="782">
        <f t="shared" ref="G4080" si="91">E4080-F4080</f>
        <v>78076</v>
      </c>
      <c r="H4080" s="1102"/>
    </row>
    <row r="4081" spans="1:8" x14ac:dyDescent="0.25">
      <c r="A4081" s="112">
        <v>45533</v>
      </c>
      <c r="B4081" s="21" t="s">
        <v>11068</v>
      </c>
      <c r="C4081" s="13" t="s">
        <v>8384</v>
      </c>
      <c r="D4081" s="764" t="s">
        <v>14223</v>
      </c>
      <c r="E4081" s="781">
        <v>258516</v>
      </c>
      <c r="G4081" s="782">
        <f t="shared" ref="G4081:G4084" si="92">E4081-F4081</f>
        <v>258516</v>
      </c>
      <c r="H4081" s="1102"/>
    </row>
    <row r="4082" spans="1:8" x14ac:dyDescent="0.25">
      <c r="A4082" s="112">
        <v>45533</v>
      </c>
      <c r="B4082" s="21" t="s">
        <v>13935</v>
      </c>
      <c r="C4082" s="13" t="s">
        <v>8384</v>
      </c>
      <c r="D4082" s="764" t="s">
        <v>14224</v>
      </c>
      <c r="E4082" s="781">
        <v>7000</v>
      </c>
      <c r="F4082" s="213"/>
      <c r="G4082" s="782">
        <f t="shared" si="92"/>
        <v>7000</v>
      </c>
      <c r="H4082" s="1102"/>
    </row>
    <row r="4083" spans="1:8" x14ac:dyDescent="0.25">
      <c r="A4083" s="112">
        <v>45533</v>
      </c>
      <c r="B4083" s="21" t="s">
        <v>6503</v>
      </c>
      <c r="C4083" s="13" t="s">
        <v>8384</v>
      </c>
      <c r="D4083" s="764" t="s">
        <v>14225</v>
      </c>
      <c r="E4083" s="781">
        <v>61570</v>
      </c>
      <c r="F4083" s="213"/>
      <c r="G4083" s="782">
        <f t="shared" si="92"/>
        <v>61570</v>
      </c>
      <c r="H4083" s="1102"/>
    </row>
    <row r="4084" spans="1:8" x14ac:dyDescent="0.25">
      <c r="A4084" s="112">
        <v>45533</v>
      </c>
      <c r="B4084" s="21" t="s">
        <v>12671</v>
      </c>
      <c r="C4084" s="13" t="s">
        <v>8384</v>
      </c>
      <c r="D4084" s="764" t="s">
        <v>14226</v>
      </c>
      <c r="E4084" s="781">
        <v>389970</v>
      </c>
      <c r="F4084" s="213"/>
      <c r="G4084" s="782">
        <f t="shared" si="92"/>
        <v>389970</v>
      </c>
      <c r="H4084" s="1102"/>
    </row>
    <row r="4085" spans="1:8" x14ac:dyDescent="0.25">
      <c r="A4085" s="112">
        <v>45534</v>
      </c>
      <c r="B4085" s="21" t="s">
        <v>12671</v>
      </c>
      <c r="C4085" s="13" t="s">
        <v>12350</v>
      </c>
      <c r="D4085" s="764" t="s">
        <v>14076</v>
      </c>
      <c r="E4085" s="22">
        <v>771437</v>
      </c>
      <c r="F4085" s="19"/>
      <c r="G4085" s="14">
        <f t="shared" si="89"/>
        <v>771437</v>
      </c>
      <c r="H4085" s="13"/>
    </row>
    <row r="4086" spans="1:8" x14ac:dyDescent="0.25">
      <c r="A4086" s="112">
        <v>45534</v>
      </c>
      <c r="B4086" s="21" t="s">
        <v>13213</v>
      </c>
      <c r="C4086" s="13" t="s">
        <v>12350</v>
      </c>
      <c r="D4086" s="764" t="s">
        <v>14077</v>
      </c>
      <c r="E4086" s="22">
        <v>15000</v>
      </c>
      <c r="F4086" s="19"/>
      <c r="G4086" s="14">
        <f t="shared" si="89"/>
        <v>15000</v>
      </c>
      <c r="H4086" s="13"/>
    </row>
    <row r="4087" spans="1:8" x14ac:dyDescent="0.25">
      <c r="A4087" s="112">
        <v>45534</v>
      </c>
      <c r="B4087" s="21" t="s">
        <v>13519</v>
      </c>
      <c r="C4087" s="13" t="s">
        <v>166</v>
      </c>
      <c r="D4087" s="764" t="s">
        <v>14073</v>
      </c>
      <c r="E4087" s="22">
        <v>18000</v>
      </c>
      <c r="F4087" s="19"/>
      <c r="G4087" s="14">
        <f t="shared" si="89"/>
        <v>18000</v>
      </c>
      <c r="H4087" s="13"/>
    </row>
    <row r="4088" spans="1:8" x14ac:dyDescent="0.25">
      <c r="A4088" s="112">
        <v>45534</v>
      </c>
      <c r="B4088" s="21" t="s">
        <v>15258</v>
      </c>
      <c r="C4088" s="13" t="s">
        <v>1062</v>
      </c>
      <c r="D4088" s="764" t="s">
        <v>14080</v>
      </c>
      <c r="E4088" s="22">
        <v>6093</v>
      </c>
      <c r="F4088" s="19"/>
      <c r="G4088" s="14">
        <f t="shared" si="89"/>
        <v>6093</v>
      </c>
      <c r="H4088" s="13"/>
    </row>
    <row r="4089" spans="1:8" x14ac:dyDescent="0.25">
      <c r="A4089" s="112">
        <v>45534</v>
      </c>
      <c r="B4089" s="21" t="s">
        <v>6503</v>
      </c>
      <c r="C4089" s="13" t="s">
        <v>7465</v>
      </c>
      <c r="D4089" s="764" t="s">
        <v>14231</v>
      </c>
      <c r="E4089" s="22">
        <v>1620580</v>
      </c>
      <c r="F4089" s="19"/>
      <c r="G4089" s="14">
        <f t="shared" si="89"/>
        <v>1620580</v>
      </c>
      <c r="H4089" s="13"/>
    </row>
    <row r="4090" spans="1:8" x14ac:dyDescent="0.25">
      <c r="A4090" s="112">
        <v>45537</v>
      </c>
      <c r="B4090" s="21" t="s">
        <v>11068</v>
      </c>
      <c r="C4090" s="13" t="s">
        <v>166</v>
      </c>
      <c r="D4090" s="764" t="s">
        <v>14074</v>
      </c>
      <c r="E4090" s="22">
        <v>2090</v>
      </c>
      <c r="F4090" s="19"/>
      <c r="G4090" s="14">
        <f t="shared" si="89"/>
        <v>2090</v>
      </c>
      <c r="H4090" s="13"/>
    </row>
    <row r="4091" spans="1:8" x14ac:dyDescent="0.25">
      <c r="A4091" s="112">
        <v>45537</v>
      </c>
      <c r="B4091" s="21" t="s">
        <v>6503</v>
      </c>
      <c r="C4091" s="13" t="s">
        <v>12350</v>
      </c>
      <c r="D4091" s="764" t="s">
        <v>14190</v>
      </c>
      <c r="E4091" s="22">
        <v>14400</v>
      </c>
      <c r="F4091" s="19"/>
      <c r="G4091" s="14">
        <f t="shared" si="89"/>
        <v>14400</v>
      </c>
      <c r="H4091" s="13"/>
    </row>
    <row r="4092" spans="1:8" x14ac:dyDescent="0.25">
      <c r="A4092" s="112">
        <v>45538</v>
      </c>
      <c r="B4092" s="21" t="s">
        <v>12671</v>
      </c>
      <c r="C4092" s="13" t="s">
        <v>12350</v>
      </c>
      <c r="D4092" s="764" t="s">
        <v>14191</v>
      </c>
      <c r="E4092" s="22">
        <v>812040</v>
      </c>
      <c r="F4092" s="19"/>
      <c r="G4092" s="14">
        <f t="shared" si="89"/>
        <v>812040</v>
      </c>
      <c r="H4092" s="13"/>
    </row>
    <row r="4093" spans="1:8" x14ac:dyDescent="0.25">
      <c r="A4093" s="112">
        <v>45538</v>
      </c>
      <c r="B4093" s="21" t="s">
        <v>13213</v>
      </c>
      <c r="C4093" s="13" t="s">
        <v>12350</v>
      </c>
      <c r="D4093" s="764"/>
      <c r="E4093" s="22"/>
      <c r="F4093" s="19">
        <v>2500000</v>
      </c>
      <c r="G4093" s="14">
        <f t="shared" si="89"/>
        <v>-2500000</v>
      </c>
      <c r="H4093" s="13" t="s">
        <v>14068</v>
      </c>
    </row>
    <row r="4094" spans="1:8" x14ac:dyDescent="0.25">
      <c r="A4094" s="112">
        <v>45538</v>
      </c>
      <c r="B4094" s="21" t="s">
        <v>12388</v>
      </c>
      <c r="C4094" s="13" t="s">
        <v>166</v>
      </c>
      <c r="D4094" s="764" t="s">
        <v>14192</v>
      </c>
      <c r="E4094" s="22">
        <v>41600</v>
      </c>
      <c r="F4094" s="19"/>
      <c r="G4094" s="14">
        <f t="shared" si="89"/>
        <v>41600</v>
      </c>
      <c r="H4094" s="53"/>
    </row>
    <row r="4095" spans="1:8" x14ac:dyDescent="0.25">
      <c r="A4095" s="112">
        <v>45538</v>
      </c>
      <c r="B4095" s="21" t="s">
        <v>15258</v>
      </c>
      <c r="C4095" s="13" t="s">
        <v>1062</v>
      </c>
      <c r="D4095" s="764" t="s">
        <v>14643</v>
      </c>
      <c r="E4095" s="22">
        <v>1250</v>
      </c>
      <c r="F4095" s="19"/>
      <c r="G4095" s="14">
        <f t="shared" si="89"/>
        <v>1250</v>
      </c>
      <c r="H4095" s="53"/>
    </row>
    <row r="4096" spans="1:8" x14ac:dyDescent="0.25">
      <c r="A4096" s="112">
        <v>45539</v>
      </c>
      <c r="B4096" s="21" t="s">
        <v>12783</v>
      </c>
      <c r="C4096" s="13" t="s">
        <v>8384</v>
      </c>
      <c r="D4096" s="764"/>
      <c r="E4096" s="22"/>
      <c r="F4096" s="19">
        <v>400000</v>
      </c>
      <c r="G4096" s="14">
        <f t="shared" si="89"/>
        <v>-400000</v>
      </c>
      <c r="H4096" s="1176" t="s">
        <v>14099</v>
      </c>
    </row>
    <row r="4097" spans="1:8" x14ac:dyDescent="0.25">
      <c r="A4097" s="112">
        <v>45539</v>
      </c>
      <c r="B4097" s="21" t="s">
        <v>13213</v>
      </c>
      <c r="C4097" s="13" t="s">
        <v>8384</v>
      </c>
      <c r="D4097" s="764"/>
      <c r="E4097" s="22"/>
      <c r="F4097" s="19">
        <v>400000</v>
      </c>
      <c r="G4097" s="14">
        <f t="shared" si="89"/>
        <v>-400000</v>
      </c>
      <c r="H4097" s="1178"/>
    </row>
    <row r="4098" spans="1:8" x14ac:dyDescent="0.25">
      <c r="A4098" s="112">
        <v>45540</v>
      </c>
      <c r="B4098" s="21" t="s">
        <v>13213</v>
      </c>
      <c r="C4098" s="13" t="s">
        <v>12350</v>
      </c>
      <c r="D4098" s="764" t="s">
        <v>14199</v>
      </c>
      <c r="E4098" s="22">
        <v>421380</v>
      </c>
      <c r="F4098" s="19"/>
      <c r="G4098" s="14">
        <f t="shared" si="89"/>
        <v>421380</v>
      </c>
      <c r="H4098" s="342"/>
    </row>
    <row r="4099" spans="1:8" x14ac:dyDescent="0.25">
      <c r="A4099" s="112">
        <v>45540</v>
      </c>
      <c r="B4099" s="21" t="s">
        <v>13213</v>
      </c>
      <c r="C4099" s="13" t="s">
        <v>169</v>
      </c>
      <c r="D4099" s="764" t="s">
        <v>14489</v>
      </c>
      <c r="E4099" s="22">
        <v>11441</v>
      </c>
      <c r="F4099" s="19"/>
      <c r="G4099" s="14">
        <f t="shared" si="89"/>
        <v>11441</v>
      </c>
      <c r="H4099" s="342"/>
    </row>
    <row r="4100" spans="1:8" x14ac:dyDescent="0.25">
      <c r="A4100" s="112">
        <v>45541</v>
      </c>
      <c r="B4100" s="21" t="s">
        <v>13098</v>
      </c>
      <c r="C4100" s="13" t="s">
        <v>5186</v>
      </c>
      <c r="D4100" s="764"/>
      <c r="E4100" s="22"/>
      <c r="F4100" s="19">
        <v>175914</v>
      </c>
      <c r="G4100" s="14">
        <f t="shared" si="89"/>
        <v>-175914</v>
      </c>
      <c r="H4100" s="13" t="s">
        <v>3917</v>
      </c>
    </row>
    <row r="4101" spans="1:8" x14ac:dyDescent="0.25">
      <c r="A4101" s="112">
        <v>45541</v>
      </c>
      <c r="B4101" s="21" t="s">
        <v>13165</v>
      </c>
      <c r="C4101" s="13" t="s">
        <v>10472</v>
      </c>
      <c r="D4101" s="764" t="s">
        <v>8385</v>
      </c>
      <c r="E4101" s="22">
        <v>565740</v>
      </c>
      <c r="F4101" s="19"/>
      <c r="G4101" s="14">
        <f t="shared" si="89"/>
        <v>565740</v>
      </c>
      <c r="H4101" s="13"/>
    </row>
    <row r="4102" spans="1:8" x14ac:dyDescent="0.25">
      <c r="A4102" s="112">
        <v>45541</v>
      </c>
      <c r="B4102" s="21" t="s">
        <v>13165</v>
      </c>
      <c r="C4102" s="13" t="s">
        <v>10472</v>
      </c>
      <c r="D4102" s="764" t="s">
        <v>8386</v>
      </c>
      <c r="E4102" s="22">
        <v>557792</v>
      </c>
      <c r="F4102" s="19"/>
      <c r="G4102" s="14">
        <f t="shared" si="89"/>
        <v>557792</v>
      </c>
      <c r="H4102" s="13"/>
    </row>
    <row r="4103" spans="1:8" x14ac:dyDescent="0.25">
      <c r="A4103" s="112">
        <v>45541</v>
      </c>
      <c r="B4103" s="21" t="s">
        <v>13165</v>
      </c>
      <c r="C4103" s="13" t="s">
        <v>10472</v>
      </c>
      <c r="D4103" s="764" t="s">
        <v>8095</v>
      </c>
      <c r="E4103" s="22">
        <v>88000</v>
      </c>
      <c r="F4103" s="19"/>
      <c r="G4103" s="14">
        <f t="shared" si="89"/>
        <v>88000</v>
      </c>
      <c r="H4103" s="13"/>
    </row>
    <row r="4104" spans="1:8" x14ac:dyDescent="0.25">
      <c r="A4104" s="112">
        <v>45541</v>
      </c>
      <c r="B4104" s="21" t="s">
        <v>13165</v>
      </c>
      <c r="C4104" s="13" t="s">
        <v>10472</v>
      </c>
      <c r="D4104" s="764" t="s">
        <v>8387</v>
      </c>
      <c r="E4104" s="22">
        <v>62500</v>
      </c>
      <c r="F4104" s="19"/>
      <c r="G4104" s="14">
        <f t="shared" si="89"/>
        <v>62500</v>
      </c>
      <c r="H4104" s="13"/>
    </row>
    <row r="4105" spans="1:8" x14ac:dyDescent="0.25">
      <c r="A4105" s="112">
        <v>45541</v>
      </c>
      <c r="B4105" s="21" t="s">
        <v>13165</v>
      </c>
      <c r="C4105" s="13" t="s">
        <v>10472</v>
      </c>
      <c r="D4105" s="764" t="s">
        <v>7680</v>
      </c>
      <c r="E4105" s="22">
        <v>792789</v>
      </c>
      <c r="F4105" s="19"/>
      <c r="G4105" s="14">
        <f t="shared" si="89"/>
        <v>792789</v>
      </c>
      <c r="H4105" s="13"/>
    </row>
    <row r="4106" spans="1:8" x14ac:dyDescent="0.25">
      <c r="A4106" s="112">
        <v>45541</v>
      </c>
      <c r="B4106" s="21" t="s">
        <v>13165</v>
      </c>
      <c r="C4106" s="13" t="s">
        <v>10472</v>
      </c>
      <c r="D4106" s="764" t="s">
        <v>7681</v>
      </c>
      <c r="E4106" s="22">
        <v>26400</v>
      </c>
      <c r="F4106" s="19"/>
      <c r="G4106" s="14">
        <f t="shared" si="89"/>
        <v>26400</v>
      </c>
      <c r="H4106" s="13"/>
    </row>
    <row r="4107" spans="1:8" x14ac:dyDescent="0.25">
      <c r="A4107" s="112">
        <v>45541</v>
      </c>
      <c r="B4107" s="21" t="s">
        <v>13417</v>
      </c>
      <c r="C4107" s="13" t="s">
        <v>164</v>
      </c>
      <c r="D4107" s="764" t="s">
        <v>14408</v>
      </c>
      <c r="E4107" s="22">
        <v>53704</v>
      </c>
      <c r="F4107" s="19"/>
      <c r="G4107" s="14">
        <f t="shared" si="89"/>
        <v>53704</v>
      </c>
      <c r="H4107" s="13"/>
    </row>
    <row r="4108" spans="1:8" x14ac:dyDescent="0.25">
      <c r="A4108" s="112">
        <v>45544</v>
      </c>
      <c r="B4108" s="21" t="s">
        <v>12388</v>
      </c>
      <c r="C4108" s="13" t="s">
        <v>166</v>
      </c>
      <c r="D4108" s="764" t="s">
        <v>14194</v>
      </c>
      <c r="E4108" s="22">
        <v>28800</v>
      </c>
      <c r="F4108" s="19"/>
      <c r="G4108" s="14">
        <f t="shared" si="89"/>
        <v>28800</v>
      </c>
      <c r="H4108" s="13"/>
    </row>
    <row r="4109" spans="1:8" x14ac:dyDescent="0.25">
      <c r="A4109" s="112">
        <v>45544</v>
      </c>
      <c r="B4109" s="21" t="s">
        <v>11068</v>
      </c>
      <c r="C4109" s="13" t="s">
        <v>166</v>
      </c>
      <c r="D4109" s="764" t="s">
        <v>14193</v>
      </c>
      <c r="E4109" s="22">
        <v>2100</v>
      </c>
      <c r="F4109" s="19"/>
      <c r="G4109" s="14">
        <f t="shared" si="89"/>
        <v>2100</v>
      </c>
      <c r="H4109" s="13"/>
    </row>
    <row r="4110" spans="1:8" x14ac:dyDescent="0.25">
      <c r="A4110" s="112">
        <v>45544</v>
      </c>
      <c r="B4110" s="21" t="s">
        <v>13417</v>
      </c>
      <c r="C4110" s="13" t="s">
        <v>12350</v>
      </c>
      <c r="D4110" s="764" t="s">
        <v>14200</v>
      </c>
      <c r="E4110" s="22">
        <v>7745</v>
      </c>
      <c r="F4110" s="19"/>
      <c r="G4110" s="14">
        <f t="shared" si="89"/>
        <v>7745</v>
      </c>
      <c r="H4110" s="13"/>
    </row>
    <row r="4111" spans="1:8" x14ac:dyDescent="0.25">
      <c r="A4111" s="112">
        <v>45544</v>
      </c>
      <c r="B4111" s="21" t="s">
        <v>12671</v>
      </c>
      <c r="C4111" s="13" t="s">
        <v>13276</v>
      </c>
      <c r="D4111" s="764" t="s">
        <v>14230</v>
      </c>
      <c r="E4111" s="22">
        <v>70800</v>
      </c>
      <c r="F4111" s="19"/>
      <c r="G4111" s="14">
        <f t="shared" si="89"/>
        <v>70800</v>
      </c>
      <c r="H4111" s="13"/>
    </row>
    <row r="4112" spans="1:8" x14ac:dyDescent="0.25">
      <c r="A4112" s="112">
        <v>45544</v>
      </c>
      <c r="B4112" s="21" t="s">
        <v>15258</v>
      </c>
      <c r="C4112" s="13" t="s">
        <v>1062</v>
      </c>
      <c r="D4112" s="764" t="s">
        <v>14644</v>
      </c>
      <c r="E4112" s="22">
        <v>1250</v>
      </c>
      <c r="F4112" s="19"/>
      <c r="G4112" s="14">
        <f t="shared" si="89"/>
        <v>1250</v>
      </c>
      <c r="H4112" s="13"/>
    </row>
    <row r="4113" spans="1:8" x14ac:dyDescent="0.25">
      <c r="A4113" s="112">
        <v>45544</v>
      </c>
      <c r="B4113" s="21" t="s">
        <v>12388</v>
      </c>
      <c r="C4113" s="13" t="s">
        <v>1062</v>
      </c>
      <c r="D4113" s="764" t="s">
        <v>14645</v>
      </c>
      <c r="E4113" s="22"/>
      <c r="F4113" s="19">
        <v>148500</v>
      </c>
      <c r="G4113" s="14">
        <f t="shared" si="89"/>
        <v>-148500</v>
      </c>
      <c r="H4113" s="13" t="s">
        <v>4469</v>
      </c>
    </row>
    <row r="4114" spans="1:8" x14ac:dyDescent="0.25">
      <c r="A4114" s="112">
        <v>45545</v>
      </c>
      <c r="B4114" s="21" t="s">
        <v>13417</v>
      </c>
      <c r="C4114" s="13" t="s">
        <v>164</v>
      </c>
      <c r="D4114" s="764"/>
      <c r="E4114" s="22"/>
      <c r="F4114" s="19">
        <v>4690</v>
      </c>
      <c r="G4114" s="14">
        <f t="shared" si="89"/>
        <v>-4690</v>
      </c>
      <c r="H4114" s="13" t="s">
        <v>4469</v>
      </c>
    </row>
    <row r="4115" spans="1:8" x14ac:dyDescent="0.25">
      <c r="A4115" s="112">
        <v>45545</v>
      </c>
      <c r="B4115" s="21" t="s">
        <v>13165</v>
      </c>
      <c r="C4115" s="13" t="s">
        <v>10472</v>
      </c>
      <c r="D4115" s="764"/>
      <c r="E4115" s="22"/>
      <c r="F4115" s="19">
        <v>500000</v>
      </c>
      <c r="G4115" s="14">
        <f t="shared" si="89"/>
        <v>-500000</v>
      </c>
      <c r="H4115" s="13" t="s">
        <v>14181</v>
      </c>
    </row>
    <row r="4116" spans="1:8" ht="15" customHeight="1" x14ac:dyDescent="0.25">
      <c r="A4116" s="112">
        <v>45546</v>
      </c>
      <c r="B4116" s="21" t="s">
        <v>12671</v>
      </c>
      <c r="C4116" s="13" t="s">
        <v>12457</v>
      </c>
      <c r="D4116" s="764" t="s">
        <v>9954</v>
      </c>
      <c r="E4116" s="22">
        <v>8000</v>
      </c>
      <c r="F4116" s="19"/>
      <c r="G4116" s="14">
        <f t="shared" si="89"/>
        <v>8000</v>
      </c>
      <c r="H4116" s="13"/>
    </row>
    <row r="4117" spans="1:8" x14ac:dyDescent="0.25">
      <c r="A4117" s="112">
        <v>45546</v>
      </c>
      <c r="B4117" s="21" t="s">
        <v>12388</v>
      </c>
      <c r="C4117" s="13" t="s">
        <v>12457</v>
      </c>
      <c r="D4117" s="764" t="s">
        <v>10137</v>
      </c>
      <c r="E4117" s="22">
        <v>480688</v>
      </c>
      <c r="F4117" s="19"/>
      <c r="G4117" s="14">
        <f t="shared" si="89"/>
        <v>480688</v>
      </c>
      <c r="H4117" s="13"/>
    </row>
    <row r="4118" spans="1:8" x14ac:dyDescent="0.25">
      <c r="A4118" s="112">
        <v>45546</v>
      </c>
      <c r="B4118" s="21" t="s">
        <v>13213</v>
      </c>
      <c r="C4118" s="13" t="s">
        <v>8384</v>
      </c>
      <c r="D4118" s="764" t="s">
        <v>14227</v>
      </c>
      <c r="E4118" s="22">
        <v>59228</v>
      </c>
      <c r="F4118" s="19"/>
      <c r="G4118" s="14">
        <f t="shared" si="89"/>
        <v>59228</v>
      </c>
      <c r="H4118" s="13"/>
    </row>
    <row r="4119" spans="1:8" x14ac:dyDescent="0.25">
      <c r="A4119" s="112">
        <v>45546</v>
      </c>
      <c r="B4119" s="21" t="s">
        <v>13098</v>
      </c>
      <c r="C4119" s="13" t="s">
        <v>8384</v>
      </c>
      <c r="D4119" s="764" t="s">
        <v>14228</v>
      </c>
      <c r="E4119" s="22">
        <v>8076</v>
      </c>
      <c r="F4119" s="19"/>
      <c r="G4119" s="14">
        <f t="shared" si="89"/>
        <v>8076</v>
      </c>
      <c r="H4119" s="13"/>
    </row>
    <row r="4120" spans="1:8" x14ac:dyDescent="0.25">
      <c r="A4120" s="112">
        <v>45546</v>
      </c>
      <c r="B4120" s="21" t="s">
        <v>12388</v>
      </c>
      <c r="C4120" s="13" t="s">
        <v>166</v>
      </c>
      <c r="D4120" s="764" t="s">
        <v>14274</v>
      </c>
      <c r="E4120" s="22">
        <v>17500</v>
      </c>
      <c r="F4120" s="19"/>
      <c r="G4120" s="14">
        <f t="shared" si="89"/>
        <v>17500</v>
      </c>
      <c r="H4120" s="13"/>
    </row>
    <row r="4121" spans="1:8" x14ac:dyDescent="0.25">
      <c r="A4121" s="112">
        <v>45546</v>
      </c>
      <c r="B4121" s="21" t="s">
        <v>13417</v>
      </c>
      <c r="C4121" s="13" t="s">
        <v>166</v>
      </c>
      <c r="D4121" s="764" t="s">
        <v>14274</v>
      </c>
      <c r="E4121" s="22">
        <v>14431</v>
      </c>
      <c r="F4121" s="19"/>
      <c r="G4121" s="14">
        <f t="shared" si="89"/>
        <v>14431</v>
      </c>
      <c r="H4121" s="13"/>
    </row>
    <row r="4122" spans="1:8" x14ac:dyDescent="0.25">
      <c r="A4122" s="112">
        <v>45547</v>
      </c>
      <c r="B4122" s="21" t="s">
        <v>13935</v>
      </c>
      <c r="C4122" s="13" t="s">
        <v>8384</v>
      </c>
      <c r="D4122" s="764" t="s">
        <v>14229</v>
      </c>
      <c r="E4122" s="22">
        <v>2340</v>
      </c>
      <c r="F4122" s="19"/>
      <c r="G4122" s="14">
        <f t="shared" si="89"/>
        <v>2340</v>
      </c>
      <c r="H4122" s="13"/>
    </row>
    <row r="4123" spans="1:8" x14ac:dyDescent="0.25">
      <c r="A4123" s="112">
        <v>45547</v>
      </c>
      <c r="B4123" s="21" t="s">
        <v>11068</v>
      </c>
      <c r="C4123" s="13" t="s">
        <v>8384</v>
      </c>
      <c r="D4123" s="764" t="s">
        <v>8019</v>
      </c>
      <c r="E4123" s="22">
        <v>229609</v>
      </c>
      <c r="F4123" s="19"/>
      <c r="G4123" s="14">
        <f t="shared" si="89"/>
        <v>229609</v>
      </c>
      <c r="H4123" s="13"/>
    </row>
    <row r="4124" spans="1:8" x14ac:dyDescent="0.25">
      <c r="A4124" s="112">
        <v>45547</v>
      </c>
      <c r="B4124" s="21" t="s">
        <v>13213</v>
      </c>
      <c r="C4124" s="13" t="s">
        <v>166</v>
      </c>
      <c r="D4124" s="764" t="s">
        <v>14275</v>
      </c>
      <c r="E4124" s="22">
        <v>38000</v>
      </c>
      <c r="F4124" s="19"/>
      <c r="G4124" s="14">
        <f t="shared" si="89"/>
        <v>38000</v>
      </c>
      <c r="H4124" s="53"/>
    </row>
    <row r="4125" spans="1:8" x14ac:dyDescent="0.25">
      <c r="A4125" s="112">
        <v>45547</v>
      </c>
      <c r="B4125" s="21" t="s">
        <v>13417</v>
      </c>
      <c r="C4125" s="13" t="s">
        <v>166</v>
      </c>
      <c r="D4125" s="764" t="s">
        <v>14276</v>
      </c>
      <c r="E4125" s="22">
        <v>3477</v>
      </c>
      <c r="F4125" s="19"/>
      <c r="G4125" s="14">
        <f t="shared" si="89"/>
        <v>3477</v>
      </c>
      <c r="H4125" s="53"/>
    </row>
    <row r="4126" spans="1:8" x14ac:dyDescent="0.25">
      <c r="A4126" s="112">
        <v>45547</v>
      </c>
      <c r="B4126" s="21" t="s">
        <v>13240</v>
      </c>
      <c r="C4126" s="13" t="s">
        <v>12350</v>
      </c>
      <c r="D4126" s="764" t="s">
        <v>14282</v>
      </c>
      <c r="E4126" s="22">
        <v>400000</v>
      </c>
      <c r="F4126" s="19"/>
      <c r="G4126" s="14">
        <f t="shared" si="89"/>
        <v>400000</v>
      </c>
      <c r="H4126" s="53"/>
    </row>
    <row r="4127" spans="1:8" x14ac:dyDescent="0.25">
      <c r="A4127" s="112">
        <v>45547</v>
      </c>
      <c r="B4127" s="21" t="s">
        <v>13213</v>
      </c>
      <c r="C4127" s="13" t="s">
        <v>12350</v>
      </c>
      <c r="D4127" s="764" t="s">
        <v>14279</v>
      </c>
      <c r="E4127" s="22">
        <v>57600</v>
      </c>
      <c r="F4127" s="19"/>
      <c r="G4127" s="14">
        <f t="shared" si="89"/>
        <v>57600</v>
      </c>
      <c r="H4127" s="53"/>
    </row>
    <row r="4128" spans="1:8" x14ac:dyDescent="0.25">
      <c r="A4128" s="112">
        <v>45547</v>
      </c>
      <c r="B4128" s="21" t="s">
        <v>13240</v>
      </c>
      <c r="C4128" s="13" t="s">
        <v>12350</v>
      </c>
      <c r="D4128" s="764" t="s">
        <v>14280</v>
      </c>
      <c r="E4128" s="22">
        <v>45950</v>
      </c>
      <c r="F4128" s="19"/>
      <c r="G4128" s="14">
        <f t="shared" si="89"/>
        <v>45950</v>
      </c>
      <c r="H4128" s="53"/>
    </row>
    <row r="4129" spans="1:8" x14ac:dyDescent="0.25">
      <c r="A4129" s="112">
        <v>45549</v>
      </c>
      <c r="B4129" s="21" t="s">
        <v>12671</v>
      </c>
      <c r="C4129" s="13" t="s">
        <v>12457</v>
      </c>
      <c r="D4129" s="764" t="s">
        <v>10138</v>
      </c>
      <c r="E4129" s="22">
        <v>1600</v>
      </c>
      <c r="F4129" s="19"/>
      <c r="G4129" s="14">
        <f t="shared" si="89"/>
        <v>1600</v>
      </c>
      <c r="H4129" s="53"/>
    </row>
    <row r="4130" spans="1:8" ht="16.5" customHeight="1" x14ac:dyDescent="0.25">
      <c r="A4130" s="112">
        <v>45549</v>
      </c>
      <c r="B4130" s="21" t="s">
        <v>12671</v>
      </c>
      <c r="C4130" s="13" t="s">
        <v>8384</v>
      </c>
      <c r="D4130" s="764" t="s">
        <v>14284</v>
      </c>
      <c r="E4130" s="22">
        <v>364848</v>
      </c>
      <c r="F4130" s="19"/>
      <c r="G4130" s="14">
        <f t="shared" si="89"/>
        <v>364848</v>
      </c>
      <c r="H4130" s="53"/>
    </row>
    <row r="4131" spans="1:8" ht="16.5" customHeight="1" x14ac:dyDescent="0.25">
      <c r="A4131" s="112">
        <v>45549</v>
      </c>
      <c r="B4131" s="21" t="s">
        <v>12671</v>
      </c>
      <c r="C4131" s="13" t="s">
        <v>169</v>
      </c>
      <c r="D4131" s="764" t="s">
        <v>15295</v>
      </c>
      <c r="E4131" s="22">
        <v>81000</v>
      </c>
      <c r="F4131" s="19"/>
      <c r="G4131" s="14">
        <f t="shared" si="89"/>
        <v>81000</v>
      </c>
      <c r="H4131" s="53"/>
    </row>
    <row r="4132" spans="1:8" x14ac:dyDescent="0.25">
      <c r="A4132" s="112">
        <v>45551</v>
      </c>
      <c r="B4132" s="21" t="s">
        <v>11068</v>
      </c>
      <c r="C4132" s="13" t="s">
        <v>8384</v>
      </c>
      <c r="D4132" s="764"/>
      <c r="E4132" s="22"/>
      <c r="F4132" s="19">
        <v>600000</v>
      </c>
      <c r="G4132" s="14">
        <f t="shared" si="89"/>
        <v>-600000</v>
      </c>
      <c r="H4132" s="1281" t="s">
        <v>14247</v>
      </c>
    </row>
    <row r="4133" spans="1:8" x14ac:dyDescent="0.25">
      <c r="A4133" s="112">
        <v>45551</v>
      </c>
      <c r="B4133" s="21" t="s">
        <v>12671</v>
      </c>
      <c r="C4133" s="13" t="s">
        <v>8384</v>
      </c>
      <c r="D4133" s="764"/>
      <c r="E4133" s="22"/>
      <c r="F4133" s="19">
        <v>600000</v>
      </c>
      <c r="G4133" s="14">
        <f t="shared" ref="G4133:G4282" si="93">E4133-F4133</f>
        <v>-600000</v>
      </c>
      <c r="H4133" s="1282"/>
    </row>
    <row r="4134" spans="1:8" x14ac:dyDescent="0.25">
      <c r="A4134" s="112">
        <v>45551</v>
      </c>
      <c r="B4134" s="21" t="s">
        <v>13213</v>
      </c>
      <c r="C4134" s="13" t="s">
        <v>8384</v>
      </c>
      <c r="D4134" s="764"/>
      <c r="E4134" s="22"/>
      <c r="F4134" s="19">
        <v>300000</v>
      </c>
      <c r="G4134" s="14">
        <f t="shared" si="93"/>
        <v>-300000</v>
      </c>
      <c r="H4134" s="1283"/>
    </row>
    <row r="4135" spans="1:8" x14ac:dyDescent="0.25">
      <c r="A4135" s="112">
        <v>45551</v>
      </c>
      <c r="B4135" s="21" t="s">
        <v>13475</v>
      </c>
      <c r="C4135" s="13" t="s">
        <v>12350</v>
      </c>
      <c r="D4135" s="764" t="s">
        <v>14281</v>
      </c>
      <c r="E4135" s="22">
        <v>13300</v>
      </c>
      <c r="F4135" s="19"/>
      <c r="G4135" s="14">
        <f t="shared" si="93"/>
        <v>13300</v>
      </c>
      <c r="H4135" s="1106"/>
    </row>
    <row r="4136" spans="1:8" x14ac:dyDescent="0.25">
      <c r="A4136" s="112">
        <v>45551</v>
      </c>
      <c r="B4136" s="21" t="s">
        <v>12671</v>
      </c>
      <c r="C4136" s="13" t="s">
        <v>1062</v>
      </c>
      <c r="D4136" s="764" t="s">
        <v>14646</v>
      </c>
      <c r="E4136" s="22">
        <v>8308</v>
      </c>
      <c r="F4136" s="19"/>
      <c r="G4136" s="14">
        <f t="shared" si="93"/>
        <v>8308</v>
      </c>
      <c r="H4136" s="1106"/>
    </row>
    <row r="4137" spans="1:8" x14ac:dyDescent="0.25">
      <c r="A4137" s="112">
        <v>45551</v>
      </c>
      <c r="B4137" s="21" t="s">
        <v>12671</v>
      </c>
      <c r="C4137" s="13" t="s">
        <v>1062</v>
      </c>
      <c r="D4137" s="764" t="s">
        <v>14647</v>
      </c>
      <c r="E4137" s="22">
        <v>8610</v>
      </c>
      <c r="F4137" s="19"/>
      <c r="G4137" s="14">
        <f t="shared" si="93"/>
        <v>8610</v>
      </c>
      <c r="H4137" s="1106"/>
    </row>
    <row r="4138" spans="1:8" x14ac:dyDescent="0.25">
      <c r="A4138" s="112">
        <v>45553</v>
      </c>
      <c r="B4138" s="21" t="s">
        <v>13165</v>
      </c>
      <c r="C4138" s="13" t="s">
        <v>10472</v>
      </c>
      <c r="D4138" s="764" t="s">
        <v>8514</v>
      </c>
      <c r="E4138" s="22">
        <v>635266</v>
      </c>
      <c r="F4138" s="19"/>
      <c r="G4138" s="14">
        <f>E4138-F4138</f>
        <v>635266</v>
      </c>
      <c r="H4138" s="13"/>
    </row>
    <row r="4139" spans="1:8" x14ac:dyDescent="0.25">
      <c r="A4139" s="112">
        <v>45553</v>
      </c>
      <c r="B4139" s="21" t="s">
        <v>13165</v>
      </c>
      <c r="C4139" s="13" t="s">
        <v>10472</v>
      </c>
      <c r="D4139" s="764" t="s">
        <v>7746</v>
      </c>
      <c r="E4139" s="22">
        <v>628192</v>
      </c>
      <c r="F4139" s="19"/>
      <c r="G4139" s="14">
        <f>E4139-F4139</f>
        <v>628192</v>
      </c>
      <c r="H4139" s="13"/>
    </row>
    <row r="4140" spans="1:8" x14ac:dyDescent="0.25">
      <c r="A4140" s="112">
        <v>45554</v>
      </c>
      <c r="B4140" s="21" t="s">
        <v>12388</v>
      </c>
      <c r="C4140" s="13" t="s">
        <v>12457</v>
      </c>
      <c r="D4140" s="764" t="s">
        <v>8374</v>
      </c>
      <c r="E4140" s="22">
        <v>361985</v>
      </c>
      <c r="F4140" s="19"/>
      <c r="G4140" s="14">
        <f t="shared" si="93"/>
        <v>361985</v>
      </c>
      <c r="H4140" s="13"/>
    </row>
    <row r="4141" spans="1:8" x14ac:dyDescent="0.25">
      <c r="A4141" s="112">
        <v>45554</v>
      </c>
      <c r="B4141" s="21" t="s">
        <v>13240</v>
      </c>
      <c r="C4141" s="13" t="s">
        <v>12350</v>
      </c>
      <c r="D4141" s="764" t="s">
        <v>14283</v>
      </c>
      <c r="E4141" s="22">
        <v>7200</v>
      </c>
      <c r="F4141" s="19"/>
      <c r="G4141" s="14">
        <f t="shared" si="93"/>
        <v>7200</v>
      </c>
      <c r="H4141" s="13"/>
    </row>
    <row r="4142" spans="1:8" x14ac:dyDescent="0.25">
      <c r="A4142" s="112">
        <v>45554</v>
      </c>
      <c r="B4142" s="21" t="s">
        <v>12671</v>
      </c>
      <c r="C4142" s="13" t="s">
        <v>13276</v>
      </c>
      <c r="D4142" s="764" t="s">
        <v>11773</v>
      </c>
      <c r="E4142" s="22">
        <v>56200</v>
      </c>
      <c r="F4142" s="19"/>
      <c r="G4142" s="14">
        <f t="shared" si="93"/>
        <v>56200</v>
      </c>
      <c r="H4142" s="13"/>
    </row>
    <row r="4143" spans="1:8" x14ac:dyDescent="0.25">
      <c r="A4143" s="112">
        <v>45554</v>
      </c>
      <c r="B4143" s="21" t="s">
        <v>13213</v>
      </c>
      <c r="C4143" s="13" t="s">
        <v>8384</v>
      </c>
      <c r="D4143" s="764" t="s">
        <v>14285</v>
      </c>
      <c r="E4143" s="22">
        <v>21342</v>
      </c>
      <c r="F4143" s="19"/>
      <c r="G4143" s="14">
        <f t="shared" si="93"/>
        <v>21342</v>
      </c>
      <c r="H4143" s="13"/>
    </row>
    <row r="4144" spans="1:8" x14ac:dyDescent="0.25">
      <c r="A4144" s="112">
        <v>45554</v>
      </c>
      <c r="B4144" s="21" t="s">
        <v>12388</v>
      </c>
      <c r="C4144" s="13" t="s">
        <v>1062</v>
      </c>
      <c r="D4144" s="764" t="s">
        <v>14648</v>
      </c>
      <c r="E4144" s="22">
        <v>75500</v>
      </c>
      <c r="F4144" s="19"/>
      <c r="G4144" s="14">
        <f t="shared" si="93"/>
        <v>75500</v>
      </c>
      <c r="H4144" s="13"/>
    </row>
    <row r="4145" spans="1:8" x14ac:dyDescent="0.25">
      <c r="A4145" s="112">
        <v>45555</v>
      </c>
      <c r="B4145" s="21" t="s">
        <v>12671</v>
      </c>
      <c r="C4145" s="13" t="s">
        <v>8384</v>
      </c>
      <c r="D4145" s="764" t="s">
        <v>14286</v>
      </c>
      <c r="E4145" s="22">
        <v>139526</v>
      </c>
      <c r="F4145" s="19"/>
      <c r="G4145" s="14">
        <f t="shared" si="93"/>
        <v>139526</v>
      </c>
      <c r="H4145" s="13"/>
    </row>
    <row r="4146" spans="1:8" x14ac:dyDescent="0.25">
      <c r="A4146" s="112">
        <v>45556</v>
      </c>
      <c r="B4146" s="21" t="s">
        <v>13519</v>
      </c>
      <c r="C4146" s="13" t="s">
        <v>10472</v>
      </c>
      <c r="D4146" s="764" t="s">
        <v>7807</v>
      </c>
      <c r="E4146" s="22">
        <v>108049</v>
      </c>
      <c r="F4146" s="19"/>
      <c r="G4146" s="14">
        <f t="shared" si="93"/>
        <v>108049</v>
      </c>
      <c r="H4146" s="13"/>
    </row>
    <row r="4147" spans="1:8" x14ac:dyDescent="0.25">
      <c r="A4147" s="112">
        <v>45559</v>
      </c>
      <c r="B4147" s="21" t="s">
        <v>12388</v>
      </c>
      <c r="C4147" s="13" t="s">
        <v>12457</v>
      </c>
      <c r="D4147" s="764" t="s">
        <v>8375</v>
      </c>
      <c r="E4147" s="22">
        <v>98060</v>
      </c>
      <c r="F4147" s="19"/>
      <c r="G4147" s="14">
        <f t="shared" si="93"/>
        <v>98060</v>
      </c>
      <c r="H4147" s="13"/>
    </row>
    <row r="4148" spans="1:8" x14ac:dyDescent="0.25">
      <c r="A4148" s="112">
        <v>45559</v>
      </c>
      <c r="B4148" s="21" t="s">
        <v>12388</v>
      </c>
      <c r="C4148" s="13" t="s">
        <v>7947</v>
      </c>
      <c r="D4148" s="764"/>
      <c r="E4148" s="22"/>
      <c r="F4148" s="19">
        <v>904001</v>
      </c>
      <c r="G4148" s="14">
        <f t="shared" si="93"/>
        <v>-904001</v>
      </c>
      <c r="H4148" s="1176" t="s">
        <v>14461</v>
      </c>
    </row>
    <row r="4149" spans="1:8" x14ac:dyDescent="0.25">
      <c r="A4149" s="112">
        <v>45559</v>
      </c>
      <c r="B4149" s="21" t="s">
        <v>12388</v>
      </c>
      <c r="C4149" s="13" t="s">
        <v>7947</v>
      </c>
      <c r="D4149" s="764"/>
      <c r="E4149" s="22"/>
      <c r="F4149" s="19">
        <v>95999</v>
      </c>
      <c r="G4149" s="14">
        <f t="shared" si="93"/>
        <v>-95999</v>
      </c>
      <c r="H4149" s="1178"/>
    </row>
    <row r="4150" spans="1:8" x14ac:dyDescent="0.25">
      <c r="A4150" s="112">
        <v>45560</v>
      </c>
      <c r="B4150" s="21" t="s">
        <v>12388</v>
      </c>
      <c r="C4150" s="13" t="s">
        <v>164</v>
      </c>
      <c r="D4150" s="764" t="s">
        <v>14409</v>
      </c>
      <c r="E4150" s="22">
        <v>9738</v>
      </c>
      <c r="F4150" s="19"/>
      <c r="G4150" s="14">
        <f t="shared" si="93"/>
        <v>9738</v>
      </c>
      <c r="H4150" s="13"/>
    </row>
    <row r="4151" spans="1:8" x14ac:dyDescent="0.25">
      <c r="A4151" s="112">
        <v>45560</v>
      </c>
      <c r="B4151" s="21" t="s">
        <v>13417</v>
      </c>
      <c r="C4151" s="13" t="s">
        <v>164</v>
      </c>
      <c r="D4151" s="764" t="s">
        <v>14410</v>
      </c>
      <c r="E4151" s="22">
        <v>9197</v>
      </c>
      <c r="F4151" s="19"/>
      <c r="G4151" s="14">
        <f t="shared" si="93"/>
        <v>9197</v>
      </c>
      <c r="H4151" s="13"/>
    </row>
    <row r="4152" spans="1:8" x14ac:dyDescent="0.25">
      <c r="A4152" s="112">
        <v>45561</v>
      </c>
      <c r="B4152" s="21" t="s">
        <v>12388</v>
      </c>
      <c r="C4152" s="13" t="s">
        <v>12457</v>
      </c>
      <c r="D4152" s="764"/>
      <c r="E4152" s="22"/>
      <c r="F4152" s="19">
        <v>500000</v>
      </c>
      <c r="G4152" s="14">
        <f t="shared" si="93"/>
        <v>-500000</v>
      </c>
      <c r="H4152" s="13" t="s">
        <v>13982</v>
      </c>
    </row>
    <row r="4153" spans="1:8" x14ac:dyDescent="0.25">
      <c r="A4153" s="112">
        <v>45561</v>
      </c>
      <c r="B4153" s="21" t="s">
        <v>12388</v>
      </c>
      <c r="C4153" s="13" t="s">
        <v>7947</v>
      </c>
      <c r="D4153" s="1179" t="s">
        <v>14457</v>
      </c>
      <c r="E4153" s="22">
        <v>1762383</v>
      </c>
      <c r="F4153" s="111"/>
      <c r="G4153" s="14">
        <f t="shared" si="93"/>
        <v>1762383</v>
      </c>
      <c r="H4153" s="1176" t="s">
        <v>9314</v>
      </c>
    </row>
    <row r="4154" spans="1:8" x14ac:dyDescent="0.25">
      <c r="A4154" s="112">
        <v>45561</v>
      </c>
      <c r="B4154" s="21" t="s">
        <v>13098</v>
      </c>
      <c r="C4154" s="13" t="s">
        <v>7947</v>
      </c>
      <c r="D4154" s="1180"/>
      <c r="E4154" s="22">
        <v>495000</v>
      </c>
      <c r="F4154" s="111"/>
      <c r="G4154" s="14">
        <f t="shared" si="93"/>
        <v>495000</v>
      </c>
      <c r="H4154" s="1178"/>
    </row>
    <row r="4155" spans="1:8" x14ac:dyDescent="0.25">
      <c r="A4155" s="112">
        <v>45561</v>
      </c>
      <c r="B4155" s="21" t="s">
        <v>13098</v>
      </c>
      <c r="C4155" s="13" t="s">
        <v>8384</v>
      </c>
      <c r="D4155" s="764" t="s">
        <v>14546</v>
      </c>
      <c r="E4155" s="22">
        <v>35756</v>
      </c>
      <c r="F4155" s="19"/>
      <c r="G4155" s="14">
        <f t="shared" ref="G4155:G4162" si="94">E4155-F4155</f>
        <v>35756</v>
      </c>
      <c r="H4155" s="13"/>
    </row>
    <row r="4156" spans="1:8" x14ac:dyDescent="0.25">
      <c r="A4156" s="112">
        <v>45561</v>
      </c>
      <c r="B4156" s="21" t="s">
        <v>12671</v>
      </c>
      <c r="C4156" s="13" t="s">
        <v>8384</v>
      </c>
      <c r="D4156" s="764" t="s">
        <v>14547</v>
      </c>
      <c r="E4156" s="22">
        <v>39468</v>
      </c>
      <c r="F4156" s="111"/>
      <c r="G4156" s="782">
        <f t="shared" si="94"/>
        <v>39468</v>
      </c>
      <c r="H4156" s="53"/>
    </row>
    <row r="4157" spans="1:8" x14ac:dyDescent="0.25">
      <c r="A4157" s="112">
        <v>45561</v>
      </c>
      <c r="B4157" s="21" t="s">
        <v>12594</v>
      </c>
      <c r="C4157" s="13" t="s">
        <v>8384</v>
      </c>
      <c r="D4157" s="764" t="s">
        <v>13587</v>
      </c>
      <c r="E4157" s="22">
        <v>89174</v>
      </c>
      <c r="F4157" s="111"/>
      <c r="G4157" s="782">
        <f t="shared" si="94"/>
        <v>89174</v>
      </c>
      <c r="H4157" s="53"/>
    </row>
    <row r="4158" spans="1:8" x14ac:dyDescent="0.25">
      <c r="A4158" s="112">
        <v>45561</v>
      </c>
      <c r="B4158" s="21" t="s">
        <v>13240</v>
      </c>
      <c r="C4158" s="13" t="s">
        <v>8384</v>
      </c>
      <c r="D4158" s="764" t="s">
        <v>14548</v>
      </c>
      <c r="E4158" s="22">
        <v>26157</v>
      </c>
      <c r="F4158" s="111"/>
      <c r="G4158" s="782">
        <f t="shared" si="94"/>
        <v>26157</v>
      </c>
      <c r="H4158" s="53"/>
    </row>
    <row r="4159" spans="1:8" x14ac:dyDescent="0.25">
      <c r="A4159" s="112">
        <v>45562</v>
      </c>
      <c r="B4159" s="21" t="s">
        <v>13165</v>
      </c>
      <c r="C4159" s="13" t="s">
        <v>12350</v>
      </c>
      <c r="D4159" s="764" t="s">
        <v>14632</v>
      </c>
      <c r="E4159" s="22">
        <v>844500</v>
      </c>
      <c r="F4159" s="111"/>
      <c r="G4159" s="782">
        <f t="shared" si="94"/>
        <v>844500</v>
      </c>
      <c r="H4159" s="53"/>
    </row>
    <row r="4160" spans="1:8" x14ac:dyDescent="0.25">
      <c r="A4160" s="112">
        <v>45562</v>
      </c>
      <c r="B4160" s="21" t="s">
        <v>13165</v>
      </c>
      <c r="C4160" s="13" t="s">
        <v>12350</v>
      </c>
      <c r="D4160" s="764" t="s">
        <v>14633</v>
      </c>
      <c r="E4160" s="22">
        <v>108000</v>
      </c>
      <c r="F4160" s="111"/>
      <c r="G4160" s="782">
        <f t="shared" si="94"/>
        <v>108000</v>
      </c>
      <c r="H4160" s="53"/>
    </row>
    <row r="4161" spans="1:9" x14ac:dyDescent="0.25">
      <c r="A4161" s="112">
        <v>45565</v>
      </c>
      <c r="B4161" s="21" t="s">
        <v>13519</v>
      </c>
      <c r="C4161" s="13" t="s">
        <v>10472</v>
      </c>
      <c r="D4161" s="764" t="s">
        <v>14649</v>
      </c>
      <c r="E4161" s="22">
        <v>513893</v>
      </c>
      <c r="F4161" s="111"/>
      <c r="G4161" s="782">
        <f t="shared" si="94"/>
        <v>513893</v>
      </c>
      <c r="H4161" s="53"/>
    </row>
    <row r="4162" spans="1:9" x14ac:dyDescent="0.25">
      <c r="A4162" s="112">
        <v>45566</v>
      </c>
      <c r="B4162" s="21" t="s">
        <v>14329</v>
      </c>
      <c r="C4162" s="13" t="s">
        <v>166</v>
      </c>
      <c r="D4162" s="764" t="s">
        <v>14557</v>
      </c>
      <c r="E4162" s="22">
        <v>5871</v>
      </c>
      <c r="F4162" s="111"/>
      <c r="G4162" s="782">
        <f t="shared" si="94"/>
        <v>5871</v>
      </c>
      <c r="H4162" s="53"/>
    </row>
    <row r="4163" spans="1:9" x14ac:dyDescent="0.25">
      <c r="A4163" s="112">
        <v>45566</v>
      </c>
      <c r="B4163" s="21" t="s">
        <v>13098</v>
      </c>
      <c r="C4163" s="13" t="s">
        <v>1062</v>
      </c>
      <c r="D4163" s="764"/>
      <c r="E4163" s="22"/>
      <c r="F4163" s="111">
        <v>250000</v>
      </c>
      <c r="G4163" s="782">
        <f>E4163-F4163</f>
        <v>-250000</v>
      </c>
      <c r="H4163" s="1189" t="s">
        <v>14444</v>
      </c>
    </row>
    <row r="4164" spans="1:9" x14ac:dyDescent="0.25">
      <c r="A4164" s="112">
        <v>45566</v>
      </c>
      <c r="B4164" s="21" t="s">
        <v>13213</v>
      </c>
      <c r="C4164" s="13" t="s">
        <v>1062</v>
      </c>
      <c r="D4164" s="764"/>
      <c r="E4164" s="22"/>
      <c r="F4164" s="19">
        <v>50000</v>
      </c>
      <c r="G4164" s="782">
        <f>E4164-F4164</f>
        <v>-50000</v>
      </c>
      <c r="H4164" s="1190"/>
    </row>
    <row r="4165" spans="1:9" ht="16.5" thickBot="1" x14ac:dyDescent="0.3">
      <c r="A4165" s="112">
        <v>45567</v>
      </c>
      <c r="B4165" s="21" t="s">
        <v>13165</v>
      </c>
      <c r="C4165" s="13" t="s">
        <v>10472</v>
      </c>
      <c r="D4165" s="764"/>
      <c r="E4165" s="22"/>
      <c r="F4165" s="109">
        <v>2000000</v>
      </c>
      <c r="G4165" s="14">
        <f t="shared" si="93"/>
        <v>-2000000</v>
      </c>
      <c r="H4165" s="13" t="s">
        <v>14419</v>
      </c>
    </row>
    <row r="4166" spans="1:9" x14ac:dyDescent="0.25">
      <c r="A4166" s="112">
        <v>45567</v>
      </c>
      <c r="B4166" s="21" t="s">
        <v>11068</v>
      </c>
      <c r="C4166" s="13" t="s">
        <v>166</v>
      </c>
      <c r="D4166" s="764"/>
      <c r="E4166" s="781"/>
      <c r="F4166" s="783">
        <v>6290</v>
      </c>
      <c r="G4166" s="782">
        <f t="shared" si="93"/>
        <v>-6290</v>
      </c>
      <c r="H4166" s="1182" t="s">
        <v>14420</v>
      </c>
    </row>
    <row r="4167" spans="1:9" x14ac:dyDescent="0.25">
      <c r="A4167" s="112">
        <v>45567</v>
      </c>
      <c r="B4167" s="21" t="s">
        <v>12783</v>
      </c>
      <c r="C4167" s="13" t="s">
        <v>166</v>
      </c>
      <c r="D4167" s="764"/>
      <c r="E4167" s="781"/>
      <c r="F4167" s="141">
        <v>13324</v>
      </c>
      <c r="G4167" s="782">
        <f t="shared" si="93"/>
        <v>-13324</v>
      </c>
      <c r="H4167" s="1183"/>
    </row>
    <row r="4168" spans="1:9" x14ac:dyDescent="0.25">
      <c r="A4168" s="112">
        <v>45567</v>
      </c>
      <c r="B4168" s="21" t="s">
        <v>12388</v>
      </c>
      <c r="C4168" s="13" t="s">
        <v>166</v>
      </c>
      <c r="D4168" s="764"/>
      <c r="E4168" s="781"/>
      <c r="F4168" s="141">
        <v>127755</v>
      </c>
      <c r="G4168" s="782">
        <f t="shared" si="93"/>
        <v>-127755</v>
      </c>
      <c r="H4168" s="1183"/>
    </row>
    <row r="4169" spans="1:9" x14ac:dyDescent="0.25">
      <c r="A4169" s="112">
        <v>45567</v>
      </c>
      <c r="B4169" s="21" t="s">
        <v>13213</v>
      </c>
      <c r="C4169" s="13" t="s">
        <v>166</v>
      </c>
      <c r="D4169" s="764"/>
      <c r="E4169" s="781"/>
      <c r="F4169" s="141">
        <v>51167</v>
      </c>
      <c r="G4169" s="782">
        <f t="shared" si="93"/>
        <v>-51167</v>
      </c>
      <c r="H4169" s="1183"/>
    </row>
    <row r="4170" spans="1:9" x14ac:dyDescent="0.25">
      <c r="A4170" s="112">
        <v>45567</v>
      </c>
      <c r="B4170" s="21" t="s">
        <v>13417</v>
      </c>
      <c r="C4170" s="13" t="s">
        <v>166</v>
      </c>
      <c r="D4170" s="764"/>
      <c r="E4170" s="781"/>
      <c r="F4170" s="141">
        <v>148964</v>
      </c>
      <c r="G4170" s="782">
        <f t="shared" si="93"/>
        <v>-148964</v>
      </c>
      <c r="H4170" s="1183"/>
    </row>
    <row r="4171" spans="1:9" ht="16.5" thickBot="1" x14ac:dyDescent="0.3">
      <c r="A4171" s="112">
        <v>45567</v>
      </c>
      <c r="B4171" s="21" t="s">
        <v>13519</v>
      </c>
      <c r="C4171" s="13" t="s">
        <v>166</v>
      </c>
      <c r="D4171" s="764"/>
      <c r="E4171" s="781"/>
      <c r="F4171" s="784">
        <v>152500</v>
      </c>
      <c r="G4171" s="782">
        <f t="shared" si="93"/>
        <v>-152500</v>
      </c>
      <c r="H4171" s="1184"/>
    </row>
    <row r="4172" spans="1:9" x14ac:dyDescent="0.25">
      <c r="A4172" s="112">
        <v>45567</v>
      </c>
      <c r="B4172" s="21" t="s">
        <v>12388</v>
      </c>
      <c r="C4172" s="13" t="s">
        <v>7240</v>
      </c>
      <c r="D4172" s="764"/>
      <c r="E4172" s="22">
        <v>767000</v>
      </c>
      <c r="F4172" s="19"/>
      <c r="G4172" s="782">
        <f t="shared" si="93"/>
        <v>767000</v>
      </c>
      <c r="H4172" s="13" t="s">
        <v>14445</v>
      </c>
    </row>
    <row r="4173" spans="1:9" x14ac:dyDescent="0.25">
      <c r="A4173" s="112">
        <v>45567</v>
      </c>
      <c r="B4173" s="21" t="s">
        <v>12774</v>
      </c>
      <c r="C4173" s="13" t="s">
        <v>13116</v>
      </c>
      <c r="D4173" s="764"/>
      <c r="E4173" s="22">
        <v>80000</v>
      </c>
      <c r="F4173" s="19"/>
      <c r="G4173" s="782">
        <f t="shared" si="93"/>
        <v>80000</v>
      </c>
      <c r="H4173" s="32"/>
      <c r="I4173" s="127"/>
    </row>
    <row r="4174" spans="1:9" x14ac:dyDescent="0.25">
      <c r="A4174" s="112">
        <v>45567</v>
      </c>
      <c r="B4174" s="21" t="s">
        <v>10559</v>
      </c>
      <c r="C4174" s="13" t="s">
        <v>13116</v>
      </c>
      <c r="D4174" s="764"/>
      <c r="E4174" s="22">
        <v>60000</v>
      </c>
      <c r="F4174" s="19"/>
      <c r="G4174" s="782">
        <f t="shared" si="93"/>
        <v>60000</v>
      </c>
      <c r="H4174" s="32"/>
      <c r="I4174" s="127"/>
    </row>
    <row r="4175" spans="1:9" x14ac:dyDescent="0.25">
      <c r="A4175" s="112">
        <v>45567</v>
      </c>
      <c r="B4175" s="21" t="s">
        <v>11068</v>
      </c>
      <c r="C4175" s="13" t="s">
        <v>13116</v>
      </c>
      <c r="D4175" s="764"/>
      <c r="E4175" s="22">
        <v>1315771</v>
      </c>
      <c r="F4175" s="19"/>
      <c r="G4175" s="782">
        <f t="shared" si="93"/>
        <v>1315771</v>
      </c>
      <c r="H4175" s="32"/>
      <c r="I4175" s="127"/>
    </row>
    <row r="4176" spans="1:9" x14ac:dyDescent="0.25">
      <c r="A4176" s="112">
        <v>45567</v>
      </c>
      <c r="B4176" s="21" t="s">
        <v>11864</v>
      </c>
      <c r="C4176" s="13" t="s">
        <v>13116</v>
      </c>
      <c r="D4176" s="764"/>
      <c r="E4176" s="22">
        <v>400000</v>
      </c>
      <c r="F4176" s="19"/>
      <c r="G4176" s="782">
        <f t="shared" si="93"/>
        <v>400000</v>
      </c>
      <c r="H4176" s="32"/>
      <c r="I4176" s="127"/>
    </row>
    <row r="4177" spans="1:9" x14ac:dyDescent="0.25">
      <c r="A4177" s="112">
        <v>45567</v>
      </c>
      <c r="B4177" s="21" t="s">
        <v>13213</v>
      </c>
      <c r="C4177" s="13" t="s">
        <v>13116</v>
      </c>
      <c r="D4177" s="764"/>
      <c r="E4177" s="22">
        <v>910000</v>
      </c>
      <c r="F4177" s="19"/>
      <c r="G4177" s="782">
        <f t="shared" si="93"/>
        <v>910000</v>
      </c>
      <c r="H4177" s="32"/>
      <c r="I4177" s="127"/>
    </row>
    <row r="4178" spans="1:9" x14ac:dyDescent="0.25">
      <c r="A4178" s="112">
        <v>45567</v>
      </c>
      <c r="B4178" s="21" t="s">
        <v>13904</v>
      </c>
      <c r="C4178" s="13" t="s">
        <v>13116</v>
      </c>
      <c r="D4178" s="764"/>
      <c r="E4178" s="22">
        <v>155000</v>
      </c>
      <c r="F4178" s="19"/>
      <c r="G4178" s="782">
        <f t="shared" si="93"/>
        <v>155000</v>
      </c>
      <c r="H4178" s="32"/>
      <c r="I4178" s="127"/>
    </row>
    <row r="4179" spans="1:9" x14ac:dyDescent="0.25">
      <c r="A4179" s="112">
        <v>45567</v>
      </c>
      <c r="B4179" s="21" t="s">
        <v>13279</v>
      </c>
      <c r="C4179" s="13" t="s">
        <v>13116</v>
      </c>
      <c r="D4179" s="764"/>
      <c r="E4179" s="22">
        <v>40000</v>
      </c>
      <c r="F4179" s="19"/>
      <c r="G4179" s="782">
        <f t="shared" si="93"/>
        <v>40000</v>
      </c>
      <c r="H4179" s="32"/>
      <c r="I4179" s="127"/>
    </row>
    <row r="4180" spans="1:9" x14ac:dyDescent="0.25">
      <c r="A4180" s="112">
        <v>45567</v>
      </c>
      <c r="B4180" s="21" t="s">
        <v>13297</v>
      </c>
      <c r="C4180" s="13" t="s">
        <v>13116</v>
      </c>
      <c r="D4180" s="764"/>
      <c r="E4180" s="22">
        <v>7000</v>
      </c>
      <c r="F4180" s="19"/>
      <c r="G4180" s="782">
        <f t="shared" si="93"/>
        <v>7000</v>
      </c>
      <c r="H4180" s="32"/>
      <c r="I4180" s="127"/>
    </row>
    <row r="4181" spans="1:9" x14ac:dyDescent="0.25">
      <c r="A4181" s="112">
        <v>45567</v>
      </c>
      <c r="B4181" s="21" t="s">
        <v>12783</v>
      </c>
      <c r="C4181" s="13" t="s">
        <v>13116</v>
      </c>
      <c r="D4181" s="764"/>
      <c r="E4181" s="22">
        <v>270000</v>
      </c>
      <c r="F4181" s="19"/>
      <c r="G4181" s="782">
        <f t="shared" si="93"/>
        <v>270000</v>
      </c>
      <c r="H4181" s="32"/>
      <c r="I4181" s="127"/>
    </row>
    <row r="4182" spans="1:9" x14ac:dyDescent="0.25">
      <c r="A4182" s="112">
        <v>45567</v>
      </c>
      <c r="B4182" s="21" t="s">
        <v>13278</v>
      </c>
      <c r="C4182" s="13" t="s">
        <v>13116</v>
      </c>
      <c r="D4182" s="764"/>
      <c r="E4182" s="22">
        <v>40000</v>
      </c>
      <c r="F4182" s="19"/>
      <c r="G4182" s="782">
        <f t="shared" si="93"/>
        <v>40000</v>
      </c>
      <c r="H4182" s="32"/>
      <c r="I4182" s="127"/>
    </row>
    <row r="4183" spans="1:9" x14ac:dyDescent="0.25">
      <c r="A4183" s="112">
        <v>45567</v>
      </c>
      <c r="B4183" s="21" t="s">
        <v>12388</v>
      </c>
      <c r="C4183" s="13" t="s">
        <v>166</v>
      </c>
      <c r="D4183" s="764" t="s">
        <v>14558</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14479</v>
      </c>
    </row>
    <row r="4185" spans="1:9" x14ac:dyDescent="0.25">
      <c r="A4185" s="112">
        <v>45568</v>
      </c>
      <c r="B4185" s="21" t="s">
        <v>13278</v>
      </c>
      <c r="C4185" s="13" t="s">
        <v>8384</v>
      </c>
      <c r="D4185" s="764" t="s">
        <v>14549</v>
      </c>
      <c r="E4185" s="22">
        <v>39181</v>
      </c>
      <c r="F4185" s="109"/>
      <c r="G4185" s="782">
        <f t="shared" si="93"/>
        <v>39181</v>
      </c>
      <c r="H4185" s="13"/>
    </row>
    <row r="4186" spans="1:9" x14ac:dyDescent="0.25">
      <c r="A4186" s="112">
        <v>45568</v>
      </c>
      <c r="B4186" s="21" t="s">
        <v>12783</v>
      </c>
      <c r="C4186" s="13" t="s">
        <v>8384</v>
      </c>
      <c r="D4186" s="764" t="s">
        <v>14550</v>
      </c>
      <c r="E4186" s="22">
        <v>26611</v>
      </c>
      <c r="F4186" s="109"/>
      <c r="G4186" s="782">
        <f t="shared" si="93"/>
        <v>26611</v>
      </c>
      <c r="H4186" s="13"/>
    </row>
    <row r="4187" spans="1:9" x14ac:dyDescent="0.25">
      <c r="A4187" s="112">
        <v>45568</v>
      </c>
      <c r="B4187" s="21" t="s">
        <v>14474</v>
      </c>
      <c r="C4187" s="13" t="s">
        <v>8384</v>
      </c>
      <c r="D4187" s="764" t="s">
        <v>14551</v>
      </c>
      <c r="E4187" s="22">
        <v>100310</v>
      </c>
      <c r="F4187" s="109"/>
      <c r="G4187" s="782">
        <f t="shared" si="93"/>
        <v>100310</v>
      </c>
      <c r="H4187" s="13"/>
    </row>
    <row r="4188" spans="1:9" ht="16.5" thickBot="1" x14ac:dyDescent="0.3">
      <c r="A4188" s="112">
        <v>45568</v>
      </c>
      <c r="B4188" s="21" t="s">
        <v>13213</v>
      </c>
      <c r="C4188" s="13" t="s">
        <v>13922</v>
      </c>
      <c r="D4188" s="764"/>
      <c r="E4188" s="22"/>
      <c r="F4188" s="109">
        <v>100000</v>
      </c>
      <c r="G4188" s="782">
        <f t="shared" si="93"/>
        <v>-100000</v>
      </c>
      <c r="H4188" s="13" t="s">
        <v>14482</v>
      </c>
    </row>
    <row r="4189" spans="1:9" x14ac:dyDescent="0.25">
      <c r="A4189" s="112">
        <v>45568</v>
      </c>
      <c r="B4189" s="21" t="s">
        <v>12048</v>
      </c>
      <c r="C4189" s="13" t="s">
        <v>164</v>
      </c>
      <c r="D4189" s="764"/>
      <c r="E4189" s="781"/>
      <c r="F4189" s="783">
        <v>95402</v>
      </c>
      <c r="G4189" s="782">
        <f t="shared" si="93"/>
        <v>-95402</v>
      </c>
      <c r="H4189" s="1243" t="s">
        <v>14480</v>
      </c>
    </row>
    <row r="4190" spans="1:9" x14ac:dyDescent="0.25">
      <c r="A4190" s="112">
        <v>45568</v>
      </c>
      <c r="B4190" s="21" t="s">
        <v>12783</v>
      </c>
      <c r="C4190" s="13" t="s">
        <v>164</v>
      </c>
      <c r="D4190" s="764"/>
      <c r="E4190" s="781"/>
      <c r="F4190" s="141">
        <v>8321</v>
      </c>
      <c r="G4190" s="782">
        <f t="shared" si="93"/>
        <v>-8321</v>
      </c>
      <c r="H4190" s="1244"/>
    </row>
    <row r="4191" spans="1:9" x14ac:dyDescent="0.25">
      <c r="A4191" s="112">
        <v>45568</v>
      </c>
      <c r="B4191" s="21" t="s">
        <v>12388</v>
      </c>
      <c r="C4191" s="13" t="s">
        <v>164</v>
      </c>
      <c r="D4191" s="764"/>
      <c r="E4191" s="781"/>
      <c r="F4191" s="141">
        <v>24631</v>
      </c>
      <c r="G4191" s="782">
        <f t="shared" si="93"/>
        <v>-24631</v>
      </c>
      <c r="H4191" s="1244"/>
    </row>
    <row r="4192" spans="1:9" x14ac:dyDescent="0.25">
      <c r="A4192" s="112">
        <v>45568</v>
      </c>
      <c r="B4192" s="21" t="s">
        <v>12671</v>
      </c>
      <c r="C4192" s="13" t="s">
        <v>164</v>
      </c>
      <c r="D4192" s="764"/>
      <c r="E4192" s="781"/>
      <c r="F4192" s="141">
        <v>9919</v>
      </c>
      <c r="G4192" s="782">
        <f t="shared" si="93"/>
        <v>-9919</v>
      </c>
      <c r="H4192" s="1244"/>
    </row>
    <row r="4193" spans="1:8" x14ac:dyDescent="0.25">
      <c r="A4193" s="112">
        <v>45568</v>
      </c>
      <c r="B4193" s="21" t="s">
        <v>13278</v>
      </c>
      <c r="C4193" s="13" t="s">
        <v>164</v>
      </c>
      <c r="D4193" s="764"/>
      <c r="E4193" s="781"/>
      <c r="F4193" s="141">
        <v>7348</v>
      </c>
      <c r="G4193" s="782">
        <f t="shared" si="93"/>
        <v>-7348</v>
      </c>
      <c r="H4193" s="1244"/>
    </row>
    <row r="4194" spans="1:8" ht="16.5" thickBot="1" x14ac:dyDescent="0.3">
      <c r="A4194" s="112">
        <v>45568</v>
      </c>
      <c r="B4194" s="21" t="s">
        <v>13417</v>
      </c>
      <c r="C4194" s="13" t="s">
        <v>164</v>
      </c>
      <c r="D4194" s="764"/>
      <c r="E4194" s="781"/>
      <c r="F4194" s="784">
        <v>54379</v>
      </c>
      <c r="G4194" s="782">
        <f t="shared" si="93"/>
        <v>-54379</v>
      </c>
      <c r="H4194" s="1245"/>
    </row>
    <row r="4195" spans="1:8" x14ac:dyDescent="0.25">
      <c r="A4195" s="112">
        <v>45568</v>
      </c>
      <c r="B4195" s="21" t="s">
        <v>11068</v>
      </c>
      <c r="C4195" s="13" t="s">
        <v>169</v>
      </c>
      <c r="D4195" s="764" t="s">
        <v>14491</v>
      </c>
      <c r="E4195" s="22">
        <v>151000</v>
      </c>
      <c r="F4195" s="111"/>
      <c r="G4195" s="782">
        <f t="shared" si="93"/>
        <v>151000</v>
      </c>
      <c r="H4195" s="13"/>
    </row>
    <row r="4196" spans="1:8" x14ac:dyDescent="0.25">
      <c r="A4196" s="112">
        <v>45568</v>
      </c>
      <c r="B4196" s="21" t="s">
        <v>13213</v>
      </c>
      <c r="C4196" s="13" t="s">
        <v>12350</v>
      </c>
      <c r="D4196" s="764" t="s">
        <v>14634</v>
      </c>
      <c r="E4196" s="22">
        <v>105000</v>
      </c>
      <c r="F4196" s="110"/>
      <c r="G4196" s="782">
        <f t="shared" si="93"/>
        <v>105000</v>
      </c>
      <c r="H4196" s="13"/>
    </row>
    <row r="4197" spans="1:8" x14ac:dyDescent="0.25">
      <c r="A4197" s="112">
        <v>45569</v>
      </c>
      <c r="B4197" s="21" t="s">
        <v>12594</v>
      </c>
      <c r="C4197" s="13" t="s">
        <v>8384</v>
      </c>
      <c r="D4197" s="764" t="s">
        <v>14552</v>
      </c>
      <c r="E4197" s="22">
        <v>54189</v>
      </c>
      <c r="F4197" s="110"/>
      <c r="G4197" s="782">
        <f t="shared" si="93"/>
        <v>54189</v>
      </c>
      <c r="H4197" s="13"/>
    </row>
    <row r="4198" spans="1:8" x14ac:dyDescent="0.25">
      <c r="A4198" s="112">
        <v>45569</v>
      </c>
      <c r="B4198" s="21" t="s">
        <v>13240</v>
      </c>
      <c r="C4198" s="13" t="s">
        <v>166</v>
      </c>
      <c r="D4198" s="764" t="s">
        <v>14559</v>
      </c>
      <c r="E4198" s="22">
        <v>16868</v>
      </c>
      <c r="F4198" s="110"/>
      <c r="G4198" s="782">
        <f t="shared" si="93"/>
        <v>16868</v>
      </c>
      <c r="H4198" s="13"/>
    </row>
    <row r="4199" spans="1:8" x14ac:dyDescent="0.25">
      <c r="A4199" s="112">
        <v>45569</v>
      </c>
      <c r="B4199" s="21" t="s">
        <v>11068</v>
      </c>
      <c r="C4199" s="13" t="s">
        <v>1062</v>
      </c>
      <c r="D4199" s="764" t="s">
        <v>14637</v>
      </c>
      <c r="E4199" s="22">
        <v>62550</v>
      </c>
      <c r="F4199" s="110"/>
      <c r="G4199" s="782">
        <f t="shared" si="93"/>
        <v>62550</v>
      </c>
      <c r="H4199" s="13"/>
    </row>
    <row r="4200" spans="1:8" x14ac:dyDescent="0.25">
      <c r="A4200" s="112">
        <v>45570</v>
      </c>
      <c r="B4200" s="21" t="s">
        <v>11068</v>
      </c>
      <c r="C4200" s="13" t="s">
        <v>8384</v>
      </c>
      <c r="D4200" s="764" t="s">
        <v>14553</v>
      </c>
      <c r="E4200" s="22">
        <v>540911</v>
      </c>
      <c r="F4200" s="110"/>
      <c r="G4200" s="782">
        <f t="shared" si="93"/>
        <v>540911</v>
      </c>
      <c r="H4200" s="13"/>
    </row>
    <row r="4201" spans="1:8" x14ac:dyDescent="0.25">
      <c r="A4201" s="112">
        <v>45570</v>
      </c>
      <c r="B4201" s="21" t="s">
        <v>13213</v>
      </c>
      <c r="C4201" s="13" t="s">
        <v>8384</v>
      </c>
      <c r="D4201" s="764" t="s">
        <v>14554</v>
      </c>
      <c r="E4201" s="22">
        <v>22913</v>
      </c>
      <c r="F4201" s="110"/>
      <c r="G4201" s="782">
        <f t="shared" si="93"/>
        <v>22913</v>
      </c>
      <c r="H4201" s="13"/>
    </row>
    <row r="4202" spans="1:8" x14ac:dyDescent="0.25">
      <c r="A4202" s="112">
        <v>45570</v>
      </c>
      <c r="B4202" s="21" t="s">
        <v>12388</v>
      </c>
      <c r="C4202" s="13" t="s">
        <v>166</v>
      </c>
      <c r="D4202" s="764" t="s">
        <v>14560</v>
      </c>
      <c r="E4202" s="781">
        <v>55000</v>
      </c>
      <c r="F4202" s="213"/>
      <c r="G4202" s="782">
        <f t="shared" si="93"/>
        <v>55000</v>
      </c>
      <c r="H4202" s="53"/>
    </row>
    <row r="4203" spans="1:8" x14ac:dyDescent="0.25">
      <c r="A4203" s="112">
        <v>45572</v>
      </c>
      <c r="B4203" s="21" t="s">
        <v>13279</v>
      </c>
      <c r="C4203" s="13" t="s">
        <v>10472</v>
      </c>
      <c r="D4203" s="764" t="s">
        <v>14650</v>
      </c>
      <c r="E4203" s="781">
        <v>88000</v>
      </c>
      <c r="F4203" s="213"/>
      <c r="G4203" s="782">
        <f t="shared" si="93"/>
        <v>88000</v>
      </c>
      <c r="H4203" s="53"/>
    </row>
    <row r="4204" spans="1:8" x14ac:dyDescent="0.25">
      <c r="A4204" s="112">
        <v>45572</v>
      </c>
      <c r="B4204" s="21" t="s">
        <v>13904</v>
      </c>
      <c r="C4204" s="13" t="s">
        <v>10472</v>
      </c>
      <c r="D4204" s="764" t="s">
        <v>14651</v>
      </c>
      <c r="E4204" s="781">
        <v>12500</v>
      </c>
      <c r="F4204" s="213"/>
      <c r="G4204" s="782">
        <f t="shared" si="93"/>
        <v>12500</v>
      </c>
      <c r="H4204" s="53"/>
    </row>
    <row r="4205" spans="1:8" x14ac:dyDescent="0.25">
      <c r="A4205" s="112">
        <v>45572</v>
      </c>
      <c r="B4205" s="21" t="s">
        <v>14232</v>
      </c>
      <c r="C4205" s="13" t="s">
        <v>166</v>
      </c>
      <c r="D4205" s="764" t="s">
        <v>14710</v>
      </c>
      <c r="E4205" s="781">
        <v>16758</v>
      </c>
      <c r="F4205" s="213"/>
      <c r="G4205" s="782">
        <f t="shared" si="93"/>
        <v>16758</v>
      </c>
      <c r="H4205" s="53"/>
    </row>
    <row r="4206" spans="1:8" ht="16.5" thickBot="1" x14ac:dyDescent="0.3">
      <c r="A4206" s="112">
        <v>45573</v>
      </c>
      <c r="B4206" s="21" t="s">
        <v>12671</v>
      </c>
      <c r="C4206" s="13" t="s">
        <v>166</v>
      </c>
      <c r="D4206" s="764" t="s">
        <v>14711</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176" t="s">
        <v>14555</v>
      </c>
    </row>
    <row r="4208" spans="1:8" x14ac:dyDescent="0.25">
      <c r="A4208" s="112">
        <v>45573</v>
      </c>
      <c r="B4208" s="21" t="s">
        <v>8864</v>
      </c>
      <c r="C4208" s="13" t="s">
        <v>8384</v>
      </c>
      <c r="D4208" s="764"/>
      <c r="E4208" s="781"/>
      <c r="F4208" s="141">
        <v>10256</v>
      </c>
      <c r="G4208" s="782">
        <f t="shared" si="93"/>
        <v>-10256</v>
      </c>
      <c r="H4208" s="1177"/>
    </row>
    <row r="4209" spans="1:8" x14ac:dyDescent="0.25">
      <c r="A4209" s="112">
        <v>45573</v>
      </c>
      <c r="B4209" s="21" t="s">
        <v>12171</v>
      </c>
      <c r="C4209" s="13" t="s">
        <v>8384</v>
      </c>
      <c r="D4209" s="764"/>
      <c r="E4209" s="781"/>
      <c r="F4209" s="141">
        <v>6195</v>
      </c>
      <c r="G4209" s="782">
        <f t="shared" si="93"/>
        <v>-6195</v>
      </c>
      <c r="H4209" s="1177"/>
    </row>
    <row r="4210" spans="1:8" x14ac:dyDescent="0.25">
      <c r="A4210" s="112">
        <v>45573</v>
      </c>
      <c r="B4210" s="21" t="s">
        <v>12594</v>
      </c>
      <c r="C4210" s="13" t="s">
        <v>8384</v>
      </c>
      <c r="D4210" s="764"/>
      <c r="E4210" s="781"/>
      <c r="F4210" s="141">
        <v>313443</v>
      </c>
      <c r="G4210" s="782">
        <f t="shared" si="93"/>
        <v>-313443</v>
      </c>
      <c r="H4210" s="1177"/>
    </row>
    <row r="4211" spans="1:8" x14ac:dyDescent="0.25">
      <c r="A4211" s="112">
        <v>45573</v>
      </c>
      <c r="B4211" s="21" t="s">
        <v>12783</v>
      </c>
      <c r="C4211" s="13" t="s">
        <v>8384</v>
      </c>
      <c r="D4211" s="764"/>
      <c r="E4211" s="781"/>
      <c r="F4211" s="141">
        <v>53024</v>
      </c>
      <c r="G4211" s="782">
        <f t="shared" si="93"/>
        <v>-53024</v>
      </c>
      <c r="H4211" s="1177"/>
    </row>
    <row r="4212" spans="1:8" x14ac:dyDescent="0.25">
      <c r="A4212" s="112">
        <v>45573</v>
      </c>
      <c r="B4212" s="21" t="s">
        <v>13098</v>
      </c>
      <c r="C4212" s="13" t="s">
        <v>8384</v>
      </c>
      <c r="D4212" s="764"/>
      <c r="E4212" s="781"/>
      <c r="F4212" s="141">
        <v>212787</v>
      </c>
      <c r="G4212" s="782">
        <f t="shared" si="93"/>
        <v>-212787</v>
      </c>
      <c r="H4212" s="1177"/>
    </row>
    <row r="4213" spans="1:8" x14ac:dyDescent="0.25">
      <c r="A4213" s="112">
        <v>45573</v>
      </c>
      <c r="B4213" s="21" t="s">
        <v>13240</v>
      </c>
      <c r="C4213" s="13" t="s">
        <v>8384</v>
      </c>
      <c r="D4213" s="764"/>
      <c r="E4213" s="781"/>
      <c r="F4213" s="141">
        <v>60287</v>
      </c>
      <c r="G4213" s="782">
        <f t="shared" si="93"/>
        <v>-60287</v>
      </c>
      <c r="H4213" s="1177"/>
    </row>
    <row r="4214" spans="1:8" x14ac:dyDescent="0.25">
      <c r="A4214" s="112">
        <v>45573</v>
      </c>
      <c r="B4214" s="21" t="s">
        <v>13213</v>
      </c>
      <c r="C4214" s="13" t="s">
        <v>8384</v>
      </c>
      <c r="D4214" s="764"/>
      <c r="E4214" s="781"/>
      <c r="F4214" s="141">
        <v>127621</v>
      </c>
      <c r="G4214" s="782">
        <f t="shared" si="93"/>
        <v>-127621</v>
      </c>
      <c r="H4214" s="1177"/>
    </row>
    <row r="4215" spans="1:8" x14ac:dyDescent="0.25">
      <c r="A4215" s="112">
        <v>45573</v>
      </c>
      <c r="B4215" s="21" t="s">
        <v>13475</v>
      </c>
      <c r="C4215" s="13" t="s">
        <v>8384</v>
      </c>
      <c r="D4215" s="764"/>
      <c r="E4215" s="781"/>
      <c r="F4215" s="141">
        <v>15601</v>
      </c>
      <c r="G4215" s="782">
        <f t="shared" si="93"/>
        <v>-15601</v>
      </c>
      <c r="H4215" s="1177"/>
    </row>
    <row r="4216" spans="1:8" x14ac:dyDescent="0.25">
      <c r="A4216" s="112">
        <v>45573</v>
      </c>
      <c r="B4216" s="21" t="s">
        <v>13279</v>
      </c>
      <c r="C4216" s="13" t="s">
        <v>8384</v>
      </c>
      <c r="D4216" s="764"/>
      <c r="E4216" s="781"/>
      <c r="F4216" s="141">
        <v>40000</v>
      </c>
      <c r="G4216" s="782">
        <f t="shared" si="93"/>
        <v>-40000</v>
      </c>
      <c r="H4216" s="1177"/>
    </row>
    <row r="4217" spans="1:8" x14ac:dyDescent="0.25">
      <c r="A4217" s="112">
        <v>45573</v>
      </c>
      <c r="B4217" s="21" t="s">
        <v>13636</v>
      </c>
      <c r="C4217" s="13" t="s">
        <v>8384</v>
      </c>
      <c r="D4217" s="764"/>
      <c r="E4217" s="781"/>
      <c r="F4217" s="141">
        <v>44559</v>
      </c>
      <c r="G4217" s="782">
        <f t="shared" si="93"/>
        <v>-44559</v>
      </c>
      <c r="H4217" s="1177"/>
    </row>
    <row r="4218" spans="1:8" x14ac:dyDescent="0.25">
      <c r="A4218" s="112">
        <v>45573</v>
      </c>
      <c r="B4218" s="21" t="s">
        <v>13278</v>
      </c>
      <c r="C4218" s="13" t="s">
        <v>8384</v>
      </c>
      <c r="D4218" s="764"/>
      <c r="E4218" s="781"/>
      <c r="F4218" s="141">
        <v>39181</v>
      </c>
      <c r="G4218" s="782">
        <f t="shared" si="93"/>
        <v>-39181</v>
      </c>
      <c r="H4218" s="1177"/>
    </row>
    <row r="4219" spans="1:8" x14ac:dyDescent="0.25">
      <c r="A4219" s="112">
        <v>45573</v>
      </c>
      <c r="B4219" s="21" t="s">
        <v>13935</v>
      </c>
      <c r="C4219" s="13" t="s">
        <v>8384</v>
      </c>
      <c r="D4219" s="764"/>
      <c r="E4219" s="781"/>
      <c r="F4219" s="141">
        <v>9340</v>
      </c>
      <c r="G4219" s="782">
        <f t="shared" si="93"/>
        <v>-9340</v>
      </c>
      <c r="H4219" s="1177"/>
    </row>
    <row r="4220" spans="1:8" ht="16.5" thickBot="1" x14ac:dyDescent="0.3">
      <c r="A4220" s="112">
        <v>45573</v>
      </c>
      <c r="B4220" s="21" t="s">
        <v>11068</v>
      </c>
      <c r="C4220" s="13" t="s">
        <v>8384</v>
      </c>
      <c r="D4220" s="764"/>
      <c r="E4220" s="781"/>
      <c r="F4220" s="784">
        <v>506136</v>
      </c>
      <c r="G4220" s="782">
        <f t="shared" si="93"/>
        <v>-506136</v>
      </c>
      <c r="H4220" s="1178"/>
    </row>
    <row r="4221" spans="1:8" x14ac:dyDescent="0.25">
      <c r="A4221" s="112">
        <v>45573</v>
      </c>
      <c r="B4221" s="21" t="s">
        <v>11068</v>
      </c>
      <c r="C4221" s="13" t="s">
        <v>13116</v>
      </c>
      <c r="D4221" s="764"/>
      <c r="E4221" s="781"/>
      <c r="F4221" s="151">
        <v>715771</v>
      </c>
      <c r="G4221" s="782">
        <f t="shared" si="93"/>
        <v>-715771</v>
      </c>
      <c r="H4221" s="1243" t="s">
        <v>14524</v>
      </c>
    </row>
    <row r="4222" spans="1:8" x14ac:dyDescent="0.25">
      <c r="A4222" s="112">
        <v>45573</v>
      </c>
      <c r="B4222" s="21" t="s">
        <v>10559</v>
      </c>
      <c r="C4222" s="13" t="s">
        <v>13116</v>
      </c>
      <c r="D4222" s="764"/>
      <c r="E4222" s="781"/>
      <c r="F4222" s="141">
        <v>60000</v>
      </c>
      <c r="G4222" s="782">
        <f t="shared" si="93"/>
        <v>-60000</v>
      </c>
      <c r="H4222" s="1244"/>
    </row>
    <row r="4223" spans="1:8" x14ac:dyDescent="0.25">
      <c r="A4223" s="112">
        <v>45573</v>
      </c>
      <c r="B4223" s="21" t="s">
        <v>12774</v>
      </c>
      <c r="C4223" s="13" t="s">
        <v>13116</v>
      </c>
      <c r="D4223" s="764"/>
      <c r="E4223" s="781"/>
      <c r="F4223" s="141">
        <v>80000</v>
      </c>
      <c r="G4223" s="782">
        <f t="shared" si="93"/>
        <v>-80000</v>
      </c>
      <c r="H4223" s="1244"/>
    </row>
    <row r="4224" spans="1:8" x14ac:dyDescent="0.25">
      <c r="A4224" s="112">
        <v>45573</v>
      </c>
      <c r="B4224" s="21" t="s">
        <v>13279</v>
      </c>
      <c r="C4224" s="13" t="s">
        <v>13116</v>
      </c>
      <c r="D4224" s="764"/>
      <c r="E4224" s="781"/>
      <c r="F4224" s="141">
        <v>40000</v>
      </c>
      <c r="G4224" s="782">
        <f t="shared" si="93"/>
        <v>-40000</v>
      </c>
      <c r="H4224" s="1244"/>
    </row>
    <row r="4225" spans="1:8" x14ac:dyDescent="0.25">
      <c r="A4225" s="112">
        <v>45573</v>
      </c>
      <c r="B4225" s="21" t="s">
        <v>13278</v>
      </c>
      <c r="C4225" s="13" t="s">
        <v>13116</v>
      </c>
      <c r="D4225" s="764"/>
      <c r="E4225" s="781"/>
      <c r="F4225" s="141">
        <v>40000</v>
      </c>
      <c r="G4225" s="782">
        <f t="shared" si="93"/>
        <v>-40000</v>
      </c>
      <c r="H4225" s="1244"/>
    </row>
    <row r="4226" spans="1:8" x14ac:dyDescent="0.25">
      <c r="A4226" s="112">
        <v>45573</v>
      </c>
      <c r="B4226" s="21" t="s">
        <v>13904</v>
      </c>
      <c r="C4226" s="13" t="s">
        <v>13116</v>
      </c>
      <c r="D4226" s="764"/>
      <c r="E4226" s="781"/>
      <c r="F4226" s="141">
        <v>57229</v>
      </c>
      <c r="G4226" s="782">
        <f t="shared" si="93"/>
        <v>-57229</v>
      </c>
      <c r="H4226" s="1244"/>
    </row>
    <row r="4227" spans="1:8" ht="16.5" thickBot="1" x14ac:dyDescent="0.3">
      <c r="A4227" s="112">
        <v>45573</v>
      </c>
      <c r="B4227" s="21" t="s">
        <v>13297</v>
      </c>
      <c r="C4227" s="13" t="s">
        <v>13116</v>
      </c>
      <c r="D4227" s="764"/>
      <c r="E4227" s="781"/>
      <c r="F4227" s="784">
        <v>7000</v>
      </c>
      <c r="G4227" s="782">
        <f t="shared" si="93"/>
        <v>-7000</v>
      </c>
      <c r="H4227" s="1245"/>
    </row>
    <row r="4228" spans="1:8" x14ac:dyDescent="0.25">
      <c r="A4228" s="112">
        <v>45574</v>
      </c>
      <c r="B4228" s="21" t="s">
        <v>12251</v>
      </c>
      <c r="C4228" s="13" t="s">
        <v>169</v>
      </c>
      <c r="D4228" s="764"/>
      <c r="E4228" s="781"/>
      <c r="F4228" s="783">
        <v>5773</v>
      </c>
      <c r="G4228" s="782">
        <f t="shared" si="93"/>
        <v>-5773</v>
      </c>
      <c r="H4228" s="1176" t="s">
        <v>14532</v>
      </c>
    </row>
    <row r="4229" spans="1:8" x14ac:dyDescent="0.25">
      <c r="A4229" s="112">
        <v>45574</v>
      </c>
      <c r="B4229" s="21" t="s">
        <v>11068</v>
      </c>
      <c r="C4229" s="13" t="s">
        <v>169</v>
      </c>
      <c r="D4229" s="764"/>
      <c r="E4229" s="781"/>
      <c r="F4229" s="141">
        <v>199303</v>
      </c>
      <c r="G4229" s="782">
        <f t="shared" si="93"/>
        <v>-199303</v>
      </c>
      <c r="H4229" s="1177"/>
    </row>
    <row r="4230" spans="1:8" x14ac:dyDescent="0.25">
      <c r="A4230" s="112">
        <v>45574</v>
      </c>
      <c r="B4230" s="21" t="s">
        <v>10890</v>
      </c>
      <c r="C4230" s="13" t="s">
        <v>169</v>
      </c>
      <c r="D4230" s="764"/>
      <c r="E4230" s="781"/>
      <c r="F4230" s="141">
        <v>9908</v>
      </c>
      <c r="G4230" s="782">
        <f t="shared" si="93"/>
        <v>-9908</v>
      </c>
      <c r="H4230" s="1177"/>
    </row>
    <row r="4231" spans="1:8" x14ac:dyDescent="0.25">
      <c r="A4231" s="112">
        <v>45574</v>
      </c>
      <c r="B4231" s="21" t="s">
        <v>11864</v>
      </c>
      <c r="C4231" s="13" t="s">
        <v>169</v>
      </c>
      <c r="D4231" s="764"/>
      <c r="E4231" s="781"/>
      <c r="F4231" s="141">
        <v>2741</v>
      </c>
      <c r="G4231" s="782">
        <f t="shared" si="93"/>
        <v>-2741</v>
      </c>
      <c r="H4231" s="1177"/>
    </row>
    <row r="4232" spans="1:8" x14ac:dyDescent="0.25">
      <c r="A4232" s="112">
        <v>45574</v>
      </c>
      <c r="B4232" s="21" t="s">
        <v>13240</v>
      </c>
      <c r="C4232" s="13" t="s">
        <v>169</v>
      </c>
      <c r="D4232" s="764"/>
      <c r="E4232" s="781"/>
      <c r="F4232" s="141">
        <v>15025</v>
      </c>
      <c r="G4232" s="782">
        <f t="shared" si="93"/>
        <v>-15025</v>
      </c>
      <c r="H4232" s="1177"/>
    </row>
    <row r="4233" spans="1:8" ht="16.5" thickBot="1" x14ac:dyDescent="0.3">
      <c r="A4233" s="112">
        <v>45574</v>
      </c>
      <c r="B4233" s="21" t="s">
        <v>13213</v>
      </c>
      <c r="C4233" s="13" t="s">
        <v>169</v>
      </c>
      <c r="D4233" s="764"/>
      <c r="E4233" s="781"/>
      <c r="F4233" s="784">
        <v>67250</v>
      </c>
      <c r="G4233" s="782">
        <f t="shared" si="93"/>
        <v>-67250</v>
      </c>
      <c r="H4233" s="1178"/>
    </row>
    <row r="4234" spans="1:8" x14ac:dyDescent="0.25">
      <c r="A4234" s="112">
        <v>45574</v>
      </c>
      <c r="B4234" s="21" t="s">
        <v>13240</v>
      </c>
      <c r="C4234" s="13" t="s">
        <v>12350</v>
      </c>
      <c r="D4234" s="764" t="s">
        <v>14635</v>
      </c>
      <c r="E4234" s="781">
        <v>51600</v>
      </c>
      <c r="F4234" s="213"/>
      <c r="G4234" s="782">
        <f t="shared" si="93"/>
        <v>51600</v>
      </c>
      <c r="H4234" s="342"/>
    </row>
    <row r="4235" spans="1:8" x14ac:dyDescent="0.25">
      <c r="A4235" s="112">
        <v>45574</v>
      </c>
      <c r="B4235" s="21" t="s">
        <v>14540</v>
      </c>
      <c r="C4235" s="13" t="s">
        <v>1062</v>
      </c>
      <c r="D4235" s="764" t="s">
        <v>14638</v>
      </c>
      <c r="E4235" s="781">
        <v>130060</v>
      </c>
      <c r="F4235" s="213"/>
      <c r="G4235" s="782">
        <f t="shared" si="93"/>
        <v>130060</v>
      </c>
      <c r="H4235" s="342"/>
    </row>
    <row r="4236" spans="1:8" x14ac:dyDescent="0.25">
      <c r="A4236" s="112">
        <v>45575</v>
      </c>
      <c r="B4236" s="21" t="s">
        <v>12671</v>
      </c>
      <c r="C4236" s="13" t="s">
        <v>12350</v>
      </c>
      <c r="D4236" s="764" t="s">
        <v>14636</v>
      </c>
      <c r="E4236" s="781">
        <v>178667</v>
      </c>
      <c r="F4236" s="213"/>
      <c r="G4236" s="782">
        <f t="shared" si="93"/>
        <v>178667</v>
      </c>
      <c r="H4236" s="342"/>
    </row>
    <row r="4237" spans="1:8" x14ac:dyDescent="0.25">
      <c r="A4237" s="112">
        <v>45575</v>
      </c>
      <c r="B4237" s="21" t="s">
        <v>13278</v>
      </c>
      <c r="C4237" s="13" t="s">
        <v>8384</v>
      </c>
      <c r="D4237" s="764" t="s">
        <v>14745</v>
      </c>
      <c r="E4237" s="781">
        <v>37897</v>
      </c>
      <c r="F4237" s="213"/>
      <c r="G4237" s="782">
        <f t="shared" si="93"/>
        <v>37897</v>
      </c>
      <c r="H4237" s="342"/>
    </row>
    <row r="4238" spans="1:8" x14ac:dyDescent="0.25">
      <c r="A4238" s="112">
        <v>45576</v>
      </c>
      <c r="B4238" s="21" t="s">
        <v>11423</v>
      </c>
      <c r="C4238" s="13" t="s">
        <v>5680</v>
      </c>
      <c r="D4238" s="764"/>
      <c r="E4238" s="22"/>
      <c r="F4238" s="111">
        <v>100000</v>
      </c>
      <c r="G4238" s="14">
        <f t="shared" si="93"/>
        <v>-100000</v>
      </c>
      <c r="H4238" s="13" t="s">
        <v>14579</v>
      </c>
    </row>
    <row r="4239" spans="1:8" x14ac:dyDescent="0.25">
      <c r="A4239" s="112">
        <v>45576</v>
      </c>
      <c r="B4239" s="21" t="s">
        <v>6503</v>
      </c>
      <c r="C4239" s="13" t="s">
        <v>7465</v>
      </c>
      <c r="D4239" s="764"/>
      <c r="E4239" s="22"/>
      <c r="F4239" s="19">
        <v>80000</v>
      </c>
      <c r="G4239" s="14">
        <f t="shared" si="93"/>
        <v>-80000</v>
      </c>
      <c r="H4239" s="13" t="s">
        <v>14587</v>
      </c>
    </row>
    <row r="4240" spans="1:8" x14ac:dyDescent="0.25">
      <c r="A4240" s="112">
        <v>45577</v>
      </c>
      <c r="B4240" s="21" t="s">
        <v>12388</v>
      </c>
      <c r="C4240" s="13" t="s">
        <v>12457</v>
      </c>
      <c r="D4240" s="764"/>
      <c r="E4240" s="22"/>
      <c r="F4240" s="19">
        <v>300000</v>
      </c>
      <c r="G4240" s="14">
        <f t="shared" si="93"/>
        <v>-300000</v>
      </c>
      <c r="H4240" s="13" t="s">
        <v>13982</v>
      </c>
    </row>
    <row r="4241" spans="1:8" x14ac:dyDescent="0.25">
      <c r="A4241" s="112">
        <v>45577</v>
      </c>
      <c r="B4241" s="21" t="s">
        <v>14351</v>
      </c>
      <c r="C4241" s="13" t="s">
        <v>1062</v>
      </c>
      <c r="D4241" s="764" t="s">
        <v>14639</v>
      </c>
      <c r="E4241" s="22">
        <v>33100</v>
      </c>
      <c r="F4241" s="19"/>
      <c r="G4241" s="14">
        <f t="shared" si="93"/>
        <v>33100</v>
      </c>
      <c r="H4241" s="13"/>
    </row>
    <row r="4242" spans="1:8" x14ac:dyDescent="0.25">
      <c r="A4242" s="112">
        <v>45579</v>
      </c>
      <c r="B4242" s="21" t="s">
        <v>13098</v>
      </c>
      <c r="C4242" s="13" t="s">
        <v>12350</v>
      </c>
      <c r="D4242" s="764"/>
      <c r="E4242" s="22"/>
      <c r="F4242" s="19">
        <v>3003000</v>
      </c>
      <c r="G4242" s="14">
        <f t="shared" si="93"/>
        <v>-3003000</v>
      </c>
      <c r="H4242" s="13" t="s">
        <v>14602</v>
      </c>
    </row>
    <row r="4243" spans="1:8" x14ac:dyDescent="0.25">
      <c r="A4243" s="112">
        <v>45579</v>
      </c>
      <c r="B4243" s="21" t="s">
        <v>12388</v>
      </c>
      <c r="C4243" s="13" t="s">
        <v>166</v>
      </c>
      <c r="D4243" s="764" t="s">
        <v>14712</v>
      </c>
      <c r="E4243" s="22">
        <v>14800</v>
      </c>
      <c r="F4243" s="19"/>
      <c r="G4243" s="14">
        <f t="shared" si="93"/>
        <v>14800</v>
      </c>
      <c r="H4243" s="13"/>
    </row>
    <row r="4244" spans="1:8" x14ac:dyDescent="0.25">
      <c r="A4244" s="112">
        <v>45579</v>
      </c>
      <c r="B4244" s="21" t="s">
        <v>14232</v>
      </c>
      <c r="C4244" s="13" t="s">
        <v>1062</v>
      </c>
      <c r="D4244" s="764" t="s">
        <v>14640</v>
      </c>
      <c r="E4244" s="22">
        <v>18000</v>
      </c>
      <c r="F4244" s="19"/>
      <c r="G4244" s="14">
        <f t="shared" si="93"/>
        <v>18000</v>
      </c>
      <c r="H4244" s="13"/>
    </row>
    <row r="4245" spans="1:8" x14ac:dyDescent="0.25">
      <c r="A4245" s="112">
        <v>45580</v>
      </c>
      <c r="B4245" s="21" t="s">
        <v>14232</v>
      </c>
      <c r="C4245" s="13" t="s">
        <v>1062</v>
      </c>
      <c r="D4245" s="764" t="s">
        <v>14641</v>
      </c>
      <c r="E4245" s="22">
        <v>44550</v>
      </c>
      <c r="F4245" s="19"/>
      <c r="G4245" s="14">
        <f t="shared" si="93"/>
        <v>44550</v>
      </c>
      <c r="H4245" s="13"/>
    </row>
    <row r="4246" spans="1:8" x14ac:dyDescent="0.25">
      <c r="A4246" s="112">
        <v>45580</v>
      </c>
      <c r="B4246" s="21" t="s">
        <v>14351</v>
      </c>
      <c r="C4246" s="13" t="s">
        <v>1062</v>
      </c>
      <c r="D4246" s="764" t="s">
        <v>14642</v>
      </c>
      <c r="E4246" s="22">
        <v>4080</v>
      </c>
      <c r="F4246" s="19"/>
      <c r="G4246" s="14">
        <f t="shared" si="93"/>
        <v>4080</v>
      </c>
      <c r="H4246" s="13"/>
    </row>
    <row r="4247" spans="1:8" x14ac:dyDescent="0.25">
      <c r="A4247" s="112">
        <v>45580</v>
      </c>
      <c r="B4247" s="21" t="s">
        <v>14351</v>
      </c>
      <c r="C4247" s="13" t="s">
        <v>166</v>
      </c>
      <c r="D4247" s="764" t="s">
        <v>14713</v>
      </c>
      <c r="E4247" s="22">
        <v>22772</v>
      </c>
      <c r="F4247" s="19"/>
      <c r="G4247" s="14">
        <f t="shared" si="93"/>
        <v>22772</v>
      </c>
      <c r="H4247" s="13"/>
    </row>
    <row r="4248" spans="1:8" x14ac:dyDescent="0.25">
      <c r="A4248" s="112">
        <v>45580</v>
      </c>
      <c r="B4248" s="21" t="s">
        <v>13165</v>
      </c>
      <c r="C4248" s="13" t="s">
        <v>166</v>
      </c>
      <c r="D4248" s="764" t="s">
        <v>14714</v>
      </c>
      <c r="E4248" s="22">
        <v>30500</v>
      </c>
      <c r="F4248" s="19"/>
      <c r="G4248" s="14">
        <f t="shared" si="93"/>
        <v>30500</v>
      </c>
      <c r="H4248" s="13"/>
    </row>
    <row r="4249" spans="1:8" x14ac:dyDescent="0.25">
      <c r="A4249" s="112">
        <v>45581</v>
      </c>
      <c r="B4249" s="21" t="s">
        <v>12388</v>
      </c>
      <c r="C4249" s="13" t="s">
        <v>7240</v>
      </c>
      <c r="D4249" s="764"/>
      <c r="E4249" s="22"/>
      <c r="F4249" s="19">
        <v>500000</v>
      </c>
      <c r="G4249" s="14">
        <f t="shared" si="93"/>
        <v>-500000</v>
      </c>
      <c r="H4249" s="13" t="s">
        <v>14613</v>
      </c>
    </row>
    <row r="4250" spans="1:8" x14ac:dyDescent="0.25">
      <c r="A4250" s="112">
        <v>45581</v>
      </c>
      <c r="B4250" s="21" t="s">
        <v>11068</v>
      </c>
      <c r="C4250" s="13" t="s">
        <v>13276</v>
      </c>
      <c r="D4250" s="764" t="s">
        <v>10255</v>
      </c>
      <c r="E4250" s="22">
        <v>199525</v>
      </c>
      <c r="F4250" s="19"/>
      <c r="G4250" s="14">
        <f t="shared" si="93"/>
        <v>199525</v>
      </c>
      <c r="H4250" s="13"/>
    </row>
    <row r="4251" spans="1:8" x14ac:dyDescent="0.25">
      <c r="A4251" s="112">
        <v>45581</v>
      </c>
      <c r="B4251" s="21" t="s">
        <v>11068</v>
      </c>
      <c r="C4251" s="13" t="s">
        <v>13276</v>
      </c>
      <c r="D4251" s="764" t="s">
        <v>11250</v>
      </c>
      <c r="E4251" s="22">
        <v>40000</v>
      </c>
      <c r="F4251" s="19"/>
      <c r="G4251" s="14">
        <f t="shared" si="93"/>
        <v>40000</v>
      </c>
      <c r="H4251" s="13"/>
    </row>
    <row r="4252" spans="1:8" x14ac:dyDescent="0.25">
      <c r="A4252" s="112">
        <v>45581</v>
      </c>
      <c r="B4252" s="21" t="s">
        <v>11068</v>
      </c>
      <c r="C4252" s="13" t="s">
        <v>13276</v>
      </c>
      <c r="D4252" s="764" t="s">
        <v>14631</v>
      </c>
      <c r="E4252" s="22">
        <v>28083</v>
      </c>
      <c r="F4252" s="19"/>
      <c r="G4252" s="14">
        <f t="shared" si="93"/>
        <v>28083</v>
      </c>
      <c r="H4252" s="13"/>
    </row>
    <row r="4253" spans="1:8" x14ac:dyDescent="0.25">
      <c r="A4253" s="112">
        <v>45581</v>
      </c>
      <c r="B4253" s="21" t="s">
        <v>14540</v>
      </c>
      <c r="C4253" s="13" t="s">
        <v>8384</v>
      </c>
      <c r="D4253" s="764" t="s">
        <v>14746</v>
      </c>
      <c r="E4253" s="22">
        <v>380610</v>
      </c>
      <c r="F4253" s="19"/>
      <c r="G4253" s="14">
        <f t="shared" si="93"/>
        <v>380610</v>
      </c>
      <c r="H4253" s="13"/>
    </row>
    <row r="4254" spans="1:8" x14ac:dyDescent="0.25">
      <c r="A4254" s="112">
        <v>45581</v>
      </c>
      <c r="B4254" s="21" t="s">
        <v>12671</v>
      </c>
      <c r="C4254" s="13" t="s">
        <v>8384</v>
      </c>
      <c r="D4254" s="764" t="s">
        <v>14747</v>
      </c>
      <c r="E4254" s="22">
        <v>15085</v>
      </c>
      <c r="F4254" s="19"/>
      <c r="G4254" s="14">
        <f t="shared" si="93"/>
        <v>15085</v>
      </c>
      <c r="H4254" s="13"/>
    </row>
    <row r="4255" spans="1:8" x14ac:dyDescent="0.25">
      <c r="A4255" s="112">
        <v>45581</v>
      </c>
      <c r="B4255" s="21" t="s">
        <v>14232</v>
      </c>
      <c r="C4255" s="13" t="s">
        <v>7240</v>
      </c>
      <c r="D4255" s="764" t="s">
        <v>10136</v>
      </c>
      <c r="E4255" s="22">
        <v>696878</v>
      </c>
      <c r="F4255" s="19"/>
      <c r="G4255" s="14">
        <f t="shared" si="93"/>
        <v>696878</v>
      </c>
      <c r="H4255" s="13"/>
    </row>
    <row r="4256" spans="1:8" x14ac:dyDescent="0.25">
      <c r="A4256" s="112">
        <v>45581</v>
      </c>
      <c r="B4256" s="21" t="s">
        <v>12388</v>
      </c>
      <c r="C4256" s="13" t="s">
        <v>7240</v>
      </c>
      <c r="D4256" s="764" t="s">
        <v>9952</v>
      </c>
      <c r="E4256" s="22">
        <v>165440</v>
      </c>
      <c r="F4256" s="19"/>
      <c r="G4256" s="14">
        <f t="shared" si="93"/>
        <v>165440</v>
      </c>
      <c r="H4256" s="13"/>
    </row>
    <row r="4257" spans="1:8" x14ac:dyDescent="0.25">
      <c r="A4257" s="112">
        <v>45581</v>
      </c>
      <c r="B4257" s="21" t="s">
        <v>12671</v>
      </c>
      <c r="C4257" s="13" t="s">
        <v>164</v>
      </c>
      <c r="D4257" s="764" t="s">
        <v>12462</v>
      </c>
      <c r="E4257" s="22">
        <v>11859</v>
      </c>
      <c r="F4257" s="19"/>
      <c r="G4257" s="14">
        <f t="shared" si="93"/>
        <v>11859</v>
      </c>
      <c r="H4257" s="13"/>
    </row>
    <row r="4258" spans="1:8" x14ac:dyDescent="0.25">
      <c r="A4258" s="112">
        <v>45583</v>
      </c>
      <c r="B4258" s="21" t="s">
        <v>13519</v>
      </c>
      <c r="C4258" s="13" t="s">
        <v>10472</v>
      </c>
      <c r="D4258" s="764" t="s">
        <v>14652</v>
      </c>
      <c r="E4258" s="22">
        <v>47774</v>
      </c>
      <c r="F4258" s="19"/>
      <c r="G4258" s="14">
        <f t="shared" si="93"/>
        <v>47774</v>
      </c>
      <c r="H4258" s="13"/>
    </row>
    <row r="4259" spans="1:8" x14ac:dyDescent="0.25">
      <c r="A4259" s="112">
        <v>45583</v>
      </c>
      <c r="B4259" s="21" t="s">
        <v>13240</v>
      </c>
      <c r="C4259" s="13" t="s">
        <v>12350</v>
      </c>
      <c r="D4259" s="764" t="s">
        <v>14708</v>
      </c>
      <c r="E4259" s="22">
        <v>9510</v>
      </c>
      <c r="F4259" s="19"/>
      <c r="G4259" s="14">
        <f t="shared" si="93"/>
        <v>9510</v>
      </c>
      <c r="H4259" s="13"/>
    </row>
    <row r="4260" spans="1:8" x14ac:dyDescent="0.25">
      <c r="A4260" s="112">
        <v>45584</v>
      </c>
      <c r="B4260" s="21" t="s">
        <v>9344</v>
      </c>
      <c r="C4260" s="13" t="s">
        <v>12350</v>
      </c>
      <c r="D4260" s="764" t="s">
        <v>14709</v>
      </c>
      <c r="E4260" s="22">
        <v>14000</v>
      </c>
      <c r="F4260" s="19"/>
      <c r="G4260" s="14">
        <f t="shared" si="93"/>
        <v>14000</v>
      </c>
      <c r="H4260" s="13"/>
    </row>
    <row r="4261" spans="1:8" x14ac:dyDescent="0.25">
      <c r="A4261" s="112">
        <v>45584</v>
      </c>
      <c r="B4261" s="21" t="s">
        <v>14232</v>
      </c>
      <c r="C4261" s="13" t="s">
        <v>1062</v>
      </c>
      <c r="D4261" s="764" t="s">
        <v>14690</v>
      </c>
      <c r="E4261" s="22">
        <v>47550</v>
      </c>
      <c r="F4261" s="19"/>
      <c r="G4261" s="14">
        <f t="shared" si="93"/>
        <v>47550</v>
      </c>
      <c r="H4261" s="13"/>
    </row>
    <row r="4262" spans="1:8" x14ac:dyDescent="0.25">
      <c r="A4262" s="112">
        <v>45584</v>
      </c>
      <c r="B4262" s="21" t="s">
        <v>14540</v>
      </c>
      <c r="C4262" s="13" t="s">
        <v>1062</v>
      </c>
      <c r="D4262" s="764" t="s">
        <v>14691</v>
      </c>
      <c r="E4262" s="22">
        <v>3300</v>
      </c>
      <c r="F4262" s="19"/>
      <c r="G4262" s="14">
        <f t="shared" si="93"/>
        <v>3300</v>
      </c>
      <c r="H4262" s="13"/>
    </row>
    <row r="4263" spans="1:8" x14ac:dyDescent="0.25">
      <c r="A4263" s="112">
        <v>45584</v>
      </c>
      <c r="B4263" s="21" t="s">
        <v>14351</v>
      </c>
      <c r="C4263" s="13" t="s">
        <v>1062</v>
      </c>
      <c r="D4263" s="764" t="s">
        <v>14692</v>
      </c>
      <c r="E4263" s="22">
        <v>7200</v>
      </c>
      <c r="F4263" s="19"/>
      <c r="G4263" s="14">
        <f t="shared" si="93"/>
        <v>7200</v>
      </c>
      <c r="H4263" s="13"/>
    </row>
    <row r="4264" spans="1:8" x14ac:dyDescent="0.25">
      <c r="A4264" s="112">
        <v>45584</v>
      </c>
      <c r="B4264" s="21" t="s">
        <v>14351</v>
      </c>
      <c r="C4264" s="13" t="s">
        <v>1062</v>
      </c>
      <c r="D4264" s="764" t="s">
        <v>14693</v>
      </c>
      <c r="E4264" s="22">
        <v>162000</v>
      </c>
      <c r="F4264" s="19"/>
      <c r="G4264" s="14">
        <f t="shared" si="93"/>
        <v>162000</v>
      </c>
      <c r="H4264" s="13"/>
    </row>
    <row r="4265" spans="1:8" x14ac:dyDescent="0.25">
      <c r="A4265" s="112">
        <v>45584</v>
      </c>
      <c r="B4265" s="21" t="s">
        <v>12388</v>
      </c>
      <c r="C4265" s="13" t="s">
        <v>7240</v>
      </c>
      <c r="D4265" s="764" t="s">
        <v>9953</v>
      </c>
      <c r="E4265" s="22">
        <v>179356</v>
      </c>
      <c r="F4265" s="19"/>
      <c r="G4265" s="14">
        <f t="shared" si="93"/>
        <v>179356</v>
      </c>
      <c r="H4265" s="13"/>
    </row>
    <row r="4266" spans="1:8" x14ac:dyDescent="0.25">
      <c r="A4266" s="112">
        <v>45586</v>
      </c>
      <c r="B4266" s="21" t="s">
        <v>12388</v>
      </c>
      <c r="C4266" s="13" t="s">
        <v>1062</v>
      </c>
      <c r="D4266" s="764" t="s">
        <v>14694</v>
      </c>
      <c r="E4266" s="22">
        <v>3347</v>
      </c>
      <c r="F4266" s="19"/>
      <c r="G4266" s="14">
        <f t="shared" si="93"/>
        <v>3347</v>
      </c>
      <c r="H4266" s="13"/>
    </row>
    <row r="4267" spans="1:8" x14ac:dyDescent="0.25">
      <c r="A4267" s="112">
        <v>45587</v>
      </c>
      <c r="B4267" s="21" t="s">
        <v>14351</v>
      </c>
      <c r="C4267" s="13" t="s">
        <v>8384</v>
      </c>
      <c r="D4267" s="764" t="s">
        <v>14748</v>
      </c>
      <c r="E4267" s="22">
        <v>1062531</v>
      </c>
      <c r="F4267" s="19"/>
      <c r="G4267" s="14">
        <f t="shared" si="93"/>
        <v>1062531</v>
      </c>
      <c r="H4267" s="13"/>
    </row>
    <row r="4268" spans="1:8" x14ac:dyDescent="0.25">
      <c r="A4268" s="112">
        <v>45587</v>
      </c>
      <c r="B4268" s="21" t="s">
        <v>11068</v>
      </c>
      <c r="C4268" s="13" t="s">
        <v>8384</v>
      </c>
      <c r="D4268" s="764" t="s">
        <v>14749</v>
      </c>
      <c r="E4268" s="22">
        <v>168878</v>
      </c>
      <c r="F4268" s="19"/>
      <c r="G4268" s="14">
        <f t="shared" si="93"/>
        <v>168878</v>
      </c>
      <c r="H4268" s="13"/>
    </row>
    <row r="4269" spans="1:8" x14ac:dyDescent="0.25">
      <c r="A4269" s="112">
        <v>45587</v>
      </c>
      <c r="B4269" s="21" t="s">
        <v>14474</v>
      </c>
      <c r="C4269" s="13" t="s">
        <v>8384</v>
      </c>
      <c r="D4269" s="764" t="s">
        <v>14750</v>
      </c>
      <c r="E4269" s="22">
        <v>20784</v>
      </c>
      <c r="F4269" s="19"/>
      <c r="G4269" s="14">
        <f t="shared" si="93"/>
        <v>20784</v>
      </c>
      <c r="H4269" s="13"/>
    </row>
    <row r="4270" spans="1:8" x14ac:dyDescent="0.25">
      <c r="A4270" s="112">
        <v>45587</v>
      </c>
      <c r="B4270" s="21" t="s">
        <v>12388</v>
      </c>
      <c r="C4270" s="13" t="s">
        <v>7240</v>
      </c>
      <c r="D4270" s="764" t="s">
        <v>9954</v>
      </c>
      <c r="E4270" s="22">
        <v>93110</v>
      </c>
      <c r="F4270" s="19"/>
      <c r="G4270" s="14">
        <f t="shared" si="93"/>
        <v>93110</v>
      </c>
      <c r="H4270" s="13"/>
    </row>
    <row r="4271" spans="1:8" x14ac:dyDescent="0.25">
      <c r="A4271" s="112">
        <v>45587</v>
      </c>
      <c r="B4271" s="21" t="s">
        <v>12388</v>
      </c>
      <c r="C4271" s="13" t="s">
        <v>7240</v>
      </c>
      <c r="D4271" s="764" t="s">
        <v>10137</v>
      </c>
      <c r="E4271" s="22">
        <v>5444</v>
      </c>
      <c r="F4271" s="19"/>
      <c r="G4271" s="14">
        <f t="shared" si="93"/>
        <v>5444</v>
      </c>
      <c r="H4271" s="13"/>
    </row>
    <row r="4272" spans="1:8" x14ac:dyDescent="0.25">
      <c r="A4272" s="112">
        <v>45588</v>
      </c>
      <c r="B4272" s="21" t="s">
        <v>14540</v>
      </c>
      <c r="C4272" s="13" t="s">
        <v>13276</v>
      </c>
      <c r="D4272" s="764"/>
      <c r="E4272" s="22"/>
      <c r="F4272" s="19">
        <v>37000</v>
      </c>
      <c r="G4272" s="14">
        <f t="shared" si="93"/>
        <v>-37000</v>
      </c>
      <c r="H4272" s="13" t="s">
        <v>6504</v>
      </c>
    </row>
    <row r="4273" spans="1:8" x14ac:dyDescent="0.25">
      <c r="A4273" s="112">
        <v>45588</v>
      </c>
      <c r="B4273" s="21" t="s">
        <v>14540</v>
      </c>
      <c r="C4273" s="13" t="s">
        <v>8384</v>
      </c>
      <c r="D4273" s="764" t="s">
        <v>14751</v>
      </c>
      <c r="E4273" s="22">
        <v>278844</v>
      </c>
      <c r="F4273" s="19"/>
      <c r="G4273" s="14">
        <f t="shared" si="93"/>
        <v>278844</v>
      </c>
      <c r="H4273" s="13"/>
    </row>
    <row r="4274" spans="1:8" x14ac:dyDescent="0.25">
      <c r="A4274" s="112">
        <v>45588</v>
      </c>
      <c r="B4274" s="21" t="s">
        <v>11068</v>
      </c>
      <c r="C4274" s="13" t="s">
        <v>13276</v>
      </c>
      <c r="D4274" s="764" t="s">
        <v>14813</v>
      </c>
      <c r="E4274" s="22">
        <v>120080</v>
      </c>
      <c r="F4274" s="19"/>
      <c r="G4274" s="14">
        <f t="shared" si="93"/>
        <v>120080</v>
      </c>
      <c r="H4274" s="13"/>
    </row>
    <row r="4275" spans="1:8" x14ac:dyDescent="0.25">
      <c r="A4275" s="112">
        <v>45588</v>
      </c>
      <c r="B4275" s="21" t="s">
        <v>14540</v>
      </c>
      <c r="C4275" s="13" t="s">
        <v>13276</v>
      </c>
      <c r="D4275" s="764" t="s">
        <v>14814</v>
      </c>
      <c r="E4275" s="22">
        <v>239428</v>
      </c>
      <c r="F4275" s="19"/>
      <c r="G4275" s="14">
        <f t="shared" si="93"/>
        <v>239428</v>
      </c>
      <c r="H4275" s="13"/>
    </row>
    <row r="4276" spans="1:8" x14ac:dyDescent="0.25">
      <c r="A4276" s="112">
        <v>45588</v>
      </c>
      <c r="B4276" s="21" t="s">
        <v>14540</v>
      </c>
      <c r="C4276" s="13" t="s">
        <v>166</v>
      </c>
      <c r="D4276" s="764" t="s">
        <v>14820</v>
      </c>
      <c r="E4276" s="22">
        <v>132000</v>
      </c>
      <c r="F4276" s="19"/>
      <c r="G4276" s="14">
        <f t="shared" si="93"/>
        <v>132000</v>
      </c>
      <c r="H4276" s="13"/>
    </row>
    <row r="4277" spans="1:8" x14ac:dyDescent="0.25">
      <c r="A4277" s="112">
        <v>45588</v>
      </c>
      <c r="B4277" s="21" t="s">
        <v>11068</v>
      </c>
      <c r="C4277" s="13" t="s">
        <v>166</v>
      </c>
      <c r="D4277" s="764" t="s">
        <v>14821</v>
      </c>
      <c r="E4277" s="22">
        <v>26087</v>
      </c>
      <c r="F4277" s="19"/>
      <c r="G4277" s="14">
        <f t="shared" si="93"/>
        <v>26087</v>
      </c>
      <c r="H4277" s="13"/>
    </row>
    <row r="4278" spans="1:8" x14ac:dyDescent="0.25">
      <c r="A4278" s="112">
        <v>45588</v>
      </c>
      <c r="B4278" s="21" t="s">
        <v>11068</v>
      </c>
      <c r="C4278" s="13" t="s">
        <v>164</v>
      </c>
      <c r="D4278" s="764" t="s">
        <v>14815</v>
      </c>
      <c r="E4278" s="22">
        <v>33442</v>
      </c>
      <c r="F4278" s="19"/>
      <c r="G4278" s="14">
        <f t="shared" si="93"/>
        <v>33442</v>
      </c>
      <c r="H4278" s="13"/>
    </row>
    <row r="4279" spans="1:8" x14ac:dyDescent="0.25">
      <c r="A4279" s="112">
        <v>45589</v>
      </c>
      <c r="B4279" s="21" t="s">
        <v>14540</v>
      </c>
      <c r="C4279" s="13" t="s">
        <v>12350</v>
      </c>
      <c r="D4279" s="764" t="s">
        <v>14810</v>
      </c>
      <c r="E4279" s="22">
        <v>41600</v>
      </c>
      <c r="F4279" s="19"/>
      <c r="G4279" s="14">
        <f t="shared" si="93"/>
        <v>41600</v>
      </c>
      <c r="H4279" s="13"/>
    </row>
    <row r="4280" spans="1:8" x14ac:dyDescent="0.25">
      <c r="A4280" s="112">
        <v>45589</v>
      </c>
      <c r="B4280" s="21" t="s">
        <v>14540</v>
      </c>
      <c r="C4280" s="13" t="s">
        <v>166</v>
      </c>
      <c r="D4280" s="764" t="s">
        <v>14818</v>
      </c>
      <c r="E4280" s="22">
        <v>38000</v>
      </c>
      <c r="F4280" s="19"/>
      <c r="G4280" s="14">
        <f t="shared" si="93"/>
        <v>38000</v>
      </c>
      <c r="H4280" s="13"/>
    </row>
    <row r="4281" spans="1:8" x14ac:dyDescent="0.25">
      <c r="A4281" s="112">
        <v>45589</v>
      </c>
      <c r="B4281" s="21" t="s">
        <v>12671</v>
      </c>
      <c r="C4281" s="13" t="s">
        <v>166</v>
      </c>
      <c r="D4281" s="764" t="s">
        <v>14819</v>
      </c>
      <c r="E4281" s="22">
        <v>14800</v>
      </c>
      <c r="F4281" s="19"/>
      <c r="G4281" s="14">
        <f t="shared" si="93"/>
        <v>14800</v>
      </c>
      <c r="H4281" s="13"/>
    </row>
    <row r="4282" spans="1:8" x14ac:dyDescent="0.25">
      <c r="A4282" s="112">
        <v>45590</v>
      </c>
      <c r="B4282" s="21" t="s">
        <v>11068</v>
      </c>
      <c r="C4282" s="13" t="s">
        <v>1062</v>
      </c>
      <c r="D4282" s="764" t="s">
        <v>14717</v>
      </c>
      <c r="E4282" s="22">
        <v>700</v>
      </c>
      <c r="F4282" s="19"/>
      <c r="G4282" s="14">
        <f t="shared" si="93"/>
        <v>700</v>
      </c>
      <c r="H4282" s="13"/>
    </row>
    <row r="4283" spans="1:8" x14ac:dyDescent="0.25">
      <c r="A4283" s="112">
        <v>45590</v>
      </c>
      <c r="B4283" s="21" t="s">
        <v>14232</v>
      </c>
      <c r="C4283" s="13" t="s">
        <v>1062</v>
      </c>
      <c r="D4283" s="764" t="s">
        <v>14718</v>
      </c>
      <c r="E4283" s="22">
        <v>44550</v>
      </c>
      <c r="F4283" s="19"/>
      <c r="G4283" s="14">
        <f t="shared" ref="G4283:G4371" si="95">E4283-F4283</f>
        <v>44550</v>
      </c>
      <c r="H4283" s="13"/>
    </row>
    <row r="4284" spans="1:8" x14ac:dyDescent="0.25">
      <c r="A4284" s="112">
        <v>45590</v>
      </c>
      <c r="B4284" s="21" t="s">
        <v>11068</v>
      </c>
      <c r="C4284" s="13" t="s">
        <v>1062</v>
      </c>
      <c r="D4284" s="764" t="s">
        <v>14744</v>
      </c>
      <c r="E4284" s="22">
        <v>1440</v>
      </c>
      <c r="F4284" s="19"/>
      <c r="G4284" s="14">
        <f t="shared" si="95"/>
        <v>1440</v>
      </c>
      <c r="H4284" s="13"/>
    </row>
    <row r="4285" spans="1:8" x14ac:dyDescent="0.25">
      <c r="A4285" s="112">
        <v>45590</v>
      </c>
      <c r="B4285" s="21" t="s">
        <v>13213</v>
      </c>
      <c r="C4285" s="13" t="s">
        <v>1062</v>
      </c>
      <c r="D4285" s="764" t="s">
        <v>14743</v>
      </c>
      <c r="E4285" s="22">
        <v>700</v>
      </c>
      <c r="F4285" s="19"/>
      <c r="G4285" s="14">
        <f t="shared" si="95"/>
        <v>700</v>
      </c>
      <c r="H4285" s="13"/>
    </row>
    <row r="4286" spans="1:8" x14ac:dyDescent="0.25">
      <c r="A4286" s="112">
        <v>45590</v>
      </c>
      <c r="B4286" s="21" t="s">
        <v>14351</v>
      </c>
      <c r="C4286" s="13" t="s">
        <v>1062</v>
      </c>
      <c r="D4286" s="764" t="s">
        <v>14742</v>
      </c>
      <c r="E4286" s="22">
        <v>18000</v>
      </c>
      <c r="F4286" s="19"/>
      <c r="G4286" s="14">
        <f t="shared" si="95"/>
        <v>18000</v>
      </c>
      <c r="H4286" s="13"/>
    </row>
    <row r="4287" spans="1:8" x14ac:dyDescent="0.25">
      <c r="A4287" s="112">
        <v>45590</v>
      </c>
      <c r="B4287" s="21" t="s">
        <v>14232</v>
      </c>
      <c r="C4287" s="13" t="s">
        <v>1062</v>
      </c>
      <c r="D4287" s="764" t="s">
        <v>14741</v>
      </c>
      <c r="E4287" s="22">
        <v>30950</v>
      </c>
      <c r="F4287" s="19"/>
      <c r="G4287" s="14">
        <f t="shared" si="95"/>
        <v>30950</v>
      </c>
      <c r="H4287" s="13"/>
    </row>
    <row r="4288" spans="1:8" x14ac:dyDescent="0.25">
      <c r="A4288" s="112">
        <v>45590</v>
      </c>
      <c r="B4288" s="21" t="s">
        <v>14351</v>
      </c>
      <c r="C4288" s="13" t="s">
        <v>8384</v>
      </c>
      <c r="D4288" s="764" t="s">
        <v>14752</v>
      </c>
      <c r="E4288" s="22">
        <v>77380</v>
      </c>
      <c r="F4288" s="19"/>
      <c r="G4288" s="14">
        <f t="shared" si="95"/>
        <v>77380</v>
      </c>
      <c r="H4288" s="13"/>
    </row>
    <row r="4289" spans="1:8" x14ac:dyDescent="0.25">
      <c r="A4289" s="112">
        <v>45590</v>
      </c>
      <c r="B4289" s="21" t="s">
        <v>14474</v>
      </c>
      <c r="C4289" s="13" t="s">
        <v>164</v>
      </c>
      <c r="D4289" s="764" t="s">
        <v>14816</v>
      </c>
      <c r="E4289" s="22">
        <v>2333</v>
      </c>
      <c r="F4289" s="19"/>
      <c r="G4289" s="14">
        <f t="shared" si="95"/>
        <v>2333</v>
      </c>
      <c r="H4289" s="13"/>
    </row>
    <row r="4290" spans="1:8" x14ac:dyDescent="0.25">
      <c r="A4290" s="112">
        <v>45590</v>
      </c>
      <c r="B4290" s="21" t="s">
        <v>14540</v>
      </c>
      <c r="C4290" s="13" t="s">
        <v>12457</v>
      </c>
      <c r="D4290" s="764" t="s">
        <v>10528</v>
      </c>
      <c r="E4290" s="22">
        <v>47178</v>
      </c>
      <c r="F4290" s="19"/>
      <c r="G4290" s="14">
        <f t="shared" si="95"/>
        <v>47178</v>
      </c>
      <c r="H4290" s="13"/>
    </row>
    <row r="4291" spans="1:8" x14ac:dyDescent="0.25">
      <c r="A4291" s="112">
        <v>45591</v>
      </c>
      <c r="B4291" s="21" t="s">
        <v>12388</v>
      </c>
      <c r="C4291" s="13" t="s">
        <v>7240</v>
      </c>
      <c r="D4291" s="764" t="s">
        <v>10138</v>
      </c>
      <c r="E4291" s="22">
        <v>2246</v>
      </c>
      <c r="F4291" s="19"/>
      <c r="G4291" s="14">
        <f t="shared" si="95"/>
        <v>2246</v>
      </c>
      <c r="H4291" s="13"/>
    </row>
    <row r="4292" spans="1:8" x14ac:dyDescent="0.25">
      <c r="A4292" s="112">
        <v>45593</v>
      </c>
      <c r="B4292" s="21" t="s">
        <v>11068</v>
      </c>
      <c r="C4292" s="13" t="s">
        <v>8384</v>
      </c>
      <c r="D4292" s="764" t="s">
        <v>14753</v>
      </c>
      <c r="E4292" s="22">
        <v>245324</v>
      </c>
      <c r="F4292" s="19"/>
      <c r="G4292" s="14">
        <f t="shared" si="95"/>
        <v>245324</v>
      </c>
      <c r="H4292" s="13"/>
    </row>
    <row r="4293" spans="1:8" x14ac:dyDescent="0.25">
      <c r="A4293" s="112">
        <v>45593</v>
      </c>
      <c r="B4293" s="21" t="s">
        <v>14474</v>
      </c>
      <c r="C4293" s="13" t="s">
        <v>8384</v>
      </c>
      <c r="D4293" s="764" t="s">
        <v>14754</v>
      </c>
      <c r="E4293" s="22">
        <v>109114</v>
      </c>
      <c r="F4293" s="19"/>
      <c r="G4293" s="14">
        <f t="shared" si="95"/>
        <v>109114</v>
      </c>
      <c r="H4293" s="13"/>
    </row>
    <row r="4294" spans="1:8" x14ac:dyDescent="0.25">
      <c r="A4294" s="112">
        <v>45593</v>
      </c>
      <c r="B4294" s="21" t="s">
        <v>6503</v>
      </c>
      <c r="C4294" s="13" t="s">
        <v>8384</v>
      </c>
      <c r="D4294" s="764" t="s">
        <v>14755</v>
      </c>
      <c r="E4294" s="22">
        <v>16339</v>
      </c>
      <c r="F4294" s="19"/>
      <c r="G4294" s="14">
        <f t="shared" si="95"/>
        <v>16339</v>
      </c>
      <c r="H4294" s="13"/>
    </row>
    <row r="4295" spans="1:8" x14ac:dyDescent="0.25">
      <c r="A4295" s="112">
        <v>45593</v>
      </c>
      <c r="B4295" s="21" t="s">
        <v>13098</v>
      </c>
      <c r="C4295" s="13" t="s">
        <v>8384</v>
      </c>
      <c r="D4295" s="764" t="s">
        <v>14756</v>
      </c>
      <c r="E4295" s="22">
        <v>8059</v>
      </c>
      <c r="F4295" s="19"/>
      <c r="G4295" s="14">
        <f t="shared" si="95"/>
        <v>8059</v>
      </c>
      <c r="H4295" s="13"/>
    </row>
    <row r="4296" spans="1:8" x14ac:dyDescent="0.25">
      <c r="A4296" s="112">
        <v>45593</v>
      </c>
      <c r="B4296" s="21" t="s">
        <v>13213</v>
      </c>
      <c r="C4296" s="13" t="s">
        <v>8384</v>
      </c>
      <c r="D4296" s="764" t="s">
        <v>14757</v>
      </c>
      <c r="E4296" s="22">
        <v>30465</v>
      </c>
      <c r="F4296" s="19"/>
      <c r="G4296" s="14">
        <f t="shared" si="95"/>
        <v>30465</v>
      </c>
      <c r="H4296" s="13"/>
    </row>
    <row r="4297" spans="1:8" x14ac:dyDescent="0.25">
      <c r="A4297" s="112">
        <v>45593</v>
      </c>
      <c r="B4297" s="21" t="s">
        <v>14351</v>
      </c>
      <c r="C4297" s="13" t="s">
        <v>8384</v>
      </c>
      <c r="D4297" s="764"/>
      <c r="E4297" s="22"/>
      <c r="F4297" s="19">
        <v>1000000</v>
      </c>
      <c r="G4297" s="14">
        <f t="shared" si="95"/>
        <v>-1000000</v>
      </c>
      <c r="H4297" s="13" t="s">
        <v>14758</v>
      </c>
    </row>
    <row r="4298" spans="1:8" x14ac:dyDescent="0.25">
      <c r="A4298" s="112">
        <v>45593</v>
      </c>
      <c r="B4298" s="21" t="s">
        <v>14232</v>
      </c>
      <c r="C4298" s="13" t="s">
        <v>7240</v>
      </c>
      <c r="D4298" s="764"/>
      <c r="E4298" s="22"/>
      <c r="F4298" s="19">
        <v>500000</v>
      </c>
      <c r="G4298" s="14">
        <f t="shared" si="95"/>
        <v>-500000</v>
      </c>
      <c r="H4298" s="13" t="s">
        <v>14788</v>
      </c>
    </row>
    <row r="4299" spans="1:8" x14ac:dyDescent="0.25">
      <c r="A4299" s="112">
        <v>45593</v>
      </c>
      <c r="B4299" s="21" t="s">
        <v>11068</v>
      </c>
      <c r="C4299" s="13" t="s">
        <v>12350</v>
      </c>
      <c r="D4299" s="764" t="s">
        <v>14811</v>
      </c>
      <c r="E4299" s="1135">
        <v>233220</v>
      </c>
      <c r="F4299" s="19"/>
      <c r="G4299" s="14">
        <f t="shared" ref="G4299:G4305" si="96">E4299-F4299</f>
        <v>233220</v>
      </c>
      <c r="H4299" s="13"/>
    </row>
    <row r="4300" spans="1:8" x14ac:dyDescent="0.25">
      <c r="A4300" s="112">
        <v>45593</v>
      </c>
      <c r="B4300" s="21" t="s">
        <v>6503</v>
      </c>
      <c r="C4300" s="13" t="s">
        <v>7465</v>
      </c>
      <c r="D4300" s="764" t="s">
        <v>14812</v>
      </c>
      <c r="E4300" s="22">
        <v>245550</v>
      </c>
      <c r="F4300" s="19"/>
      <c r="G4300" s="14">
        <f t="shared" si="96"/>
        <v>245550</v>
      </c>
      <c r="H4300" s="13"/>
    </row>
    <row r="4301" spans="1:8" x14ac:dyDescent="0.25">
      <c r="A4301" s="112">
        <v>45594</v>
      </c>
      <c r="B4301" s="21" t="s">
        <v>14540</v>
      </c>
      <c r="C4301" s="13" t="s">
        <v>1062</v>
      </c>
      <c r="D4301" s="764" t="s">
        <v>14817</v>
      </c>
      <c r="E4301" s="22">
        <v>35280</v>
      </c>
      <c r="F4301" s="19"/>
      <c r="G4301" s="14">
        <f t="shared" si="96"/>
        <v>35280</v>
      </c>
      <c r="H4301" s="53"/>
    </row>
    <row r="4302" spans="1:8" x14ac:dyDescent="0.25">
      <c r="A4302" s="112">
        <v>45594</v>
      </c>
      <c r="B4302" s="21" t="s">
        <v>14540</v>
      </c>
      <c r="C4302" s="13" t="s">
        <v>166</v>
      </c>
      <c r="D4302" s="764" t="s">
        <v>14822</v>
      </c>
      <c r="E4302" s="22">
        <v>3468</v>
      </c>
      <c r="F4302" s="19"/>
      <c r="G4302" s="14">
        <f t="shared" si="96"/>
        <v>3468</v>
      </c>
      <c r="H4302" s="53"/>
    </row>
    <row r="4303" spans="1:8" x14ac:dyDescent="0.25">
      <c r="A4303" s="112">
        <v>45594</v>
      </c>
      <c r="B4303" s="21" t="s">
        <v>14540</v>
      </c>
      <c r="C4303" s="13" t="s">
        <v>13276</v>
      </c>
      <c r="D4303" s="764" t="s">
        <v>14952</v>
      </c>
      <c r="E4303" s="22">
        <v>192680</v>
      </c>
      <c r="F4303" s="19"/>
      <c r="G4303" s="14">
        <f t="shared" si="96"/>
        <v>192680</v>
      </c>
      <c r="H4303" s="53"/>
    </row>
    <row r="4304" spans="1:8" x14ac:dyDescent="0.25">
      <c r="A4304" s="112">
        <v>45594</v>
      </c>
      <c r="B4304" s="21" t="s">
        <v>13213</v>
      </c>
      <c r="C4304" s="13" t="s">
        <v>13276</v>
      </c>
      <c r="D4304" s="764" t="s">
        <v>14953</v>
      </c>
      <c r="E4304" s="22">
        <v>27000</v>
      </c>
      <c r="F4304" s="19"/>
      <c r="G4304" s="14">
        <f t="shared" si="96"/>
        <v>27000</v>
      </c>
      <c r="H4304" s="53"/>
    </row>
    <row r="4305" spans="1:8" x14ac:dyDescent="0.25">
      <c r="A4305" s="112">
        <v>45594</v>
      </c>
      <c r="B4305" s="21" t="s">
        <v>14351</v>
      </c>
      <c r="C4305" s="13" t="s">
        <v>1062</v>
      </c>
      <c r="D4305" s="764"/>
      <c r="E4305" s="22"/>
      <c r="F4305" s="19">
        <v>35280</v>
      </c>
      <c r="G4305" s="14">
        <f t="shared" si="96"/>
        <v>-35280</v>
      </c>
      <c r="H4305" s="53" t="s">
        <v>4469</v>
      </c>
    </row>
    <row r="4306" spans="1:8" x14ac:dyDescent="0.25">
      <c r="A4306" s="112">
        <v>45595</v>
      </c>
      <c r="B4306" s="21" t="s">
        <v>12671</v>
      </c>
      <c r="C4306" s="13" t="s">
        <v>13276</v>
      </c>
      <c r="D4306" s="764"/>
      <c r="E4306" s="22"/>
      <c r="F4306" s="19">
        <v>127000</v>
      </c>
      <c r="G4306" s="14">
        <f t="shared" si="95"/>
        <v>-127000</v>
      </c>
      <c r="H4306" s="1182" t="s">
        <v>14797</v>
      </c>
    </row>
    <row r="4307" spans="1:8" x14ac:dyDescent="0.25">
      <c r="A4307" s="112">
        <v>45595</v>
      </c>
      <c r="B4307" s="21" t="s">
        <v>13213</v>
      </c>
      <c r="C4307" s="13" t="s">
        <v>13276</v>
      </c>
      <c r="D4307" s="764"/>
      <c r="E4307" s="22"/>
      <c r="F4307" s="19">
        <f>273000-7531</f>
        <v>265469</v>
      </c>
      <c r="G4307" s="14">
        <f t="shared" si="95"/>
        <v>-265469</v>
      </c>
      <c r="H4307" s="1183"/>
    </row>
    <row r="4308" spans="1:8" x14ac:dyDescent="0.25">
      <c r="A4308" s="112">
        <v>45595</v>
      </c>
      <c r="B4308" s="21" t="s">
        <v>14540</v>
      </c>
      <c r="C4308" s="13" t="s">
        <v>13276</v>
      </c>
      <c r="D4308" s="764"/>
      <c r="E4308" s="22"/>
      <c r="F4308" s="19">
        <v>7531</v>
      </c>
      <c r="G4308" s="14">
        <f t="shared" si="95"/>
        <v>-7531</v>
      </c>
      <c r="H4308" s="1184"/>
    </row>
    <row r="4309" spans="1:8" x14ac:dyDescent="0.25">
      <c r="A4309" s="112">
        <v>45595</v>
      </c>
      <c r="B4309" s="21" t="s">
        <v>14540</v>
      </c>
      <c r="C4309" s="13" t="s">
        <v>12350</v>
      </c>
      <c r="D4309" s="764" t="s">
        <v>14951</v>
      </c>
      <c r="E4309" s="22">
        <v>693300</v>
      </c>
      <c r="F4309" s="19"/>
      <c r="G4309" s="14">
        <f t="shared" si="95"/>
        <v>693300</v>
      </c>
      <c r="H4309" s="1136"/>
    </row>
    <row r="4310" spans="1:8" x14ac:dyDescent="0.25">
      <c r="A4310" s="112">
        <v>45596</v>
      </c>
      <c r="B4310" s="21" t="s">
        <v>12388</v>
      </c>
      <c r="C4310" s="13" t="s">
        <v>12457</v>
      </c>
      <c r="D4310" s="764" t="s">
        <v>10520</v>
      </c>
      <c r="E4310" s="22">
        <v>480810</v>
      </c>
      <c r="F4310" s="19"/>
      <c r="G4310" s="14">
        <f t="shared" si="95"/>
        <v>480810</v>
      </c>
      <c r="H4310" s="13"/>
    </row>
    <row r="4311" spans="1:8" x14ac:dyDescent="0.25">
      <c r="A4311" s="112">
        <v>45596</v>
      </c>
      <c r="B4311" s="21" t="s">
        <v>12388</v>
      </c>
      <c r="C4311" s="13" t="s">
        <v>166</v>
      </c>
      <c r="D4311" s="764" t="s">
        <v>14957</v>
      </c>
      <c r="E4311" s="22">
        <v>7000</v>
      </c>
      <c r="F4311" s="19"/>
      <c r="G4311" s="14">
        <f t="shared" si="95"/>
        <v>7000</v>
      </c>
      <c r="H4311" s="53"/>
    </row>
    <row r="4312" spans="1:8" x14ac:dyDescent="0.25">
      <c r="A4312" s="112">
        <v>45597</v>
      </c>
      <c r="B4312" s="21" t="s">
        <v>12671</v>
      </c>
      <c r="C4312" s="13" t="s">
        <v>8384</v>
      </c>
      <c r="D4312" s="764" t="s">
        <v>14945</v>
      </c>
      <c r="E4312" s="22">
        <v>12540</v>
      </c>
      <c r="F4312" s="19"/>
      <c r="G4312" s="14">
        <f t="shared" si="95"/>
        <v>12540</v>
      </c>
      <c r="H4312" s="53"/>
    </row>
    <row r="4313" spans="1:8" x14ac:dyDescent="0.25">
      <c r="A4313" s="112">
        <v>45597</v>
      </c>
      <c r="B4313" s="21" t="s">
        <v>14232</v>
      </c>
      <c r="C4313" s="13" t="s">
        <v>7240</v>
      </c>
      <c r="D4313" s="764" t="s">
        <v>10140</v>
      </c>
      <c r="E4313" s="22">
        <v>29185</v>
      </c>
      <c r="F4313" s="19"/>
      <c r="G4313" s="14">
        <f t="shared" si="95"/>
        <v>29185</v>
      </c>
      <c r="H4313" s="53"/>
    </row>
    <row r="4314" spans="1:8" x14ac:dyDescent="0.25">
      <c r="A4314" s="112">
        <v>45597</v>
      </c>
      <c r="B4314" s="21" t="s">
        <v>14540</v>
      </c>
      <c r="C4314" s="13" t="s">
        <v>13276</v>
      </c>
      <c r="D4314" s="764" t="s">
        <v>14954</v>
      </c>
      <c r="E4314" s="22">
        <v>37840</v>
      </c>
      <c r="F4314" s="19"/>
      <c r="G4314" s="14">
        <f t="shared" si="95"/>
        <v>37840</v>
      </c>
      <c r="H4314" s="53"/>
    </row>
    <row r="4315" spans="1:8" x14ac:dyDescent="0.25">
      <c r="A4315" s="112">
        <v>45597</v>
      </c>
      <c r="B4315" s="21" t="s">
        <v>14540</v>
      </c>
      <c r="C4315" s="13" t="s">
        <v>166</v>
      </c>
      <c r="D4315" s="764" t="s">
        <v>14958</v>
      </c>
      <c r="E4315" s="22">
        <v>74000</v>
      </c>
      <c r="F4315" s="19"/>
      <c r="G4315" s="14">
        <f t="shared" si="95"/>
        <v>74000</v>
      </c>
      <c r="H4315" s="53"/>
    </row>
    <row r="4316" spans="1:8" x14ac:dyDescent="0.25">
      <c r="A4316" s="112">
        <v>45597</v>
      </c>
      <c r="B4316" s="21" t="s">
        <v>14351</v>
      </c>
      <c r="C4316" s="13" t="s">
        <v>1062</v>
      </c>
      <c r="D4316" s="764" t="s">
        <v>14960</v>
      </c>
      <c r="E4316" s="22">
        <v>17820</v>
      </c>
      <c r="F4316" s="19"/>
      <c r="G4316" s="14">
        <f t="shared" si="95"/>
        <v>17820</v>
      </c>
      <c r="H4316" s="53"/>
    </row>
    <row r="4317" spans="1:8" x14ac:dyDescent="0.25">
      <c r="A4317" s="112">
        <v>45597</v>
      </c>
      <c r="B4317" s="21" t="s">
        <v>13240</v>
      </c>
      <c r="C4317" s="13" t="s">
        <v>1062</v>
      </c>
      <c r="D4317" s="764" t="s">
        <v>14961</v>
      </c>
      <c r="E4317" s="22">
        <v>8640</v>
      </c>
      <c r="F4317" s="19"/>
      <c r="G4317" s="14">
        <f t="shared" si="95"/>
        <v>8640</v>
      </c>
      <c r="H4317" s="53"/>
    </row>
    <row r="4318" spans="1:8" x14ac:dyDescent="0.25">
      <c r="A4318" s="112">
        <v>45597</v>
      </c>
      <c r="B4318" s="21" t="s">
        <v>14540</v>
      </c>
      <c r="C4318" s="13" t="s">
        <v>169</v>
      </c>
      <c r="D4318" s="764" t="s">
        <v>14457</v>
      </c>
      <c r="E4318" s="22">
        <v>224472</v>
      </c>
      <c r="F4318" s="19"/>
      <c r="G4318" s="14">
        <f t="shared" si="95"/>
        <v>224472</v>
      </c>
      <c r="H4318" s="53"/>
    </row>
    <row r="4319" spans="1:8" x14ac:dyDescent="0.25">
      <c r="A4319" s="112">
        <v>45598</v>
      </c>
      <c r="B4319" s="21" t="s">
        <v>14540</v>
      </c>
      <c r="C4319" s="13" t="s">
        <v>13276</v>
      </c>
      <c r="D4319" s="764" t="s">
        <v>14955</v>
      </c>
      <c r="E4319" s="22">
        <v>18920</v>
      </c>
      <c r="F4319" s="19"/>
      <c r="G4319" s="14">
        <f t="shared" si="95"/>
        <v>18920</v>
      </c>
      <c r="H4319" s="53"/>
    </row>
    <row r="4320" spans="1:8" x14ac:dyDescent="0.25">
      <c r="A4320" s="112">
        <v>45600</v>
      </c>
      <c r="B4320" s="21" t="s">
        <v>11068</v>
      </c>
      <c r="C4320" s="13" t="s">
        <v>166</v>
      </c>
      <c r="D4320" s="764" t="s">
        <v>14959</v>
      </c>
      <c r="E4320" s="22">
        <v>22000</v>
      </c>
      <c r="F4320" s="19"/>
      <c r="G4320" s="14">
        <f t="shared" si="95"/>
        <v>22000</v>
      </c>
      <c r="H4320" s="53"/>
    </row>
    <row r="4321" spans="1:8" x14ac:dyDescent="0.25">
      <c r="A4321" s="112">
        <v>45600</v>
      </c>
      <c r="B4321" s="21" t="s">
        <v>14540</v>
      </c>
      <c r="C4321" s="13" t="s">
        <v>12457</v>
      </c>
      <c r="D4321" s="764" t="s">
        <v>10522</v>
      </c>
      <c r="E4321" s="22">
        <v>7200</v>
      </c>
      <c r="F4321" s="19"/>
      <c r="G4321" s="14">
        <f t="shared" si="95"/>
        <v>7200</v>
      </c>
      <c r="H4321" s="53"/>
    </row>
    <row r="4322" spans="1:8" x14ac:dyDescent="0.25">
      <c r="A4322" s="112">
        <v>45600</v>
      </c>
      <c r="B4322" s="21" t="s">
        <v>14540</v>
      </c>
      <c r="C4322" s="13" t="s">
        <v>169</v>
      </c>
      <c r="D4322" s="764" t="s">
        <v>14977</v>
      </c>
      <c r="E4322" s="22">
        <v>59731</v>
      </c>
      <c r="F4322" s="19"/>
      <c r="G4322" s="14">
        <f t="shared" si="95"/>
        <v>59731</v>
      </c>
      <c r="H4322" s="53"/>
    </row>
    <row r="4323" spans="1:8" x14ac:dyDescent="0.25">
      <c r="A4323" s="112">
        <v>45601</v>
      </c>
      <c r="B4323" s="21" t="s">
        <v>15005</v>
      </c>
      <c r="C4323" s="13" t="s">
        <v>13276</v>
      </c>
      <c r="D4323" s="764" t="s">
        <v>14956</v>
      </c>
      <c r="E4323" s="22">
        <v>39000</v>
      </c>
      <c r="F4323" s="19"/>
      <c r="G4323" s="14">
        <f t="shared" si="95"/>
        <v>39000</v>
      </c>
      <c r="H4323" s="53"/>
    </row>
    <row r="4324" spans="1:8" x14ac:dyDescent="0.25">
      <c r="A4324" s="112">
        <v>45601</v>
      </c>
      <c r="B4324" s="21" t="s">
        <v>13519</v>
      </c>
      <c r="C4324" s="13" t="s">
        <v>13276</v>
      </c>
      <c r="D4324" s="764" t="s">
        <v>10612</v>
      </c>
      <c r="E4324" s="22">
        <v>16750</v>
      </c>
      <c r="F4324" s="19"/>
      <c r="G4324" s="14">
        <f t="shared" si="95"/>
        <v>16750</v>
      </c>
      <c r="H4324" s="53"/>
    </row>
    <row r="4325" spans="1:8" x14ac:dyDescent="0.25">
      <c r="A4325" s="112">
        <v>45601</v>
      </c>
      <c r="B4325" s="21" t="s">
        <v>14597</v>
      </c>
      <c r="C4325" s="13" t="s">
        <v>8384</v>
      </c>
      <c r="D4325" s="764" t="s">
        <v>14946</v>
      </c>
      <c r="E4325" s="22">
        <v>96771</v>
      </c>
      <c r="F4325" s="19"/>
      <c r="G4325" s="14">
        <f t="shared" si="95"/>
        <v>96771</v>
      </c>
      <c r="H4325" s="53"/>
    </row>
    <row r="4326" spans="1:8" x14ac:dyDescent="0.25">
      <c r="A4326" s="112">
        <v>45601</v>
      </c>
      <c r="B4326" s="21" t="s">
        <v>14540</v>
      </c>
      <c r="C4326" s="13" t="s">
        <v>8384</v>
      </c>
      <c r="D4326" s="764" t="s">
        <v>14947</v>
      </c>
      <c r="E4326" s="22">
        <v>154012</v>
      </c>
      <c r="F4326" s="19"/>
      <c r="G4326" s="14">
        <f t="shared" si="95"/>
        <v>154012</v>
      </c>
      <c r="H4326" s="53"/>
    </row>
    <row r="4327" spans="1:8" x14ac:dyDescent="0.25">
      <c r="A4327" s="112">
        <v>45601</v>
      </c>
      <c r="B4327" s="21" t="s">
        <v>13213</v>
      </c>
      <c r="C4327" s="13" t="s">
        <v>8384</v>
      </c>
      <c r="D4327" s="764" t="s">
        <v>14948</v>
      </c>
      <c r="E4327" s="22">
        <v>55561</v>
      </c>
      <c r="F4327" s="19"/>
      <c r="G4327" s="14">
        <f t="shared" si="95"/>
        <v>55561</v>
      </c>
      <c r="H4327" s="53"/>
    </row>
    <row r="4328" spans="1:8" x14ac:dyDescent="0.25">
      <c r="A4328" s="112">
        <v>45601</v>
      </c>
      <c r="B4328" s="21" t="s">
        <v>12388</v>
      </c>
      <c r="C4328" s="13" t="s">
        <v>7240</v>
      </c>
      <c r="D4328" s="764" t="s">
        <v>8374</v>
      </c>
      <c r="E4328" s="22">
        <v>84774</v>
      </c>
      <c r="F4328" s="19"/>
      <c r="G4328" s="14">
        <f t="shared" si="95"/>
        <v>84774</v>
      </c>
      <c r="H4328" s="53"/>
    </row>
    <row r="4329" spans="1:8" x14ac:dyDescent="0.25">
      <c r="A4329" s="112">
        <v>45601</v>
      </c>
      <c r="B4329" s="21" t="s">
        <v>13297</v>
      </c>
      <c r="C4329" s="13" t="s">
        <v>10472</v>
      </c>
      <c r="D4329" s="764"/>
      <c r="E4329" s="22">
        <v>187222</v>
      </c>
      <c r="F4329" s="19"/>
      <c r="G4329" s="14">
        <f t="shared" si="95"/>
        <v>187222</v>
      </c>
      <c r="H4329" s="53"/>
    </row>
    <row r="4330" spans="1:8" x14ac:dyDescent="0.25">
      <c r="A4330" s="112">
        <v>45602</v>
      </c>
      <c r="B4330" s="21" t="s">
        <v>14351</v>
      </c>
      <c r="C4330" s="13" t="s">
        <v>8384</v>
      </c>
      <c r="D4330" s="764" t="s">
        <v>14949</v>
      </c>
      <c r="E4330" s="22">
        <v>43229</v>
      </c>
      <c r="F4330" s="19"/>
      <c r="G4330" s="14">
        <f t="shared" si="95"/>
        <v>43229</v>
      </c>
      <c r="H4330" s="53"/>
    </row>
    <row r="4331" spans="1:8" x14ac:dyDescent="0.25">
      <c r="A4331" s="112">
        <v>45602</v>
      </c>
      <c r="B4331" s="21" t="s">
        <v>12594</v>
      </c>
      <c r="C4331" s="13" t="s">
        <v>8384</v>
      </c>
      <c r="D4331" s="764" t="s">
        <v>14950</v>
      </c>
      <c r="E4331" s="22">
        <v>64807</v>
      </c>
      <c r="F4331" s="19"/>
      <c r="G4331" s="14">
        <f t="shared" si="95"/>
        <v>64807</v>
      </c>
      <c r="H4331" s="53"/>
    </row>
    <row r="4332" spans="1:8" x14ac:dyDescent="0.25">
      <c r="A4332" s="112">
        <v>45602</v>
      </c>
      <c r="B4332" s="21" t="s">
        <v>11068</v>
      </c>
      <c r="C4332" s="13" t="s">
        <v>1062</v>
      </c>
      <c r="D4332" s="764"/>
      <c r="E4332" s="22"/>
      <c r="F4332" s="19">
        <v>100000</v>
      </c>
      <c r="G4332" s="14">
        <f t="shared" si="95"/>
        <v>-100000</v>
      </c>
      <c r="H4332" s="1176" t="s">
        <v>14886</v>
      </c>
    </row>
    <row r="4333" spans="1:8" x14ac:dyDescent="0.25">
      <c r="A4333" s="112">
        <v>45602</v>
      </c>
      <c r="B4333" s="21" t="s">
        <v>13213</v>
      </c>
      <c r="C4333" s="13" t="s">
        <v>1062</v>
      </c>
      <c r="D4333" s="764"/>
      <c r="E4333" s="22"/>
      <c r="F4333" s="19">
        <v>100000</v>
      </c>
      <c r="G4333" s="14">
        <f t="shared" si="95"/>
        <v>-100000</v>
      </c>
      <c r="H4333" s="1177"/>
    </row>
    <row r="4334" spans="1:8" x14ac:dyDescent="0.25">
      <c r="A4334" s="112">
        <v>45602</v>
      </c>
      <c r="B4334" s="21" t="s">
        <v>14569</v>
      </c>
      <c r="C4334" s="13" t="s">
        <v>1062</v>
      </c>
      <c r="D4334" s="764"/>
      <c r="E4334" s="22"/>
      <c r="F4334" s="19">
        <v>100000</v>
      </c>
      <c r="G4334" s="14">
        <f t="shared" si="95"/>
        <v>-100000</v>
      </c>
      <c r="H4334" s="1177"/>
    </row>
    <row r="4335" spans="1:8" x14ac:dyDescent="0.25">
      <c r="A4335" s="112">
        <v>45602</v>
      </c>
      <c r="B4335" s="21" t="s">
        <v>14351</v>
      </c>
      <c r="C4335" s="13" t="s">
        <v>1062</v>
      </c>
      <c r="D4335" s="764"/>
      <c r="E4335" s="22"/>
      <c r="F4335" s="19">
        <v>100000</v>
      </c>
      <c r="G4335" s="14">
        <f t="shared" si="95"/>
        <v>-100000</v>
      </c>
      <c r="H4335" s="1177"/>
    </row>
    <row r="4336" spans="1:8" x14ac:dyDescent="0.25">
      <c r="A4336" s="112">
        <v>45602</v>
      </c>
      <c r="B4336" s="21" t="s">
        <v>14232</v>
      </c>
      <c r="C4336" s="13" t="s">
        <v>1062</v>
      </c>
      <c r="D4336" s="764"/>
      <c r="E4336" s="22"/>
      <c r="F4336" s="19">
        <v>100000</v>
      </c>
      <c r="G4336" s="14">
        <f t="shared" si="95"/>
        <v>-100000</v>
      </c>
      <c r="H4336" s="1178"/>
    </row>
    <row r="4337" spans="1:8" x14ac:dyDescent="0.25">
      <c r="A4337" s="112">
        <v>45602</v>
      </c>
      <c r="B4337" s="21" t="s">
        <v>9344</v>
      </c>
      <c r="C4337" s="13" t="s">
        <v>1062</v>
      </c>
      <c r="D4337" s="764" t="s">
        <v>14962</v>
      </c>
      <c r="E4337" s="22">
        <v>1950</v>
      </c>
      <c r="F4337" s="19"/>
      <c r="G4337" s="14">
        <f t="shared" si="95"/>
        <v>1950</v>
      </c>
      <c r="H4337" s="342"/>
    </row>
    <row r="4338" spans="1:8" x14ac:dyDescent="0.25">
      <c r="A4338" s="112">
        <v>45602</v>
      </c>
      <c r="B4338" s="21" t="s">
        <v>11068</v>
      </c>
      <c r="C4338" s="13" t="s">
        <v>166</v>
      </c>
      <c r="D4338" s="764" t="s">
        <v>15079</v>
      </c>
      <c r="E4338" s="22">
        <v>69000</v>
      </c>
      <c r="F4338" s="19"/>
      <c r="G4338" s="14">
        <f t="shared" si="95"/>
        <v>69000</v>
      </c>
      <c r="H4338" s="342"/>
    </row>
    <row r="4339" spans="1:8" x14ac:dyDescent="0.25">
      <c r="A4339" s="112">
        <v>45603</v>
      </c>
      <c r="B4339" s="21" t="s">
        <v>12388</v>
      </c>
      <c r="C4339" s="13" t="s">
        <v>12457</v>
      </c>
      <c r="D4339" s="764"/>
      <c r="E4339" s="22"/>
      <c r="F4339" s="19">
        <v>500000</v>
      </c>
      <c r="G4339" s="14">
        <f t="shared" si="95"/>
        <v>-500000</v>
      </c>
      <c r="H4339" s="13" t="s">
        <v>14900</v>
      </c>
    </row>
    <row r="4340" spans="1:8" x14ac:dyDescent="0.25">
      <c r="A4340" s="112">
        <v>45603</v>
      </c>
      <c r="B4340" s="21" t="s">
        <v>14569</v>
      </c>
      <c r="C4340" s="13" t="s">
        <v>12457</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x14ac:dyDescent="0.25">
      <c r="A4343" s="112">
        <v>45603</v>
      </c>
      <c r="B4343" s="21" t="s">
        <v>14540</v>
      </c>
      <c r="C4343" s="13" t="s">
        <v>166</v>
      </c>
      <c r="D4343" s="764" t="s">
        <v>15080</v>
      </c>
      <c r="E4343" s="22">
        <v>10500</v>
      </c>
      <c r="F4343" s="19"/>
      <c r="G4343" s="14">
        <f t="shared" si="95"/>
        <v>10500</v>
      </c>
      <c r="H4343" s="53"/>
    </row>
    <row r="4344" spans="1:8" x14ac:dyDescent="0.25">
      <c r="A4344" s="112">
        <v>45604</v>
      </c>
      <c r="B4344" s="21" t="s">
        <v>11068</v>
      </c>
      <c r="C4344" s="13" t="s">
        <v>8384</v>
      </c>
      <c r="D4344" s="764"/>
      <c r="E4344" s="22"/>
      <c r="F4344" s="19">
        <v>500000</v>
      </c>
      <c r="G4344" s="14">
        <f t="shared" si="95"/>
        <v>-500000</v>
      </c>
      <c r="H4344" s="1176" t="s">
        <v>14904</v>
      </c>
    </row>
    <row r="4345" spans="1:8" x14ac:dyDescent="0.25">
      <c r="A4345" s="112">
        <v>45604</v>
      </c>
      <c r="B4345" s="21" t="s">
        <v>12671</v>
      </c>
      <c r="C4345" s="13" t="s">
        <v>8384</v>
      </c>
      <c r="D4345" s="764"/>
      <c r="E4345" s="22"/>
      <c r="F4345" s="19">
        <v>500000</v>
      </c>
      <c r="G4345" s="14">
        <f t="shared" si="95"/>
        <v>-500000</v>
      </c>
      <c r="H4345" s="1177"/>
    </row>
    <row r="4346" spans="1:8" x14ac:dyDescent="0.25">
      <c r="A4346" s="112">
        <v>45604</v>
      </c>
      <c r="B4346" s="21" t="s">
        <v>14474</v>
      </c>
      <c r="C4346" s="13" t="s">
        <v>8384</v>
      </c>
      <c r="D4346" s="764"/>
      <c r="E4346" s="22"/>
      <c r="F4346" s="19">
        <v>200000</v>
      </c>
      <c r="G4346" s="14">
        <f t="shared" si="95"/>
        <v>-200000</v>
      </c>
      <c r="H4346" s="1177"/>
    </row>
    <row r="4347" spans="1:8" x14ac:dyDescent="0.25">
      <c r="A4347" s="112">
        <v>45604</v>
      </c>
      <c r="B4347" s="21" t="s">
        <v>14569</v>
      </c>
      <c r="C4347" s="13" t="s">
        <v>8384</v>
      </c>
      <c r="D4347" s="764"/>
      <c r="E4347" s="22"/>
      <c r="F4347" s="19">
        <v>300000</v>
      </c>
      <c r="G4347" s="14">
        <f t="shared" si="95"/>
        <v>-300000</v>
      </c>
      <c r="H4347" s="1178"/>
    </row>
    <row r="4348" spans="1:8" x14ac:dyDescent="0.25">
      <c r="A4348" s="112">
        <v>45604</v>
      </c>
      <c r="B4348" s="21" t="s">
        <v>14232</v>
      </c>
      <c r="C4348" s="13" t="s">
        <v>166</v>
      </c>
      <c r="D4348" s="764" t="s">
        <v>15081</v>
      </c>
      <c r="E4348" s="22">
        <v>71117</v>
      </c>
      <c r="F4348" s="19"/>
      <c r="G4348" s="14">
        <f t="shared" si="95"/>
        <v>71117</v>
      </c>
      <c r="H4348" s="1080"/>
    </row>
    <row r="4349" spans="1:8" x14ac:dyDescent="0.25">
      <c r="A4349" s="112">
        <v>45604</v>
      </c>
      <c r="B4349" s="21" t="s">
        <v>12388</v>
      </c>
      <c r="C4349" s="13" t="s">
        <v>7240</v>
      </c>
      <c r="D4349" s="764" t="s">
        <v>10142</v>
      </c>
      <c r="E4349" s="22">
        <v>12406</v>
      </c>
      <c r="F4349" s="19"/>
      <c r="G4349" s="14">
        <f t="shared" si="95"/>
        <v>12406</v>
      </c>
      <c r="H4349" s="1080"/>
    </row>
    <row r="4350" spans="1:8" ht="15.75" customHeight="1" x14ac:dyDescent="0.25">
      <c r="A4350" s="112">
        <v>45607</v>
      </c>
      <c r="B4350" s="21" t="s">
        <v>14540</v>
      </c>
      <c r="C4350" s="13" t="s">
        <v>12350</v>
      </c>
      <c r="D4350" s="764" t="s">
        <v>14976</v>
      </c>
      <c r="E4350" s="22">
        <v>41600</v>
      </c>
      <c r="F4350" s="19"/>
      <c r="G4350" s="14">
        <f t="shared" si="95"/>
        <v>41600</v>
      </c>
      <c r="H4350" s="1139"/>
    </row>
    <row r="4351" spans="1:8" x14ac:dyDescent="0.25">
      <c r="A4351" s="112">
        <v>45607</v>
      </c>
      <c r="B4351" s="21" t="s">
        <v>9344</v>
      </c>
      <c r="C4351" s="13" t="s">
        <v>166</v>
      </c>
      <c r="D4351" s="764" t="s">
        <v>15074</v>
      </c>
      <c r="E4351" s="22">
        <v>6000</v>
      </c>
      <c r="F4351" s="19"/>
      <c r="G4351" s="14">
        <f t="shared" si="95"/>
        <v>6000</v>
      </c>
      <c r="H4351" s="1140"/>
    </row>
    <row r="4352" spans="1:8" x14ac:dyDescent="0.25">
      <c r="A4352" s="112">
        <v>45607</v>
      </c>
      <c r="B4352" s="21" t="s">
        <v>13240</v>
      </c>
      <c r="C4352" s="13" t="s">
        <v>166</v>
      </c>
      <c r="D4352" s="764" t="s">
        <v>15075</v>
      </c>
      <c r="E4352" s="22">
        <v>4646</v>
      </c>
      <c r="F4352" s="19"/>
      <c r="G4352" s="14">
        <f t="shared" si="95"/>
        <v>4646</v>
      </c>
      <c r="H4352" s="1140"/>
    </row>
    <row r="4353" spans="1:8" x14ac:dyDescent="0.25">
      <c r="A4353" s="112">
        <v>45607</v>
      </c>
      <c r="B4353" s="21" t="s">
        <v>15005</v>
      </c>
      <c r="C4353" s="13" t="s">
        <v>8384</v>
      </c>
      <c r="D4353" s="764" t="s">
        <v>15238</v>
      </c>
      <c r="E4353" s="22">
        <v>14554</v>
      </c>
      <c r="F4353" s="19"/>
      <c r="G4353" s="14">
        <f t="shared" si="95"/>
        <v>14554</v>
      </c>
      <c r="H4353" s="1140"/>
    </row>
    <row r="4354" spans="1:8" x14ac:dyDescent="0.25">
      <c r="A4354" s="112">
        <v>45607</v>
      </c>
      <c r="B4354" s="21" t="s">
        <v>14540</v>
      </c>
      <c r="C4354" s="13" t="s">
        <v>169</v>
      </c>
      <c r="D4354" s="764" t="s">
        <v>15293</v>
      </c>
      <c r="E4354" s="22">
        <v>26132</v>
      </c>
      <c r="F4354" s="19"/>
      <c r="G4354" s="14">
        <f t="shared" si="95"/>
        <v>26132</v>
      </c>
      <c r="H4354" s="1140"/>
    </row>
    <row r="4355" spans="1:8" x14ac:dyDescent="0.25">
      <c r="A4355" s="112">
        <v>45608</v>
      </c>
      <c r="B4355" s="21" t="s">
        <v>14597</v>
      </c>
      <c r="C4355" s="13" t="s">
        <v>8384</v>
      </c>
      <c r="D4355" s="764" t="s">
        <v>15239</v>
      </c>
      <c r="E4355" s="22">
        <v>38325</v>
      </c>
      <c r="F4355" s="19"/>
      <c r="G4355" s="14">
        <f t="shared" si="95"/>
        <v>38325</v>
      </c>
      <c r="H4355" s="1140"/>
    </row>
    <row r="4356" spans="1:8" x14ac:dyDescent="0.25">
      <c r="A4356" s="112">
        <v>45608</v>
      </c>
      <c r="B4356" s="21" t="s">
        <v>14232</v>
      </c>
      <c r="C4356" s="13" t="s">
        <v>166</v>
      </c>
      <c r="D4356" s="764" t="s">
        <v>15076</v>
      </c>
      <c r="E4356" s="22">
        <v>21846</v>
      </c>
      <c r="F4356" s="19"/>
      <c r="G4356" s="14">
        <f t="shared" si="95"/>
        <v>21846</v>
      </c>
      <c r="H4356" s="1140"/>
    </row>
    <row r="4357" spans="1:8" x14ac:dyDescent="0.25">
      <c r="A4357" s="112">
        <v>45608</v>
      </c>
      <c r="B4357" s="21" t="s">
        <v>14232</v>
      </c>
      <c r="C4357" s="13" t="s">
        <v>1062</v>
      </c>
      <c r="D4357" s="764" t="s">
        <v>15087</v>
      </c>
      <c r="E4357" s="22">
        <v>18000</v>
      </c>
      <c r="F4357" s="19"/>
      <c r="G4357" s="14">
        <f t="shared" si="95"/>
        <v>18000</v>
      </c>
      <c r="H4357" s="1140"/>
    </row>
    <row r="4358" spans="1:8" x14ac:dyDescent="0.25">
      <c r="A4358" s="112">
        <v>45609</v>
      </c>
      <c r="B4358" s="21" t="s">
        <v>14540</v>
      </c>
      <c r="C4358" s="13" t="s">
        <v>166</v>
      </c>
      <c r="D4358" s="764" t="s">
        <v>15077</v>
      </c>
      <c r="E4358" s="22">
        <v>75000</v>
      </c>
      <c r="F4358" s="19"/>
      <c r="G4358" s="14">
        <f t="shared" si="95"/>
        <v>75000</v>
      </c>
      <c r="H4358" s="1140"/>
    </row>
    <row r="4359" spans="1:8" x14ac:dyDescent="0.25">
      <c r="A4359" s="112">
        <v>45610</v>
      </c>
      <c r="B4359" s="21" t="s">
        <v>14540</v>
      </c>
      <c r="C4359" s="13" t="s">
        <v>166</v>
      </c>
      <c r="D4359" s="764" t="s">
        <v>15078</v>
      </c>
      <c r="E4359" s="22">
        <v>132000</v>
      </c>
      <c r="F4359" s="19"/>
      <c r="G4359" s="14">
        <f t="shared" si="95"/>
        <v>132000</v>
      </c>
      <c r="H4359" s="1140"/>
    </row>
    <row r="4360" spans="1:8" x14ac:dyDescent="0.25">
      <c r="A4360" s="112">
        <v>45610</v>
      </c>
      <c r="B4360" s="21" t="s">
        <v>12388</v>
      </c>
      <c r="C4360" s="13" t="s">
        <v>7947</v>
      </c>
      <c r="D4360" s="764" t="s">
        <v>10180</v>
      </c>
      <c r="E4360" s="22">
        <v>17475</v>
      </c>
      <c r="F4360" s="19"/>
      <c r="G4360" s="14">
        <f t="shared" si="95"/>
        <v>17475</v>
      </c>
      <c r="H4360" s="1140"/>
    </row>
    <row r="4361" spans="1:8" x14ac:dyDescent="0.25">
      <c r="A4361" s="112">
        <v>45610</v>
      </c>
      <c r="B4361" s="21" t="s">
        <v>14351</v>
      </c>
      <c r="C4361" s="13" t="s">
        <v>10472</v>
      </c>
      <c r="D4361" s="764" t="s">
        <v>8356</v>
      </c>
      <c r="E4361" s="22">
        <v>470388</v>
      </c>
      <c r="F4361" s="19"/>
      <c r="G4361" s="14">
        <f t="shared" si="95"/>
        <v>470388</v>
      </c>
      <c r="H4361" s="1140"/>
    </row>
    <row r="4362" spans="1:8" x14ac:dyDescent="0.25">
      <c r="A4362" s="112">
        <v>45610</v>
      </c>
      <c r="B4362" s="21" t="s">
        <v>14540</v>
      </c>
      <c r="C4362" s="13" t="s">
        <v>12350</v>
      </c>
      <c r="D4362" s="764" t="s">
        <v>15090</v>
      </c>
      <c r="E4362" s="22">
        <v>41600</v>
      </c>
      <c r="F4362" s="19"/>
      <c r="G4362" s="14">
        <f t="shared" si="95"/>
        <v>41600</v>
      </c>
      <c r="H4362" s="1140"/>
    </row>
    <row r="4363" spans="1:8" x14ac:dyDescent="0.25">
      <c r="A4363" s="112">
        <v>45610</v>
      </c>
      <c r="B4363" s="21" t="s">
        <v>14232</v>
      </c>
      <c r="C4363" s="13" t="s">
        <v>7240</v>
      </c>
      <c r="D4363" s="764" t="s">
        <v>8375</v>
      </c>
      <c r="E4363" s="22">
        <v>59034</v>
      </c>
      <c r="F4363" s="19"/>
      <c r="G4363" s="14">
        <f t="shared" si="95"/>
        <v>59034</v>
      </c>
      <c r="H4363" s="1140"/>
    </row>
    <row r="4364" spans="1:8" x14ac:dyDescent="0.25">
      <c r="A4364" s="112">
        <v>45611</v>
      </c>
      <c r="B4364" s="21" t="s">
        <v>14540</v>
      </c>
      <c r="C4364" s="13" t="s">
        <v>8384</v>
      </c>
      <c r="D4364" s="764" t="s">
        <v>15240</v>
      </c>
      <c r="E4364" s="22">
        <v>129019</v>
      </c>
      <c r="F4364" s="19"/>
      <c r="G4364" s="14">
        <f t="shared" si="95"/>
        <v>129019</v>
      </c>
      <c r="H4364" s="1140"/>
    </row>
    <row r="4365" spans="1:8" x14ac:dyDescent="0.25">
      <c r="A4365" s="112">
        <v>45611</v>
      </c>
      <c r="B4365" s="21" t="s">
        <v>14540</v>
      </c>
      <c r="C4365" s="13" t="s">
        <v>180</v>
      </c>
      <c r="D4365" s="764" t="s">
        <v>15392</v>
      </c>
      <c r="E4365" s="22">
        <v>18789</v>
      </c>
      <c r="F4365" s="19"/>
      <c r="G4365" s="14">
        <f t="shared" si="95"/>
        <v>18789</v>
      </c>
      <c r="H4365" s="1140"/>
    </row>
    <row r="4366" spans="1:8" x14ac:dyDescent="0.25">
      <c r="A4366" s="112">
        <v>45612</v>
      </c>
      <c r="B4366" s="21" t="s">
        <v>14351</v>
      </c>
      <c r="C4366" s="13" t="s">
        <v>1062</v>
      </c>
      <c r="D4366" s="764" t="s">
        <v>15084</v>
      </c>
      <c r="E4366" s="22">
        <v>14400</v>
      </c>
      <c r="F4366" s="19"/>
      <c r="G4366" s="14">
        <f t="shared" si="95"/>
        <v>14400</v>
      </c>
      <c r="H4366" s="1140"/>
    </row>
    <row r="4367" spans="1:8" ht="16.5" thickBot="1" x14ac:dyDescent="0.3">
      <c r="A4367" s="112">
        <v>45612</v>
      </c>
      <c r="B4367" s="21" t="s">
        <v>11068</v>
      </c>
      <c r="C4367" s="13" t="s">
        <v>1062</v>
      </c>
      <c r="D4367" s="764" t="s">
        <v>15085</v>
      </c>
      <c r="E4367" s="22">
        <v>2700</v>
      </c>
      <c r="F4367" s="109"/>
      <c r="G4367" s="14">
        <f t="shared" si="95"/>
        <v>2700</v>
      </c>
      <c r="H4367" s="1140"/>
    </row>
    <row r="4368" spans="1:8" x14ac:dyDescent="0.25">
      <c r="A4368" s="112">
        <v>45614</v>
      </c>
      <c r="B4368" s="21" t="s">
        <v>6503</v>
      </c>
      <c r="C4368" s="13" t="s">
        <v>12350</v>
      </c>
      <c r="D4368" s="764"/>
      <c r="E4368" s="781"/>
      <c r="F4368" s="783">
        <v>14400</v>
      </c>
      <c r="G4368" s="782">
        <f t="shared" si="95"/>
        <v>-14400</v>
      </c>
      <c r="H4368" s="1188" t="s">
        <v>15003</v>
      </c>
    </row>
    <row r="4369" spans="1:8" x14ac:dyDescent="0.25">
      <c r="A4369" s="112">
        <v>45614</v>
      </c>
      <c r="B4369" s="21" t="s">
        <v>9344</v>
      </c>
      <c r="C4369" s="13" t="s">
        <v>12350</v>
      </c>
      <c r="D4369" s="764"/>
      <c r="E4369" s="781"/>
      <c r="F4369" s="141">
        <v>14000</v>
      </c>
      <c r="G4369" s="782">
        <f t="shared" si="95"/>
        <v>-14000</v>
      </c>
      <c r="H4369" s="1188"/>
    </row>
    <row r="4370" spans="1:8" x14ac:dyDescent="0.25">
      <c r="A4370" s="112">
        <v>45614</v>
      </c>
      <c r="B4370" s="21" t="s">
        <v>12388</v>
      </c>
      <c r="C4370" s="13" t="s">
        <v>12350</v>
      </c>
      <c r="D4370" s="764"/>
      <c r="E4370" s="781"/>
      <c r="F4370" s="141">
        <v>88000</v>
      </c>
      <c r="G4370" s="782">
        <f t="shared" si="95"/>
        <v>-88000</v>
      </c>
      <c r="H4370" s="1188"/>
    </row>
    <row r="4371" spans="1:8" x14ac:dyDescent="0.25">
      <c r="A4371" s="112">
        <v>45614</v>
      </c>
      <c r="B4371" s="21" t="s">
        <v>13098</v>
      </c>
      <c r="C4371" s="13" t="s">
        <v>12350</v>
      </c>
      <c r="D4371" s="764"/>
      <c r="E4371" s="781"/>
      <c r="F4371" s="141">
        <v>155162</v>
      </c>
      <c r="G4371" s="782">
        <f t="shared" si="95"/>
        <v>-155162</v>
      </c>
      <c r="H4371" s="1188"/>
    </row>
    <row r="4372" spans="1:8" x14ac:dyDescent="0.25">
      <c r="A4372" s="112">
        <v>45614</v>
      </c>
      <c r="B4372" s="21" t="s">
        <v>13240</v>
      </c>
      <c r="C4372" s="13" t="s">
        <v>12350</v>
      </c>
      <c r="D4372" s="764"/>
      <c r="E4372" s="781"/>
      <c r="F4372" s="141">
        <v>514260</v>
      </c>
      <c r="G4372" s="782">
        <f t="shared" ref="G4372:G4451" si="97">E4372-F4372</f>
        <v>-514260</v>
      </c>
      <c r="H4372" s="1188"/>
    </row>
    <row r="4373" spans="1:8" x14ac:dyDescent="0.25">
      <c r="A4373" s="112">
        <v>45614</v>
      </c>
      <c r="B4373" s="21" t="s">
        <v>13213</v>
      </c>
      <c r="C4373" s="13" t="s">
        <v>12350</v>
      </c>
      <c r="D4373" s="764"/>
      <c r="E4373" s="781"/>
      <c r="F4373" s="141">
        <v>721256</v>
      </c>
      <c r="G4373" s="782">
        <f t="shared" si="97"/>
        <v>-721256</v>
      </c>
      <c r="H4373" s="1188"/>
    </row>
    <row r="4374" spans="1:8" x14ac:dyDescent="0.25">
      <c r="A4374" s="112">
        <v>45614</v>
      </c>
      <c r="B4374" s="21" t="s">
        <v>13417</v>
      </c>
      <c r="C4374" s="13" t="s">
        <v>12350</v>
      </c>
      <c r="D4374" s="764"/>
      <c r="E4374" s="781"/>
      <c r="F4374" s="141">
        <v>738020</v>
      </c>
      <c r="G4374" s="782">
        <f t="shared" si="97"/>
        <v>-738020</v>
      </c>
      <c r="H4374" s="1188"/>
    </row>
    <row r="4375" spans="1:8" x14ac:dyDescent="0.25">
      <c r="A4375" s="112">
        <v>45614</v>
      </c>
      <c r="B4375" s="21" t="s">
        <v>13475</v>
      </c>
      <c r="C4375" s="13" t="s">
        <v>12350</v>
      </c>
      <c r="D4375" s="764"/>
      <c r="E4375" s="781"/>
      <c r="F4375" s="141">
        <v>13300</v>
      </c>
      <c r="G4375" s="782">
        <f t="shared" si="97"/>
        <v>-13300</v>
      </c>
      <c r="H4375" s="1188"/>
    </row>
    <row r="4376" spans="1:8" x14ac:dyDescent="0.25">
      <c r="A4376" s="112">
        <v>45614</v>
      </c>
      <c r="B4376" s="21" t="s">
        <v>13278</v>
      </c>
      <c r="C4376" s="13" t="s">
        <v>12350</v>
      </c>
      <c r="D4376" s="764"/>
      <c r="E4376" s="781"/>
      <c r="F4376" s="141">
        <v>15425</v>
      </c>
      <c r="G4376" s="782">
        <f t="shared" si="97"/>
        <v>-15425</v>
      </c>
      <c r="H4376" s="1188"/>
    </row>
    <row r="4377" spans="1:8" x14ac:dyDescent="0.25">
      <c r="A4377" s="112">
        <v>45614</v>
      </c>
      <c r="B4377" s="21" t="s">
        <v>11068</v>
      </c>
      <c r="C4377" s="13" t="s">
        <v>12350</v>
      </c>
      <c r="D4377" s="764"/>
      <c r="E4377" s="781"/>
      <c r="F4377" s="141">
        <v>233220</v>
      </c>
      <c r="G4377" s="782">
        <f t="shared" si="97"/>
        <v>-233220</v>
      </c>
      <c r="H4377" s="1188"/>
    </row>
    <row r="4378" spans="1:8" ht="16.5" thickBot="1" x14ac:dyDescent="0.3">
      <c r="A4378" s="112">
        <v>45614</v>
      </c>
      <c r="B4378" s="21" t="s">
        <v>12671</v>
      </c>
      <c r="C4378" s="13" t="s">
        <v>12350</v>
      </c>
      <c r="D4378" s="764"/>
      <c r="E4378" s="781"/>
      <c r="F4378" s="784">
        <v>465927</v>
      </c>
      <c r="G4378" s="782">
        <f t="shared" si="97"/>
        <v>-465927</v>
      </c>
      <c r="H4378" s="1241"/>
    </row>
    <row r="4379" spans="1:8" x14ac:dyDescent="0.25">
      <c r="A4379" s="112">
        <v>45614</v>
      </c>
      <c r="B4379" s="21" t="s">
        <v>13165</v>
      </c>
      <c r="C4379" s="13" t="s">
        <v>10472</v>
      </c>
      <c r="D4379" s="764"/>
      <c r="E4379" s="22"/>
      <c r="F4379" s="111">
        <v>856679</v>
      </c>
      <c r="G4379" s="14">
        <f t="shared" si="97"/>
        <v>-856679</v>
      </c>
      <c r="H4379" s="1240" t="s">
        <v>15004</v>
      </c>
    </row>
    <row r="4380" spans="1:8" x14ac:dyDescent="0.25">
      <c r="A4380" s="112">
        <v>45614</v>
      </c>
      <c r="B4380" s="21" t="s">
        <v>13297</v>
      </c>
      <c r="C4380" s="13" t="s">
        <v>10472</v>
      </c>
      <c r="D4380" s="764"/>
      <c r="E4380" s="22"/>
      <c r="F4380" s="19">
        <v>187222</v>
      </c>
      <c r="G4380" s="14">
        <f t="shared" si="97"/>
        <v>-187222</v>
      </c>
      <c r="H4380" s="1188"/>
    </row>
    <row r="4381" spans="1:8" x14ac:dyDescent="0.25">
      <c r="A4381" s="112">
        <v>45614</v>
      </c>
      <c r="B4381" s="21" t="s">
        <v>13904</v>
      </c>
      <c r="C4381" s="13" t="s">
        <v>10472</v>
      </c>
      <c r="D4381" s="764"/>
      <c r="E4381" s="22"/>
      <c r="F4381" s="19">
        <v>12500</v>
      </c>
      <c r="G4381" s="14">
        <f t="shared" si="97"/>
        <v>-12500</v>
      </c>
      <c r="H4381" s="1188"/>
    </row>
    <row r="4382" spans="1:8" x14ac:dyDescent="0.25">
      <c r="A4382" s="112">
        <v>45614</v>
      </c>
      <c r="B4382" s="21" t="s">
        <v>13279</v>
      </c>
      <c r="C4382" s="13" t="s">
        <v>10472</v>
      </c>
      <c r="D4382" s="764"/>
      <c r="E4382" s="22"/>
      <c r="F4382" s="19">
        <v>88000</v>
      </c>
      <c r="G4382" s="14">
        <f t="shared" si="97"/>
        <v>-88000</v>
      </c>
      <c r="H4382" s="1188"/>
    </row>
    <row r="4383" spans="1:8" x14ac:dyDescent="0.25">
      <c r="A4383" s="112">
        <v>45614</v>
      </c>
      <c r="B4383" s="21" t="s">
        <v>14009</v>
      </c>
      <c r="C4383" s="13" t="s">
        <v>10472</v>
      </c>
      <c r="D4383" s="764"/>
      <c r="E4383" s="22"/>
      <c r="F4383" s="19">
        <v>355599</v>
      </c>
      <c r="G4383" s="14">
        <f t="shared" si="97"/>
        <v>-355599</v>
      </c>
      <c r="H4383" s="1241"/>
    </row>
    <row r="4384" spans="1:8" x14ac:dyDescent="0.25">
      <c r="A4384" s="112">
        <v>45614</v>
      </c>
      <c r="B4384" s="21" t="s">
        <v>11068</v>
      </c>
      <c r="C4384" s="13" t="s">
        <v>13276</v>
      </c>
      <c r="D4384" s="764"/>
      <c r="E4384" s="22"/>
      <c r="F4384" s="19">
        <v>387688</v>
      </c>
      <c r="G4384" s="14">
        <f t="shared" si="97"/>
        <v>-387688</v>
      </c>
      <c r="H4384" s="1240" t="s">
        <v>15006</v>
      </c>
    </row>
    <row r="4385" spans="1:8" x14ac:dyDescent="0.25">
      <c r="A4385" s="112">
        <v>45614</v>
      </c>
      <c r="B4385" s="21" t="s">
        <v>14540</v>
      </c>
      <c r="C4385" s="13" t="s">
        <v>13276</v>
      </c>
      <c r="D4385" s="764"/>
      <c r="E4385" s="22"/>
      <c r="F4385" s="19">
        <v>50947</v>
      </c>
      <c r="G4385" s="14">
        <f t="shared" si="97"/>
        <v>-50947</v>
      </c>
      <c r="H4385" s="1188"/>
    </row>
    <row r="4386" spans="1:8" x14ac:dyDescent="0.25">
      <c r="A4386" s="112">
        <v>45614</v>
      </c>
      <c r="B4386" s="21" t="s">
        <v>14540</v>
      </c>
      <c r="C4386" s="13" t="s">
        <v>13276</v>
      </c>
      <c r="D4386" s="764"/>
      <c r="E4386" s="22"/>
      <c r="F4386" s="19">
        <v>27000</v>
      </c>
      <c r="G4386" s="14">
        <f t="shared" si="97"/>
        <v>-27000</v>
      </c>
      <c r="H4386" s="1188"/>
    </row>
    <row r="4387" spans="1:8" x14ac:dyDescent="0.25">
      <c r="A4387" s="112">
        <v>45614</v>
      </c>
      <c r="B4387" s="21" t="s">
        <v>13519</v>
      </c>
      <c r="C4387" s="13" t="s">
        <v>13276</v>
      </c>
      <c r="D4387" s="764"/>
      <c r="E4387" s="22"/>
      <c r="F4387" s="19">
        <v>16750</v>
      </c>
      <c r="G4387" s="14">
        <f t="shared" si="97"/>
        <v>-16750</v>
      </c>
      <c r="H4387" s="1188"/>
    </row>
    <row r="4388" spans="1:8" x14ac:dyDescent="0.25">
      <c r="A4388" s="112">
        <v>45614</v>
      </c>
      <c r="B4388" s="21" t="s">
        <v>14540</v>
      </c>
      <c r="C4388" s="13" t="s">
        <v>13276</v>
      </c>
      <c r="D4388" s="764"/>
      <c r="E4388" s="22"/>
      <c r="F4388" s="19">
        <v>278615</v>
      </c>
      <c r="G4388" s="14">
        <f t="shared" si="97"/>
        <v>-278615</v>
      </c>
      <c r="H4388" s="1188"/>
    </row>
    <row r="4389" spans="1:8" x14ac:dyDescent="0.25">
      <c r="A4389" s="112">
        <v>45614</v>
      </c>
      <c r="B4389" s="21" t="s">
        <v>15005</v>
      </c>
      <c r="C4389" s="13" t="s">
        <v>13276</v>
      </c>
      <c r="D4389" s="764"/>
      <c r="E4389" s="22"/>
      <c r="F4389" s="19">
        <v>39000</v>
      </c>
      <c r="G4389" s="14">
        <f t="shared" si="97"/>
        <v>-39000</v>
      </c>
      <c r="H4389" s="1241"/>
    </row>
    <row r="4390" spans="1:8" x14ac:dyDescent="0.25">
      <c r="A4390" s="112">
        <v>45614</v>
      </c>
      <c r="B4390" s="21" t="s">
        <v>14351</v>
      </c>
      <c r="C4390" s="13" t="s">
        <v>166</v>
      </c>
      <c r="D4390" s="764" t="s">
        <v>15071</v>
      </c>
      <c r="E4390" s="22">
        <v>15827</v>
      </c>
      <c r="F4390" s="19"/>
      <c r="G4390" s="14">
        <f t="shared" si="97"/>
        <v>15827</v>
      </c>
      <c r="H4390" s="13"/>
    </row>
    <row r="4391" spans="1:8" x14ac:dyDescent="0.25">
      <c r="A4391" s="112">
        <v>45614</v>
      </c>
      <c r="B4391" s="21" t="s">
        <v>12388</v>
      </c>
      <c r="C4391" s="13" t="s">
        <v>166</v>
      </c>
      <c r="D4391" s="764" t="s">
        <v>15072</v>
      </c>
      <c r="E4391" s="22">
        <v>7000</v>
      </c>
      <c r="F4391" s="19"/>
      <c r="G4391" s="14">
        <f t="shared" si="97"/>
        <v>7000</v>
      </c>
      <c r="H4391" s="13"/>
    </row>
    <row r="4392" spans="1:8" x14ac:dyDescent="0.25">
      <c r="A4392" s="112">
        <v>45614</v>
      </c>
      <c r="B4392" s="21" t="s">
        <v>12671</v>
      </c>
      <c r="C4392" s="13" t="s">
        <v>13276</v>
      </c>
      <c r="D4392" s="764" t="s">
        <v>15083</v>
      </c>
      <c r="E4392" s="22">
        <v>3750</v>
      </c>
      <c r="F4392" s="19"/>
      <c r="G4392" s="14">
        <f t="shared" si="97"/>
        <v>3750</v>
      </c>
      <c r="H4392" s="13"/>
    </row>
    <row r="4393" spans="1:8" x14ac:dyDescent="0.25">
      <c r="A4393" s="112">
        <v>45614</v>
      </c>
      <c r="B4393" s="21" t="s">
        <v>15258</v>
      </c>
      <c r="C4393" s="13" t="s">
        <v>12457</v>
      </c>
      <c r="D4393" s="764" t="s">
        <v>10916</v>
      </c>
      <c r="E4393" s="22">
        <v>192875</v>
      </c>
      <c r="F4393" s="19"/>
      <c r="G4393" s="14">
        <f t="shared" si="97"/>
        <v>192875</v>
      </c>
      <c r="H4393" s="13"/>
    </row>
    <row r="4394" spans="1:8" x14ac:dyDescent="0.25">
      <c r="A4394" s="112">
        <v>45614</v>
      </c>
      <c r="B4394" s="21" t="s">
        <v>14232</v>
      </c>
      <c r="C4394" s="13" t="s">
        <v>169</v>
      </c>
      <c r="D4394" s="764" t="s">
        <v>15294</v>
      </c>
      <c r="E4394" s="22">
        <v>124094</v>
      </c>
      <c r="F4394" s="19"/>
      <c r="G4394" s="14">
        <f t="shared" si="97"/>
        <v>124094</v>
      </c>
      <c r="H4394" s="13"/>
    </row>
    <row r="4395" spans="1:8" x14ac:dyDescent="0.25">
      <c r="A4395" s="112">
        <v>45615</v>
      </c>
      <c r="B4395" s="21" t="s">
        <v>13519</v>
      </c>
      <c r="C4395" s="13" t="s">
        <v>10472</v>
      </c>
      <c r="D4395" s="764" t="s">
        <v>8725</v>
      </c>
      <c r="E4395" s="22">
        <v>204938</v>
      </c>
      <c r="F4395" s="19"/>
      <c r="G4395" s="14">
        <f t="shared" si="97"/>
        <v>204938</v>
      </c>
      <c r="H4395" s="13"/>
    </row>
    <row r="4396" spans="1:8" x14ac:dyDescent="0.25">
      <c r="A4396" s="112">
        <v>45615</v>
      </c>
      <c r="B4396" s="21" t="s">
        <v>14351</v>
      </c>
      <c r="C4396" s="13" t="s">
        <v>1062</v>
      </c>
      <c r="D4396" s="764" t="s">
        <v>15086</v>
      </c>
      <c r="E4396" s="22">
        <v>15750</v>
      </c>
      <c r="F4396" s="19"/>
      <c r="G4396" s="14">
        <f t="shared" si="97"/>
        <v>15750</v>
      </c>
      <c r="H4396" s="13"/>
    </row>
    <row r="4397" spans="1:8" x14ac:dyDescent="0.25">
      <c r="A4397" s="112">
        <v>45615</v>
      </c>
      <c r="B4397" s="21" t="s">
        <v>11068</v>
      </c>
      <c r="C4397" s="13" t="s">
        <v>12350</v>
      </c>
      <c r="D4397" s="764" t="s">
        <v>15091</v>
      </c>
      <c r="E4397" s="22">
        <v>466440</v>
      </c>
      <c r="F4397" s="19"/>
      <c r="G4397" s="14">
        <f t="shared" si="97"/>
        <v>466440</v>
      </c>
      <c r="H4397" s="13"/>
    </row>
    <row r="4398" spans="1:8" x14ac:dyDescent="0.25">
      <c r="A4398" s="112">
        <v>45615</v>
      </c>
      <c r="B4398" s="21" t="s">
        <v>11068</v>
      </c>
      <c r="C4398" s="13" t="s">
        <v>169</v>
      </c>
      <c r="D4398" s="764" t="s">
        <v>15094</v>
      </c>
      <c r="E4398" s="22">
        <v>76000</v>
      </c>
      <c r="F4398" s="19"/>
      <c r="G4398" s="14">
        <f t="shared" si="97"/>
        <v>76000</v>
      </c>
      <c r="H4398" s="13"/>
    </row>
    <row r="4399" spans="1:8" x14ac:dyDescent="0.25">
      <c r="A4399" s="112">
        <v>45616</v>
      </c>
      <c r="B4399" s="21" t="s">
        <v>14232</v>
      </c>
      <c r="C4399" s="13" t="s">
        <v>7240</v>
      </c>
      <c r="D4399" s="764" t="s">
        <v>10141</v>
      </c>
      <c r="E4399" s="22">
        <v>357549</v>
      </c>
      <c r="F4399" s="19"/>
      <c r="G4399" s="14">
        <f t="shared" si="97"/>
        <v>357549</v>
      </c>
      <c r="H4399" s="13"/>
    </row>
    <row r="4400" spans="1:8" x14ac:dyDescent="0.25">
      <c r="A4400" s="112">
        <v>45616</v>
      </c>
      <c r="B4400" s="21" t="s">
        <v>15401</v>
      </c>
      <c r="C4400" s="13" t="s">
        <v>7947</v>
      </c>
      <c r="D4400" s="764"/>
      <c r="E4400" s="22"/>
      <c r="F4400" s="19">
        <v>500000</v>
      </c>
      <c r="G4400" s="14">
        <f t="shared" si="97"/>
        <v>-500000</v>
      </c>
      <c r="H4400" s="13" t="s">
        <v>15046</v>
      </c>
    </row>
    <row r="4401" spans="1:8" x14ac:dyDescent="0.25">
      <c r="A4401" s="112">
        <v>45616</v>
      </c>
      <c r="B4401" s="21" t="s">
        <v>15401</v>
      </c>
      <c r="C4401" s="13" t="s">
        <v>7947</v>
      </c>
      <c r="D4401" s="764"/>
      <c r="E4401" s="22"/>
      <c r="F4401" s="19">
        <v>500000</v>
      </c>
      <c r="G4401" s="14">
        <f t="shared" si="97"/>
        <v>-500000</v>
      </c>
      <c r="H4401" s="13" t="s">
        <v>15046</v>
      </c>
    </row>
    <row r="4402" spans="1:8" x14ac:dyDescent="0.25">
      <c r="A4402" s="112">
        <v>45617</v>
      </c>
      <c r="B4402" s="21" t="s">
        <v>13240</v>
      </c>
      <c r="C4402" s="13" t="s">
        <v>166</v>
      </c>
      <c r="D4402" s="764" t="s">
        <v>15073</v>
      </c>
      <c r="E4402" s="22">
        <v>25736</v>
      </c>
      <c r="F4402" s="19"/>
      <c r="G4402" s="14">
        <f t="shared" si="97"/>
        <v>25736</v>
      </c>
      <c r="H4402" s="13"/>
    </row>
    <row r="4403" spans="1:8" x14ac:dyDescent="0.25">
      <c r="A4403" s="112">
        <v>45617</v>
      </c>
      <c r="B4403" s="21" t="s">
        <v>14232</v>
      </c>
      <c r="C4403" s="13" t="s">
        <v>10472</v>
      </c>
      <c r="D4403" s="764" t="s">
        <v>8726</v>
      </c>
      <c r="E4403" s="22">
        <v>470390</v>
      </c>
      <c r="F4403" s="19"/>
      <c r="G4403" s="14">
        <f t="shared" si="97"/>
        <v>470390</v>
      </c>
      <c r="H4403" s="13"/>
    </row>
    <row r="4404" spans="1:8" x14ac:dyDescent="0.25">
      <c r="A4404" s="112">
        <v>45617</v>
      </c>
      <c r="B4404" s="21" t="s">
        <v>14540</v>
      </c>
      <c r="C4404" s="13" t="s">
        <v>169</v>
      </c>
      <c r="D4404" s="764" t="s">
        <v>8303</v>
      </c>
      <c r="E4404" s="22">
        <v>37485</v>
      </c>
      <c r="F4404" s="19"/>
      <c r="G4404" s="14">
        <f t="shared" si="97"/>
        <v>37485</v>
      </c>
      <c r="H4404" s="13"/>
    </row>
    <row r="4405" spans="1:8" x14ac:dyDescent="0.25">
      <c r="A4405" s="112">
        <v>45618</v>
      </c>
      <c r="B4405" s="21" t="s">
        <v>13240</v>
      </c>
      <c r="C4405" s="13" t="s">
        <v>12350</v>
      </c>
      <c r="D4405" s="764" t="s">
        <v>15092</v>
      </c>
      <c r="E4405" s="22">
        <v>127500</v>
      </c>
      <c r="F4405" s="19"/>
      <c r="G4405" s="14">
        <f t="shared" si="97"/>
        <v>127500</v>
      </c>
      <c r="H4405" s="13"/>
    </row>
    <row r="4406" spans="1:8" x14ac:dyDescent="0.25">
      <c r="A4406" s="112">
        <v>45618</v>
      </c>
      <c r="B4406" s="21" t="s">
        <v>13240</v>
      </c>
      <c r="C4406" s="13" t="s">
        <v>12350</v>
      </c>
      <c r="D4406" s="764" t="s">
        <v>15093</v>
      </c>
      <c r="E4406" s="22">
        <v>36600</v>
      </c>
      <c r="F4406" s="19"/>
      <c r="G4406" s="14">
        <f t="shared" si="97"/>
        <v>36600</v>
      </c>
      <c r="H4406" s="13"/>
    </row>
    <row r="4407" spans="1:8" x14ac:dyDescent="0.25">
      <c r="A4407" s="112">
        <v>45618</v>
      </c>
      <c r="B4407" s="21" t="s">
        <v>14351</v>
      </c>
      <c r="C4407" s="13" t="s">
        <v>8384</v>
      </c>
      <c r="D4407" s="764" t="s">
        <v>15241</v>
      </c>
      <c r="E4407" s="22">
        <v>17682</v>
      </c>
      <c r="F4407" s="19"/>
      <c r="G4407" s="14">
        <f t="shared" si="97"/>
        <v>17682</v>
      </c>
      <c r="H4407" s="53"/>
    </row>
    <row r="4408" spans="1:8" x14ac:dyDescent="0.25">
      <c r="A4408" s="112">
        <v>45618</v>
      </c>
      <c r="B4408" s="21" t="s">
        <v>13240</v>
      </c>
      <c r="C4408" s="13" t="s">
        <v>8384</v>
      </c>
      <c r="D4408" s="764" t="s">
        <v>15242</v>
      </c>
      <c r="E4408" s="22">
        <v>8259</v>
      </c>
      <c r="F4408" s="19"/>
      <c r="G4408" s="14">
        <f t="shared" si="97"/>
        <v>8259</v>
      </c>
      <c r="H4408" s="53"/>
    </row>
    <row r="4409" spans="1:8" x14ac:dyDescent="0.25">
      <c r="A4409" s="112">
        <v>45618</v>
      </c>
      <c r="B4409" s="21" t="s">
        <v>14597</v>
      </c>
      <c r="C4409" s="13" t="s">
        <v>8384</v>
      </c>
      <c r="D4409" s="764" t="s">
        <v>13589</v>
      </c>
      <c r="E4409" s="22">
        <v>47043</v>
      </c>
      <c r="F4409" s="19"/>
      <c r="G4409" s="14">
        <f t="shared" si="97"/>
        <v>47043</v>
      </c>
      <c r="H4409" s="53"/>
    </row>
    <row r="4410" spans="1:8" x14ac:dyDescent="0.25">
      <c r="A4410" s="112">
        <v>45618</v>
      </c>
      <c r="B4410" s="21" t="s">
        <v>11068</v>
      </c>
      <c r="C4410" s="13" t="s">
        <v>8384</v>
      </c>
      <c r="D4410" s="764" t="s">
        <v>13588</v>
      </c>
      <c r="E4410" s="22">
        <v>158952</v>
      </c>
      <c r="F4410" s="19"/>
      <c r="G4410" s="14">
        <f t="shared" si="97"/>
        <v>158952</v>
      </c>
      <c r="H4410" s="53"/>
    </row>
    <row r="4411" spans="1:8" x14ac:dyDescent="0.25">
      <c r="A4411" s="112">
        <v>45621</v>
      </c>
      <c r="B4411" s="21" t="s">
        <v>13278</v>
      </c>
      <c r="C4411" s="13" t="s">
        <v>166</v>
      </c>
      <c r="D4411" s="764" t="s">
        <v>15236</v>
      </c>
      <c r="E4411" s="22">
        <v>4902</v>
      </c>
      <c r="F4411" s="19"/>
      <c r="G4411" s="14">
        <f t="shared" si="97"/>
        <v>4902</v>
      </c>
      <c r="H4411" s="53"/>
    </row>
    <row r="4412" spans="1:8" x14ac:dyDescent="0.25">
      <c r="A4412" s="112">
        <v>45621</v>
      </c>
      <c r="B4412" s="21" t="s">
        <v>14351</v>
      </c>
      <c r="C4412" s="13" t="s">
        <v>166</v>
      </c>
      <c r="D4412" s="764" t="s">
        <v>15237</v>
      </c>
      <c r="E4412" s="22">
        <v>4190</v>
      </c>
      <c r="F4412" s="19"/>
      <c r="G4412" s="14">
        <f t="shared" si="97"/>
        <v>4190</v>
      </c>
      <c r="H4412" s="53"/>
    </row>
    <row r="4413" spans="1:8" x14ac:dyDescent="0.25">
      <c r="A4413" s="112">
        <v>45622</v>
      </c>
      <c r="B4413" s="21" t="s">
        <v>14351</v>
      </c>
      <c r="C4413" s="13" t="s">
        <v>1062</v>
      </c>
      <c r="D4413" s="764" t="s">
        <v>15230</v>
      </c>
      <c r="E4413" s="22">
        <v>15750</v>
      </c>
      <c r="F4413" s="19"/>
      <c r="G4413" s="14">
        <f t="shared" si="97"/>
        <v>15750</v>
      </c>
      <c r="H4413" s="53"/>
    </row>
    <row r="4414" spans="1:8" x14ac:dyDescent="0.25">
      <c r="A4414" s="112">
        <v>45623</v>
      </c>
      <c r="B4414" s="21" t="s">
        <v>11068</v>
      </c>
      <c r="C4414" s="13" t="s">
        <v>5680</v>
      </c>
      <c r="D4414" s="764"/>
      <c r="E4414" s="22"/>
      <c r="F4414" s="19">
        <v>26664</v>
      </c>
      <c r="G4414" s="14">
        <f t="shared" si="97"/>
        <v>-26664</v>
      </c>
      <c r="H4414" s="1243" t="s">
        <v>15107</v>
      </c>
    </row>
    <row r="4415" spans="1:8" x14ac:dyDescent="0.25">
      <c r="A4415" s="112">
        <v>45623</v>
      </c>
      <c r="B4415" s="21" t="s">
        <v>12783</v>
      </c>
      <c r="C4415" s="13" t="s">
        <v>5680</v>
      </c>
      <c r="D4415" s="764"/>
      <c r="E4415" s="22"/>
      <c r="F4415" s="19">
        <v>67300</v>
      </c>
      <c r="G4415" s="14">
        <f t="shared" si="97"/>
        <v>-67300</v>
      </c>
      <c r="H4415" s="1244"/>
    </row>
    <row r="4416" spans="1:8" x14ac:dyDescent="0.25">
      <c r="A4416" s="112">
        <v>45623</v>
      </c>
      <c r="B4416" s="21" t="s">
        <v>11488</v>
      </c>
      <c r="C4416" s="13" t="s">
        <v>5680</v>
      </c>
      <c r="D4416" s="764"/>
      <c r="E4416" s="22"/>
      <c r="F4416" s="19">
        <v>6036</v>
      </c>
      <c r="G4416" s="14">
        <f t="shared" si="97"/>
        <v>-6036</v>
      </c>
      <c r="H4416" s="1245"/>
    </row>
    <row r="4417" spans="1:8" x14ac:dyDescent="0.25">
      <c r="A4417" s="112">
        <v>45623</v>
      </c>
      <c r="B4417" s="21" t="s">
        <v>14540</v>
      </c>
      <c r="C4417" s="13" t="s">
        <v>166</v>
      </c>
      <c r="D4417" s="764"/>
      <c r="E4417" s="22">
        <v>26400</v>
      </c>
      <c r="F4417" s="19"/>
      <c r="G4417" s="14">
        <f t="shared" si="97"/>
        <v>26400</v>
      </c>
      <c r="H4417" s="1057"/>
    </row>
    <row r="4418" spans="1:8" x14ac:dyDescent="0.25">
      <c r="A4418" s="112">
        <v>45623</v>
      </c>
      <c r="B4418" s="21" t="s">
        <v>12388</v>
      </c>
      <c r="C4418" s="13" t="s">
        <v>7240</v>
      </c>
      <c r="D4418" s="764" t="s">
        <v>8376</v>
      </c>
      <c r="E4418" s="22">
        <v>138414</v>
      </c>
      <c r="F4418" s="19"/>
      <c r="G4418" s="14">
        <f t="shared" si="97"/>
        <v>138414</v>
      </c>
      <c r="H4418" s="1057"/>
    </row>
    <row r="4419" spans="1:8" x14ac:dyDescent="0.25">
      <c r="A4419" s="112">
        <v>45625</v>
      </c>
      <c r="B4419" s="21" t="s">
        <v>13278</v>
      </c>
      <c r="C4419" s="13" t="s">
        <v>8384</v>
      </c>
      <c r="D4419" s="764" t="s">
        <v>15243</v>
      </c>
      <c r="E4419" s="22">
        <v>43656</v>
      </c>
      <c r="F4419" s="19"/>
      <c r="G4419" s="14">
        <f t="shared" si="97"/>
        <v>43656</v>
      </c>
      <c r="H4419" s="1057"/>
    </row>
    <row r="4420" spans="1:8" x14ac:dyDescent="0.25">
      <c r="A4420" s="112">
        <v>45628</v>
      </c>
      <c r="B4420" s="21" t="s">
        <v>14232</v>
      </c>
      <c r="C4420" s="13" t="s">
        <v>10472</v>
      </c>
      <c r="D4420" s="764" t="s">
        <v>8795</v>
      </c>
      <c r="E4420" s="22">
        <v>470390</v>
      </c>
      <c r="F4420" s="19"/>
      <c r="G4420" s="14">
        <f t="shared" si="97"/>
        <v>470390</v>
      </c>
      <c r="H4420" s="1057"/>
    </row>
    <row r="4421" spans="1:8" x14ac:dyDescent="0.25">
      <c r="A4421" s="112">
        <v>45628</v>
      </c>
      <c r="B4421" s="21" t="s">
        <v>14351</v>
      </c>
      <c r="C4421" s="13" t="s">
        <v>10472</v>
      </c>
      <c r="D4421" s="764" t="s">
        <v>8796</v>
      </c>
      <c r="E4421" s="22">
        <v>14400</v>
      </c>
      <c r="F4421" s="19"/>
      <c r="G4421" s="14">
        <f t="shared" si="97"/>
        <v>14400</v>
      </c>
      <c r="H4421" s="1057"/>
    </row>
    <row r="4422" spans="1:8" x14ac:dyDescent="0.25">
      <c r="A4422" s="112">
        <v>45629</v>
      </c>
      <c r="B4422" s="21" t="s">
        <v>14232</v>
      </c>
      <c r="C4422" s="13" t="s">
        <v>10472</v>
      </c>
      <c r="D4422" s="764" t="s">
        <v>8796</v>
      </c>
      <c r="E4422" s="22">
        <v>28800</v>
      </c>
      <c r="F4422" s="19"/>
      <c r="G4422" s="14">
        <f t="shared" si="97"/>
        <v>28800</v>
      </c>
      <c r="H4422" s="1057"/>
    </row>
    <row r="4423" spans="1:8" x14ac:dyDescent="0.25">
      <c r="A4423" s="112">
        <v>45629</v>
      </c>
      <c r="B4423" s="21" t="s">
        <v>11068</v>
      </c>
      <c r="C4423" s="13" t="s">
        <v>10472</v>
      </c>
      <c r="D4423" s="764" t="s">
        <v>8957</v>
      </c>
      <c r="E4423" s="22">
        <v>327067</v>
      </c>
      <c r="F4423" s="19"/>
      <c r="G4423" s="14">
        <f t="shared" si="97"/>
        <v>327067</v>
      </c>
      <c r="H4423" s="1057"/>
    </row>
    <row r="4424" spans="1:8" x14ac:dyDescent="0.25">
      <c r="A4424" s="112">
        <v>45630</v>
      </c>
      <c r="B4424" s="21" t="s">
        <v>7801</v>
      </c>
      <c r="C4424" s="13" t="s">
        <v>1062</v>
      </c>
      <c r="D4424" s="764" t="s">
        <v>15231</v>
      </c>
      <c r="E4424" s="22">
        <v>10100</v>
      </c>
      <c r="F4424" s="19"/>
      <c r="G4424" s="14">
        <f t="shared" si="97"/>
        <v>10100</v>
      </c>
      <c r="H4424" s="1057"/>
    </row>
    <row r="4425" spans="1:8" x14ac:dyDescent="0.25">
      <c r="A4425" s="112">
        <v>45630</v>
      </c>
      <c r="B4425" s="21" t="s">
        <v>13213</v>
      </c>
      <c r="C4425" s="13" t="s">
        <v>1062</v>
      </c>
      <c r="D4425" s="764" t="s">
        <v>15232</v>
      </c>
      <c r="E4425" s="22">
        <v>22275</v>
      </c>
      <c r="F4425" s="19"/>
      <c r="G4425" s="14">
        <f t="shared" si="97"/>
        <v>22275</v>
      </c>
      <c r="H4425" s="1057"/>
    </row>
    <row r="4426" spans="1:8" x14ac:dyDescent="0.25">
      <c r="A4426" s="112">
        <v>45632</v>
      </c>
      <c r="B4426" s="21" t="s">
        <v>12388</v>
      </c>
      <c r="C4426" s="13" t="s">
        <v>7240</v>
      </c>
      <c r="D4426" s="764"/>
      <c r="E4426" s="22"/>
      <c r="F4426" s="19">
        <v>500000</v>
      </c>
      <c r="G4426" s="14">
        <f t="shared" si="97"/>
        <v>-500000</v>
      </c>
      <c r="H4426" s="13" t="s">
        <v>15176</v>
      </c>
    </row>
    <row r="4427" spans="1:8" x14ac:dyDescent="0.25">
      <c r="A4427" s="112">
        <v>45632</v>
      </c>
      <c r="B4427" s="21" t="s">
        <v>14232</v>
      </c>
      <c r="C4427" s="13" t="s">
        <v>10472</v>
      </c>
      <c r="D4427" s="764" t="s">
        <v>9234</v>
      </c>
      <c r="E4427" s="22">
        <v>60686</v>
      </c>
      <c r="F4427" s="19"/>
      <c r="G4427" s="14">
        <f t="shared" si="97"/>
        <v>60686</v>
      </c>
      <c r="H4427" s="53"/>
    </row>
    <row r="4428" spans="1:8" x14ac:dyDescent="0.25">
      <c r="A4428" s="112">
        <v>45632</v>
      </c>
      <c r="B4428" s="21" t="s">
        <v>15258</v>
      </c>
      <c r="C4428" s="13" t="s">
        <v>7240</v>
      </c>
      <c r="D4428" s="764" t="s">
        <v>10143</v>
      </c>
      <c r="E4428" s="22">
        <v>114040</v>
      </c>
      <c r="F4428" s="19"/>
      <c r="G4428" s="14">
        <f t="shared" si="97"/>
        <v>114040</v>
      </c>
      <c r="H4428" s="53"/>
    </row>
    <row r="4429" spans="1:8" x14ac:dyDescent="0.25">
      <c r="A4429" s="112">
        <v>45633</v>
      </c>
      <c r="B4429" s="21" t="s">
        <v>15034</v>
      </c>
      <c r="C4429" s="13" t="s">
        <v>1062</v>
      </c>
      <c r="D4429" s="764" t="s">
        <v>15233</v>
      </c>
      <c r="E4429" s="22">
        <v>31813</v>
      </c>
      <c r="F4429" s="19"/>
      <c r="G4429" s="14">
        <f t="shared" si="97"/>
        <v>31813</v>
      </c>
      <c r="H4429" s="53"/>
    </row>
    <row r="4430" spans="1:8" x14ac:dyDescent="0.25">
      <c r="A4430" s="112">
        <v>45633</v>
      </c>
      <c r="B4430" s="21" t="s">
        <v>14597</v>
      </c>
      <c r="C4430" s="13" t="s">
        <v>8384</v>
      </c>
      <c r="D4430" s="764" t="s">
        <v>15244</v>
      </c>
      <c r="E4430" s="22">
        <v>53995</v>
      </c>
      <c r="F4430" s="19"/>
      <c r="G4430" s="14">
        <f t="shared" si="97"/>
        <v>53995</v>
      </c>
      <c r="H4430" s="53"/>
    </row>
    <row r="4431" spans="1:8" x14ac:dyDescent="0.25">
      <c r="A4431" s="112">
        <v>45635</v>
      </c>
      <c r="B4431" s="21" t="s">
        <v>14540</v>
      </c>
      <c r="C4431" s="13" t="s">
        <v>8384</v>
      </c>
      <c r="D4431" s="764" t="s">
        <v>15245</v>
      </c>
      <c r="E4431" s="22">
        <v>60678</v>
      </c>
      <c r="F4431" s="19"/>
      <c r="G4431" s="14">
        <f t="shared" si="97"/>
        <v>60678</v>
      </c>
      <c r="H4431" s="53"/>
    </row>
    <row r="4432" spans="1:8" x14ac:dyDescent="0.25">
      <c r="A4432" s="112">
        <v>45635</v>
      </c>
      <c r="B4432" s="21" t="s">
        <v>13213</v>
      </c>
      <c r="C4432" s="13" t="s">
        <v>13116</v>
      </c>
      <c r="D4432" s="764"/>
      <c r="E4432" s="22"/>
      <c r="F4432" s="19">
        <v>900000</v>
      </c>
      <c r="G4432" s="14">
        <f t="shared" si="97"/>
        <v>-900000</v>
      </c>
      <c r="H4432" s="1278" t="s">
        <v>15194</v>
      </c>
    </row>
    <row r="4433" spans="1:8" x14ac:dyDescent="0.25">
      <c r="A4433" s="112">
        <v>45635</v>
      </c>
      <c r="B4433" s="21" t="s">
        <v>12783</v>
      </c>
      <c r="C4433" s="13" t="s">
        <v>13116</v>
      </c>
      <c r="D4433" s="764"/>
      <c r="E4433" s="22"/>
      <c r="F4433" s="19">
        <v>100000</v>
      </c>
      <c r="G4433" s="14">
        <f t="shared" si="97"/>
        <v>-100000</v>
      </c>
      <c r="H4433" s="1279"/>
    </row>
    <row r="4434" spans="1:8" x14ac:dyDescent="0.25">
      <c r="A4434" s="112">
        <v>45635</v>
      </c>
      <c r="B4434" s="21" t="s">
        <v>7801</v>
      </c>
      <c r="C4434" s="13" t="s">
        <v>1062</v>
      </c>
      <c r="D4434" s="764" t="s">
        <v>15234</v>
      </c>
      <c r="E4434" s="22">
        <v>1750</v>
      </c>
      <c r="F4434" s="19"/>
      <c r="G4434" s="14">
        <f t="shared" si="97"/>
        <v>1750</v>
      </c>
      <c r="H4434" s="1137"/>
    </row>
    <row r="4435" spans="1:8" x14ac:dyDescent="0.25">
      <c r="A4435" s="112">
        <v>45635</v>
      </c>
      <c r="B4435" s="21" t="s">
        <v>14540</v>
      </c>
      <c r="C4435" s="13" t="s">
        <v>166</v>
      </c>
      <c r="D4435" s="764" t="s">
        <v>15235</v>
      </c>
      <c r="E4435" s="22">
        <v>41200</v>
      </c>
      <c r="F4435" s="19"/>
      <c r="G4435" s="14">
        <f t="shared" si="97"/>
        <v>41200</v>
      </c>
      <c r="H4435" s="1137"/>
    </row>
    <row r="4436" spans="1:8" x14ac:dyDescent="0.25">
      <c r="A4436" s="112">
        <v>45637</v>
      </c>
      <c r="B4436" s="21" t="s">
        <v>15034</v>
      </c>
      <c r="C4436" s="13" t="s">
        <v>1062</v>
      </c>
      <c r="D4436" s="764" t="s">
        <v>15290</v>
      </c>
      <c r="E4436" s="22">
        <v>3400</v>
      </c>
      <c r="F4436" s="19"/>
      <c r="G4436" s="14">
        <f>E4436-F4436</f>
        <v>3400</v>
      </c>
      <c r="H4436" s="1080"/>
    </row>
    <row r="4437" spans="1:8" x14ac:dyDescent="0.25">
      <c r="A4437" s="112">
        <v>45637</v>
      </c>
      <c r="B4437" s="21" t="s">
        <v>15258</v>
      </c>
      <c r="C4437" s="13" t="s">
        <v>7240</v>
      </c>
      <c r="D4437" s="764" t="s">
        <v>10144</v>
      </c>
      <c r="E4437" s="22">
        <v>48195</v>
      </c>
      <c r="F4437" s="19"/>
      <c r="G4437" s="14">
        <f>E4437-F4437</f>
        <v>48195</v>
      </c>
      <c r="H4437" s="1080"/>
    </row>
    <row r="4438" spans="1:8" x14ac:dyDescent="0.25">
      <c r="A4438" s="112">
        <v>45638</v>
      </c>
      <c r="B4438" s="21" t="s">
        <v>14540</v>
      </c>
      <c r="C4438" s="13" t="s">
        <v>8384</v>
      </c>
      <c r="D4438" s="764"/>
      <c r="E4438" s="22"/>
      <c r="F4438" s="19">
        <v>500000</v>
      </c>
      <c r="G4438" s="14">
        <f t="shared" si="97"/>
        <v>-500000</v>
      </c>
      <c r="H4438" s="13" t="s">
        <v>15227</v>
      </c>
    </row>
    <row r="4439" spans="1:8" x14ac:dyDescent="0.25">
      <c r="A4439" s="112">
        <v>45638</v>
      </c>
      <c r="B4439" s="21" t="s">
        <v>15034</v>
      </c>
      <c r="C4439" s="13" t="s">
        <v>8384</v>
      </c>
      <c r="D4439" s="764" t="s">
        <v>13528</v>
      </c>
      <c r="E4439" s="22">
        <v>16720</v>
      </c>
      <c r="F4439" s="19"/>
      <c r="G4439" s="14">
        <f t="shared" si="97"/>
        <v>16720</v>
      </c>
      <c r="H4439" s="13"/>
    </row>
    <row r="4440" spans="1:8" x14ac:dyDescent="0.25">
      <c r="A4440" s="112">
        <v>45638</v>
      </c>
      <c r="B4440" s="21" t="s">
        <v>15034</v>
      </c>
      <c r="C4440" s="13" t="s">
        <v>8384</v>
      </c>
      <c r="D4440" s="764" t="s">
        <v>15246</v>
      </c>
      <c r="E4440" s="22">
        <v>42374</v>
      </c>
      <c r="F4440" s="19"/>
      <c r="G4440" s="14">
        <f t="shared" si="97"/>
        <v>42374</v>
      </c>
      <c r="H4440" s="13"/>
    </row>
    <row r="4441" spans="1:8" x14ac:dyDescent="0.25">
      <c r="A4441" s="112">
        <v>45638</v>
      </c>
      <c r="B4441" s="21" t="s">
        <v>14351</v>
      </c>
      <c r="C4441" s="13" t="s">
        <v>8384</v>
      </c>
      <c r="D4441" s="764"/>
      <c r="E4441" s="22"/>
      <c r="F4441" s="19">
        <v>200000</v>
      </c>
      <c r="G4441" s="14">
        <f t="shared" si="97"/>
        <v>-200000</v>
      </c>
      <c r="H4441" s="1176" t="s">
        <v>15273</v>
      </c>
    </row>
    <row r="4442" spans="1:8" x14ac:dyDescent="0.25">
      <c r="A4442" s="112">
        <v>45638</v>
      </c>
      <c r="B4442" s="21" t="s">
        <v>14540</v>
      </c>
      <c r="C4442" s="13" t="s">
        <v>8384</v>
      </c>
      <c r="D4442" s="764"/>
      <c r="E4442" s="22"/>
      <c r="F4442" s="19">
        <v>200000</v>
      </c>
      <c r="G4442" s="14">
        <f t="shared" si="97"/>
        <v>-200000</v>
      </c>
      <c r="H4442" s="1177"/>
    </row>
    <row r="4443" spans="1:8" x14ac:dyDescent="0.25">
      <c r="A4443" s="112">
        <v>45638</v>
      </c>
      <c r="B4443" s="21" t="s">
        <v>11068</v>
      </c>
      <c r="C4443" s="13" t="s">
        <v>8384</v>
      </c>
      <c r="D4443" s="764"/>
      <c r="E4443" s="22"/>
      <c r="F4443" s="19">
        <v>100000</v>
      </c>
      <c r="G4443" s="14">
        <f t="shared" si="97"/>
        <v>-100000</v>
      </c>
      <c r="H4443" s="1178"/>
    </row>
    <row r="4444" spans="1:8" x14ac:dyDescent="0.25">
      <c r="A4444" s="112">
        <v>45638</v>
      </c>
      <c r="B4444" s="21" t="s">
        <v>15034</v>
      </c>
      <c r="C4444" s="13" t="s">
        <v>1062</v>
      </c>
      <c r="D4444" s="764" t="s">
        <v>15291</v>
      </c>
      <c r="E4444" s="22">
        <v>2500</v>
      </c>
      <c r="F4444" s="19"/>
      <c r="G4444" s="14">
        <f t="shared" si="97"/>
        <v>2500</v>
      </c>
      <c r="H4444" s="1080"/>
    </row>
    <row r="4445" spans="1:8" x14ac:dyDescent="0.25">
      <c r="A4445" s="112">
        <v>45642</v>
      </c>
      <c r="B4445" s="21" t="s">
        <v>15034</v>
      </c>
      <c r="C4445" s="13" t="s">
        <v>1062</v>
      </c>
      <c r="D4445" s="764" t="s">
        <v>15292</v>
      </c>
      <c r="E4445" s="22">
        <v>12640</v>
      </c>
      <c r="F4445" s="19"/>
      <c r="G4445" s="14">
        <f t="shared" si="97"/>
        <v>12640</v>
      </c>
      <c r="H4445" s="1080"/>
    </row>
    <row r="4446" spans="1:8" x14ac:dyDescent="0.25">
      <c r="A4446" s="112">
        <v>45642</v>
      </c>
      <c r="B4446" s="21" t="s">
        <v>14232</v>
      </c>
      <c r="C4446" s="13" t="s">
        <v>169</v>
      </c>
      <c r="D4446" s="764" t="s">
        <v>15807</v>
      </c>
      <c r="E4446" s="22">
        <v>388742</v>
      </c>
      <c r="F4446" s="19"/>
      <c r="G4446" s="14">
        <f t="shared" si="97"/>
        <v>388742</v>
      </c>
      <c r="H4446" s="1169"/>
    </row>
    <row r="4447" spans="1:8" x14ac:dyDescent="0.25">
      <c r="A4447" s="112">
        <v>45643</v>
      </c>
      <c r="B4447" s="21" t="s">
        <v>11068</v>
      </c>
      <c r="C4447" s="13" t="s">
        <v>169</v>
      </c>
      <c r="D4447" s="764"/>
      <c r="E4447" s="22"/>
      <c r="F4447" s="19">
        <v>150000</v>
      </c>
      <c r="G4447" s="14">
        <f t="shared" si="97"/>
        <v>-150000</v>
      </c>
      <c r="H4447" s="1243" t="s">
        <v>15288</v>
      </c>
    </row>
    <row r="4448" spans="1:8" x14ac:dyDescent="0.25">
      <c r="A4448" s="112">
        <v>45643</v>
      </c>
      <c r="B4448" s="21" t="s">
        <v>14540</v>
      </c>
      <c r="C4448" s="13" t="s">
        <v>169</v>
      </c>
      <c r="D4448" s="764"/>
      <c r="E4448" s="22"/>
      <c r="F4448" s="109">
        <v>200000</v>
      </c>
      <c r="G4448" s="14">
        <f t="shared" si="97"/>
        <v>-200000</v>
      </c>
      <c r="H4448" s="1245"/>
    </row>
    <row r="4449" spans="1:8" x14ac:dyDescent="0.25">
      <c r="A4449" s="112">
        <v>45643</v>
      </c>
      <c r="B4449" s="21" t="s">
        <v>15034</v>
      </c>
      <c r="C4449" s="13" t="s">
        <v>180</v>
      </c>
      <c r="D4449" s="764" t="s">
        <v>15393</v>
      </c>
      <c r="E4449" s="781">
        <v>1422570</v>
      </c>
      <c r="F4449" s="213"/>
      <c r="G4449" s="14">
        <f t="shared" si="97"/>
        <v>1422570</v>
      </c>
      <c r="H4449" s="1138"/>
    </row>
    <row r="4450" spans="1:8" ht="16.5" thickBot="1" x14ac:dyDescent="0.3">
      <c r="A4450" s="112">
        <v>45643</v>
      </c>
      <c r="B4450" s="21" t="s">
        <v>15034</v>
      </c>
      <c r="C4450" s="13" t="s">
        <v>180</v>
      </c>
      <c r="D4450" s="764" t="s">
        <v>15394</v>
      </c>
      <c r="E4450" s="781">
        <v>91770</v>
      </c>
      <c r="F4450" s="213"/>
      <c r="G4450" s="14">
        <f t="shared" ref="G4450" si="98">E4450-F4450</f>
        <v>91770</v>
      </c>
      <c r="H4450" s="1138"/>
    </row>
    <row r="4451" spans="1:8" x14ac:dyDescent="0.25">
      <c r="A4451" s="112">
        <v>45645</v>
      </c>
      <c r="B4451" s="21" t="s">
        <v>12388</v>
      </c>
      <c r="C4451" s="13" t="s">
        <v>1062</v>
      </c>
      <c r="D4451" s="764"/>
      <c r="E4451" s="781"/>
      <c r="F4451" s="783">
        <v>50000</v>
      </c>
      <c r="G4451" s="782">
        <f t="shared" si="97"/>
        <v>-50000</v>
      </c>
      <c r="H4451" s="1243" t="s">
        <v>15333</v>
      </c>
    </row>
    <row r="4452" spans="1:8" x14ac:dyDescent="0.25">
      <c r="A4452" s="112">
        <v>45645</v>
      </c>
      <c r="B4452" s="21" t="s">
        <v>13165</v>
      </c>
      <c r="C4452" s="13" t="s">
        <v>1062</v>
      </c>
      <c r="D4452" s="764"/>
      <c r="E4452" s="781"/>
      <c r="F4452" s="141">
        <v>60000</v>
      </c>
      <c r="G4452" s="782">
        <f t="shared" ref="G4452:G4542" si="99">E4452-F4452</f>
        <v>-60000</v>
      </c>
      <c r="H4452" s="1177"/>
    </row>
    <row r="4453" spans="1:8" x14ac:dyDescent="0.25">
      <c r="A4453" s="112">
        <v>45645</v>
      </c>
      <c r="B4453" s="21" t="s">
        <v>14540</v>
      </c>
      <c r="C4453" s="13" t="s">
        <v>1062</v>
      </c>
      <c r="D4453" s="764"/>
      <c r="E4453" s="781"/>
      <c r="F4453" s="141">
        <v>60000</v>
      </c>
      <c r="G4453" s="782">
        <f t="shared" si="99"/>
        <v>-60000</v>
      </c>
      <c r="H4453" s="1177"/>
    </row>
    <row r="4454" spans="1:8" x14ac:dyDescent="0.25">
      <c r="A4454" s="112">
        <v>45645</v>
      </c>
      <c r="B4454" s="21" t="s">
        <v>14351</v>
      </c>
      <c r="C4454" s="13" t="s">
        <v>1062</v>
      </c>
      <c r="D4454" s="764"/>
      <c r="E4454" s="781"/>
      <c r="F4454" s="141">
        <v>150000</v>
      </c>
      <c r="G4454" s="782">
        <f t="shared" si="99"/>
        <v>-150000</v>
      </c>
      <c r="H4454" s="1177"/>
    </row>
    <row r="4455" spans="1:8" x14ac:dyDescent="0.25">
      <c r="A4455" s="112">
        <v>45645</v>
      </c>
      <c r="B4455" s="21" t="s">
        <v>14232</v>
      </c>
      <c r="C4455" s="13" t="s">
        <v>1062</v>
      </c>
      <c r="D4455" s="764"/>
      <c r="E4455" s="781"/>
      <c r="F4455" s="141">
        <v>100000</v>
      </c>
      <c r="G4455" s="782">
        <f t="shared" si="99"/>
        <v>-100000</v>
      </c>
      <c r="H4455" s="1177"/>
    </row>
    <row r="4456" spans="1:8" x14ac:dyDescent="0.25">
      <c r="A4456" s="112">
        <v>45645</v>
      </c>
      <c r="B4456" s="21" t="s">
        <v>15034</v>
      </c>
      <c r="C4456" s="13" t="s">
        <v>1062</v>
      </c>
      <c r="D4456" s="764"/>
      <c r="E4456" s="781"/>
      <c r="F4456" s="141">
        <v>50000</v>
      </c>
      <c r="G4456" s="782">
        <f t="shared" si="99"/>
        <v>-50000</v>
      </c>
      <c r="H4456" s="1177"/>
    </row>
    <row r="4457" spans="1:8" ht="16.5" thickBot="1" x14ac:dyDescent="0.3">
      <c r="A4457" s="112">
        <v>45645</v>
      </c>
      <c r="B4457" s="21" t="s">
        <v>11068</v>
      </c>
      <c r="C4457" s="13" t="s">
        <v>1062</v>
      </c>
      <c r="D4457" s="764"/>
      <c r="E4457" s="781"/>
      <c r="F4457" s="784">
        <v>30000</v>
      </c>
      <c r="G4457" s="782">
        <f t="shared" si="99"/>
        <v>-30000</v>
      </c>
      <c r="H4457" s="1178"/>
    </row>
    <row r="4458" spans="1:8" x14ac:dyDescent="0.25">
      <c r="A4458" s="112">
        <v>45645</v>
      </c>
      <c r="B4458" s="21" t="s">
        <v>10890</v>
      </c>
      <c r="C4458" s="13" t="s">
        <v>12457</v>
      </c>
      <c r="D4458" s="764"/>
      <c r="E4458" s="781"/>
      <c r="F4458" s="783">
        <v>50000</v>
      </c>
      <c r="G4458" s="782">
        <f t="shared" si="99"/>
        <v>-50000</v>
      </c>
      <c r="H4458" s="1182" t="s">
        <v>15335</v>
      </c>
    </row>
    <row r="4459" spans="1:8" x14ac:dyDescent="0.25">
      <c r="A4459" s="112">
        <v>45645</v>
      </c>
      <c r="B4459" s="21" t="s">
        <v>12388</v>
      </c>
      <c r="C4459" s="13" t="s">
        <v>12457</v>
      </c>
      <c r="D4459" s="764"/>
      <c r="E4459" s="781"/>
      <c r="F4459" s="141">
        <v>100000</v>
      </c>
      <c r="G4459" s="782">
        <f t="shared" si="99"/>
        <v>-100000</v>
      </c>
      <c r="H4459" s="1183"/>
    </row>
    <row r="4460" spans="1:8" x14ac:dyDescent="0.25">
      <c r="A4460" s="112">
        <v>45645</v>
      </c>
      <c r="B4460" s="21" t="s">
        <v>14540</v>
      </c>
      <c r="C4460" s="13" t="s">
        <v>12457</v>
      </c>
      <c r="D4460" s="764"/>
      <c r="E4460" s="781"/>
      <c r="F4460" s="141">
        <v>60000</v>
      </c>
      <c r="G4460" s="782">
        <f t="shared" si="99"/>
        <v>-60000</v>
      </c>
      <c r="H4460" s="1183"/>
    </row>
    <row r="4461" spans="1:8" ht="16.5" thickBot="1" x14ac:dyDescent="0.3">
      <c r="A4461" s="112">
        <v>45645</v>
      </c>
      <c r="B4461" s="21" t="s">
        <v>15258</v>
      </c>
      <c r="C4461" s="13" t="s">
        <v>12457</v>
      </c>
      <c r="D4461" s="764"/>
      <c r="E4461" s="781"/>
      <c r="F4461" s="784">
        <v>190000</v>
      </c>
      <c r="G4461" s="782">
        <f t="shared" si="99"/>
        <v>-190000</v>
      </c>
      <c r="H4461" s="1184"/>
    </row>
    <row r="4462" spans="1:8" x14ac:dyDescent="0.25">
      <c r="A4462" s="112">
        <v>45646</v>
      </c>
      <c r="B4462" s="21" t="s">
        <v>11068</v>
      </c>
      <c r="C4462" s="13" t="s">
        <v>166</v>
      </c>
      <c r="D4462" s="764"/>
      <c r="E4462" s="781"/>
      <c r="F4462" s="783">
        <v>117087</v>
      </c>
      <c r="G4462" s="782">
        <f t="shared" si="99"/>
        <v>-117087</v>
      </c>
      <c r="H4462" s="1176" t="s">
        <v>15352</v>
      </c>
    </row>
    <row r="4463" spans="1:8" x14ac:dyDescent="0.25">
      <c r="A4463" s="112">
        <v>45646</v>
      </c>
      <c r="B4463" s="21" t="s">
        <v>9344</v>
      </c>
      <c r="C4463" s="13" t="s">
        <v>166</v>
      </c>
      <c r="D4463" s="764"/>
      <c r="E4463" s="781"/>
      <c r="F4463" s="141">
        <v>6000</v>
      </c>
      <c r="G4463" s="782">
        <f t="shared" si="99"/>
        <v>-6000</v>
      </c>
      <c r="H4463" s="1177"/>
    </row>
    <row r="4464" spans="1:8" x14ac:dyDescent="0.25">
      <c r="A4464" s="112">
        <v>45646</v>
      </c>
      <c r="B4464" s="21" t="s">
        <v>12388</v>
      </c>
      <c r="C4464" s="13" t="s">
        <v>166</v>
      </c>
      <c r="D4464" s="764"/>
      <c r="E4464" s="781"/>
      <c r="F4464" s="141">
        <v>104064</v>
      </c>
      <c r="G4464" s="782">
        <f t="shared" si="99"/>
        <v>-104064</v>
      </c>
      <c r="H4464" s="1177"/>
    </row>
    <row r="4465" spans="1:8" x14ac:dyDescent="0.25">
      <c r="A4465" s="112">
        <v>45646</v>
      </c>
      <c r="B4465" s="21" t="s">
        <v>12671</v>
      </c>
      <c r="C4465" s="13" t="s">
        <v>166</v>
      </c>
      <c r="D4465" s="764"/>
      <c r="E4465" s="781"/>
      <c r="F4465" s="141">
        <v>87831</v>
      </c>
      <c r="G4465" s="782">
        <f t="shared" si="99"/>
        <v>-87831</v>
      </c>
      <c r="H4465" s="1177"/>
    </row>
    <row r="4466" spans="1:8" x14ac:dyDescent="0.25">
      <c r="A4466" s="112">
        <v>45646</v>
      </c>
      <c r="B4466" s="21" t="s">
        <v>13240</v>
      </c>
      <c r="C4466" s="13" t="s">
        <v>166</v>
      </c>
      <c r="D4466" s="764"/>
      <c r="E4466" s="781"/>
      <c r="F4466" s="141">
        <v>47250</v>
      </c>
      <c r="G4466" s="782">
        <f t="shared" si="99"/>
        <v>-47250</v>
      </c>
      <c r="H4466" s="1177"/>
    </row>
    <row r="4467" spans="1:8" x14ac:dyDescent="0.25">
      <c r="A4467" s="112">
        <v>45646</v>
      </c>
      <c r="B4467" s="21" t="s">
        <v>13165</v>
      </c>
      <c r="C4467" s="13" t="s">
        <v>166</v>
      </c>
      <c r="D4467" s="764"/>
      <c r="E4467" s="781"/>
      <c r="F4467" s="141">
        <v>30500</v>
      </c>
      <c r="G4467" s="782">
        <f t="shared" si="99"/>
        <v>-30500</v>
      </c>
      <c r="H4467" s="1177"/>
    </row>
    <row r="4468" spans="1:8" x14ac:dyDescent="0.25">
      <c r="A4468" s="112">
        <v>45646</v>
      </c>
      <c r="B4468" s="21" t="s">
        <v>13417</v>
      </c>
      <c r="C4468" s="13" t="s">
        <v>166</v>
      </c>
      <c r="D4468" s="764"/>
      <c r="E4468" s="781"/>
      <c r="F4468" s="141">
        <v>96058</v>
      </c>
      <c r="G4468" s="782">
        <f t="shared" si="99"/>
        <v>-96058</v>
      </c>
      <c r="H4468" s="1177"/>
    </row>
    <row r="4469" spans="1:8" x14ac:dyDescent="0.25">
      <c r="A4469" s="112">
        <v>45646</v>
      </c>
      <c r="B4469" s="21" t="s">
        <v>13278</v>
      </c>
      <c r="C4469" s="13" t="s">
        <v>166</v>
      </c>
      <c r="D4469" s="764"/>
      <c r="E4469" s="781"/>
      <c r="F4469" s="141">
        <v>4902</v>
      </c>
      <c r="G4469" s="782">
        <f t="shared" si="99"/>
        <v>-4902</v>
      </c>
      <c r="H4469" s="1177"/>
    </row>
    <row r="4470" spans="1:8" x14ac:dyDescent="0.25">
      <c r="A4470" s="112">
        <v>45646</v>
      </c>
      <c r="B4470" s="21" t="s">
        <v>14540</v>
      </c>
      <c r="C4470" s="13" t="s">
        <v>166</v>
      </c>
      <c r="D4470" s="764"/>
      <c r="E4470" s="781"/>
      <c r="F4470" s="141">
        <v>532568</v>
      </c>
      <c r="G4470" s="782">
        <f t="shared" si="99"/>
        <v>-532568</v>
      </c>
      <c r="H4470" s="1177"/>
    </row>
    <row r="4471" spans="1:8" x14ac:dyDescent="0.25">
      <c r="A4471" s="112">
        <v>45646</v>
      </c>
      <c r="B4471" s="21" t="s">
        <v>14351</v>
      </c>
      <c r="C4471" s="13" t="s">
        <v>166</v>
      </c>
      <c r="D4471" s="764"/>
      <c r="E4471" s="781"/>
      <c r="F4471" s="141">
        <v>42789</v>
      </c>
      <c r="G4471" s="782">
        <f t="shared" si="99"/>
        <v>-42789</v>
      </c>
      <c r="H4471" s="1177"/>
    </row>
    <row r="4472" spans="1:8" x14ac:dyDescent="0.25">
      <c r="A4472" s="112">
        <v>45646</v>
      </c>
      <c r="B4472" s="21" t="s">
        <v>14232</v>
      </c>
      <c r="C4472" s="13" t="s">
        <v>166</v>
      </c>
      <c r="D4472" s="764"/>
      <c r="E4472" s="781"/>
      <c r="F4472" s="141">
        <v>109721</v>
      </c>
      <c r="G4472" s="782">
        <f t="shared" si="99"/>
        <v>-109721</v>
      </c>
      <c r="H4472" s="1177"/>
    </row>
    <row r="4473" spans="1:8" x14ac:dyDescent="0.25">
      <c r="A4473" s="112">
        <v>45646</v>
      </c>
      <c r="B4473" s="21" t="s">
        <v>14329</v>
      </c>
      <c r="C4473" s="13" t="s">
        <v>166</v>
      </c>
      <c r="D4473" s="764"/>
      <c r="E4473" s="781"/>
      <c r="F4473" s="141">
        <v>5871</v>
      </c>
      <c r="G4473" s="782">
        <f t="shared" si="99"/>
        <v>-5871</v>
      </c>
      <c r="H4473" s="1177"/>
    </row>
    <row r="4474" spans="1:8" ht="16.5" thickBot="1" x14ac:dyDescent="0.3">
      <c r="A4474" s="112">
        <v>45646</v>
      </c>
      <c r="B4474" s="21" t="s">
        <v>14351</v>
      </c>
      <c r="C4474" s="13" t="s">
        <v>166</v>
      </c>
      <c r="D4474" s="764"/>
      <c r="E4474" s="781"/>
      <c r="F4474" s="784">
        <f>1300000-F4473-F4472-F4471-F4470-F4469-F4468-F4467-F4466-F4465-F4464-F4463-F4462</f>
        <v>115359</v>
      </c>
      <c r="G4474" s="782">
        <f t="shared" si="99"/>
        <v>-115359</v>
      </c>
      <c r="H4474" s="1178"/>
    </row>
    <row r="4475" spans="1:8" x14ac:dyDescent="0.25">
      <c r="A4475" s="112">
        <v>45646</v>
      </c>
      <c r="B4475" s="21" t="s">
        <v>6503</v>
      </c>
      <c r="C4475" s="13" t="s">
        <v>10472</v>
      </c>
      <c r="D4475" s="764"/>
      <c r="E4475" s="781"/>
      <c r="F4475" s="783">
        <v>194672</v>
      </c>
      <c r="G4475" s="782">
        <f t="shared" si="99"/>
        <v>-194672</v>
      </c>
      <c r="H4475" s="1176" t="s">
        <v>15353</v>
      </c>
    </row>
    <row r="4476" spans="1:8" x14ac:dyDescent="0.25">
      <c r="A4476" s="112">
        <v>45646</v>
      </c>
      <c r="B4476" s="21" t="s">
        <v>11068</v>
      </c>
      <c r="C4476" s="13" t="s">
        <v>10472</v>
      </c>
      <c r="D4476" s="764"/>
      <c r="E4476" s="781"/>
      <c r="F4476" s="141">
        <v>327067</v>
      </c>
      <c r="G4476" s="782">
        <f t="shared" si="99"/>
        <v>-327067</v>
      </c>
      <c r="H4476" s="1177"/>
    </row>
    <row r="4477" spans="1:8" x14ac:dyDescent="0.25">
      <c r="A4477" s="112">
        <v>45646</v>
      </c>
      <c r="B4477" s="21" t="s">
        <v>12783</v>
      </c>
      <c r="C4477" s="13" t="s">
        <v>10472</v>
      </c>
      <c r="D4477" s="764"/>
      <c r="E4477" s="781"/>
      <c r="F4477" s="141">
        <v>274418</v>
      </c>
      <c r="G4477" s="782">
        <f t="shared" si="99"/>
        <v>-274418</v>
      </c>
      <c r="H4477" s="1177"/>
    </row>
    <row r="4478" spans="1:8" x14ac:dyDescent="0.25">
      <c r="A4478" s="112">
        <v>45646</v>
      </c>
      <c r="B4478" s="21" t="s">
        <v>13519</v>
      </c>
      <c r="C4478" s="13" t="s">
        <v>10472</v>
      </c>
      <c r="D4478" s="764"/>
      <c r="E4478" s="781"/>
      <c r="F4478" s="141">
        <v>519055</v>
      </c>
      <c r="G4478" s="782">
        <f t="shared" si="99"/>
        <v>-519055</v>
      </c>
      <c r="H4478" s="1177"/>
    </row>
    <row r="4479" spans="1:8" ht="16.5" thickBot="1" x14ac:dyDescent="0.3">
      <c r="A4479" s="112">
        <v>45646</v>
      </c>
      <c r="B4479" s="21" t="s">
        <v>14351</v>
      </c>
      <c r="C4479" s="13" t="s">
        <v>10472</v>
      </c>
      <c r="D4479" s="764"/>
      <c r="E4479" s="781"/>
      <c r="F4479" s="784">
        <v>484788</v>
      </c>
      <c r="G4479" s="782">
        <f t="shared" si="99"/>
        <v>-484788</v>
      </c>
      <c r="H4479" s="1178"/>
    </row>
    <row r="4480" spans="1:8" x14ac:dyDescent="0.25">
      <c r="A4480" s="112">
        <v>45646</v>
      </c>
      <c r="B4480" s="21" t="s">
        <v>14232</v>
      </c>
      <c r="C4480" s="13" t="s">
        <v>7240</v>
      </c>
      <c r="D4480" s="764" t="s">
        <v>10245</v>
      </c>
      <c r="E4480" s="22">
        <v>29564</v>
      </c>
      <c r="F4480" s="111"/>
      <c r="G4480" s="782">
        <f t="shared" si="99"/>
        <v>29564</v>
      </c>
      <c r="H4480" s="13"/>
    </row>
    <row r="4481" spans="1:8" x14ac:dyDescent="0.25">
      <c r="A4481" s="112">
        <v>45646</v>
      </c>
      <c r="B4481" s="21" t="s">
        <v>14540</v>
      </c>
      <c r="C4481" s="13" t="s">
        <v>12350</v>
      </c>
      <c r="D4481" s="764" t="s">
        <v>15387</v>
      </c>
      <c r="E4481" s="22">
        <v>12200</v>
      </c>
      <c r="F4481" s="19"/>
      <c r="G4481" s="782">
        <f t="shared" si="99"/>
        <v>12200</v>
      </c>
      <c r="H4481" s="13"/>
    </row>
    <row r="4482" spans="1:8" x14ac:dyDescent="0.25">
      <c r="A4482" s="112">
        <v>45646</v>
      </c>
      <c r="B4482" s="21" t="s">
        <v>15034</v>
      </c>
      <c r="C4482" s="13" t="s">
        <v>1062</v>
      </c>
      <c r="D4482" s="764" t="s">
        <v>15389</v>
      </c>
      <c r="E4482" s="22">
        <v>2620</v>
      </c>
      <c r="F4482" s="19"/>
      <c r="G4482" s="782">
        <f t="shared" si="99"/>
        <v>2620</v>
      </c>
      <c r="H4482" s="13"/>
    </row>
    <row r="4483" spans="1:8" x14ac:dyDescent="0.25">
      <c r="A4483" s="112">
        <v>45646</v>
      </c>
      <c r="B4483" s="21" t="s">
        <v>6503</v>
      </c>
      <c r="C4483" s="13" t="s">
        <v>10472</v>
      </c>
      <c r="D4483" s="764" t="s">
        <v>15621</v>
      </c>
      <c r="E4483" s="22">
        <v>14400</v>
      </c>
      <c r="F4483" s="19"/>
      <c r="G4483" s="782">
        <f t="shared" si="99"/>
        <v>14400</v>
      </c>
      <c r="H4483" s="13"/>
    </row>
    <row r="4484" spans="1:8" x14ac:dyDescent="0.25">
      <c r="A4484" s="112">
        <v>45647</v>
      </c>
      <c r="B4484" s="21" t="s">
        <v>15034</v>
      </c>
      <c r="C4484" s="13" t="s">
        <v>12350</v>
      </c>
      <c r="D4484" s="764" t="s">
        <v>15388</v>
      </c>
      <c r="E4484" s="22">
        <v>74000</v>
      </c>
      <c r="F4484" s="19"/>
      <c r="G4484" s="782">
        <f t="shared" si="99"/>
        <v>74000</v>
      </c>
      <c r="H4484" s="13"/>
    </row>
    <row r="4485" spans="1:8" x14ac:dyDescent="0.25">
      <c r="A4485" s="112">
        <v>45647</v>
      </c>
      <c r="B4485" s="21" t="s">
        <v>14540</v>
      </c>
      <c r="C4485" s="13" t="s">
        <v>166</v>
      </c>
      <c r="D4485" s="764" t="s">
        <v>15569</v>
      </c>
      <c r="E4485" s="22">
        <v>26400</v>
      </c>
      <c r="F4485" s="19"/>
      <c r="G4485" s="782">
        <f t="shared" si="99"/>
        <v>26400</v>
      </c>
      <c r="H4485" s="13"/>
    </row>
    <row r="4486" spans="1:8" x14ac:dyDescent="0.25">
      <c r="A4486" s="112">
        <v>45649</v>
      </c>
      <c r="B4486" s="21" t="s">
        <v>15034</v>
      </c>
      <c r="C4486" s="13" t="s">
        <v>13276</v>
      </c>
      <c r="D4486" s="764" t="s">
        <v>15399</v>
      </c>
      <c r="E4486" s="22">
        <v>36970</v>
      </c>
      <c r="F4486" s="19"/>
      <c r="G4486" s="782">
        <f>E4486-F4486</f>
        <v>36970</v>
      </c>
      <c r="H4486" s="13"/>
    </row>
    <row r="4487" spans="1:8" x14ac:dyDescent="0.25">
      <c r="A4487" s="112">
        <v>45649</v>
      </c>
      <c r="B4487" s="21" t="s">
        <v>14540</v>
      </c>
      <c r="C4487" s="13" t="s">
        <v>8384</v>
      </c>
      <c r="D4487" s="764" t="s">
        <v>15556</v>
      </c>
      <c r="E4487" s="22">
        <v>80867</v>
      </c>
      <c r="F4487" s="19"/>
      <c r="G4487" s="782">
        <f>E4487-F4487</f>
        <v>80867</v>
      </c>
      <c r="H4487" s="53"/>
    </row>
    <row r="4488" spans="1:8" x14ac:dyDescent="0.25">
      <c r="A4488" s="112">
        <v>45652</v>
      </c>
      <c r="B4488" s="21" t="s">
        <v>15401</v>
      </c>
      <c r="C4488" s="13" t="s">
        <v>13276</v>
      </c>
      <c r="D4488" s="764" t="s">
        <v>15400</v>
      </c>
      <c r="E4488" s="22">
        <v>88450</v>
      </c>
      <c r="F4488" s="19"/>
      <c r="G4488" s="782">
        <f>E4488-F4488</f>
        <v>88450</v>
      </c>
      <c r="H4488" s="53"/>
    </row>
    <row r="4489" spans="1:8" x14ac:dyDescent="0.25">
      <c r="A4489" s="112">
        <v>45652</v>
      </c>
      <c r="B4489" s="21" t="s">
        <v>6503</v>
      </c>
      <c r="C4489" s="13" t="s">
        <v>10472</v>
      </c>
      <c r="D4489" s="764" t="s">
        <v>15623</v>
      </c>
      <c r="E4489" s="22">
        <v>92400</v>
      </c>
      <c r="F4489" s="19"/>
      <c r="G4489" s="782">
        <f>E4489-F4489</f>
        <v>92400</v>
      </c>
      <c r="H4489" s="53"/>
    </row>
    <row r="4490" spans="1:8" x14ac:dyDescent="0.25">
      <c r="A4490" s="112">
        <v>45653</v>
      </c>
      <c r="B4490" s="21" t="s">
        <v>12388</v>
      </c>
      <c r="C4490" s="13" t="s">
        <v>7240</v>
      </c>
      <c r="D4490" s="764"/>
      <c r="E4490" s="22"/>
      <c r="F4490" s="19">
        <v>400000</v>
      </c>
      <c r="G4490" s="782">
        <f t="shared" si="99"/>
        <v>-400000</v>
      </c>
      <c r="H4490" s="1176" t="s">
        <v>15395</v>
      </c>
    </row>
    <row r="4491" spans="1:8" x14ac:dyDescent="0.25">
      <c r="A4491" s="112">
        <v>45653</v>
      </c>
      <c r="B4491" s="21" t="s">
        <v>14232</v>
      </c>
      <c r="C4491" s="13" t="s">
        <v>7240</v>
      </c>
      <c r="D4491" s="764"/>
      <c r="E4491" s="22"/>
      <c r="F4491" s="19">
        <v>400000</v>
      </c>
      <c r="G4491" s="782">
        <f t="shared" si="99"/>
        <v>-400000</v>
      </c>
      <c r="H4491" s="1178"/>
    </row>
    <row r="4492" spans="1:8" x14ac:dyDescent="0.25">
      <c r="A4492" s="112">
        <v>45653</v>
      </c>
      <c r="B4492" s="21" t="s">
        <v>15258</v>
      </c>
      <c r="C4492" s="13" t="s">
        <v>7240</v>
      </c>
      <c r="D4492" s="764" t="s">
        <v>10246</v>
      </c>
      <c r="E4492" s="22">
        <v>66387</v>
      </c>
      <c r="F4492" s="109"/>
      <c r="G4492" s="782">
        <f t="shared" si="99"/>
        <v>66387</v>
      </c>
      <c r="H4492" s="342"/>
    </row>
    <row r="4493" spans="1:8" x14ac:dyDescent="0.25">
      <c r="A4493" s="112">
        <v>45653</v>
      </c>
      <c r="B4493" s="21" t="s">
        <v>11068</v>
      </c>
      <c r="C4493" s="13" t="s">
        <v>8384</v>
      </c>
      <c r="D4493" s="764" t="s">
        <v>15557</v>
      </c>
      <c r="E4493" s="22">
        <v>115792</v>
      </c>
      <c r="F4493" s="109"/>
      <c r="G4493" s="782">
        <f t="shared" si="99"/>
        <v>115792</v>
      </c>
      <c r="H4493" s="342"/>
    </row>
    <row r="4494" spans="1:8" x14ac:dyDescent="0.25">
      <c r="A4494" s="112">
        <v>45653</v>
      </c>
      <c r="B4494" s="21" t="s">
        <v>14351</v>
      </c>
      <c r="C4494" s="13" t="s">
        <v>8384</v>
      </c>
      <c r="D4494" s="764" t="s">
        <v>15558</v>
      </c>
      <c r="E4494" s="22">
        <v>95243</v>
      </c>
      <c r="F4494" s="109"/>
      <c r="G4494" s="782">
        <f t="shared" si="99"/>
        <v>95243</v>
      </c>
      <c r="H4494" s="342"/>
    </row>
    <row r="4495" spans="1:8" x14ac:dyDescent="0.25">
      <c r="A4495" s="112">
        <v>45653</v>
      </c>
      <c r="B4495" s="21" t="s">
        <v>14351</v>
      </c>
      <c r="C4495" s="13" t="s">
        <v>166</v>
      </c>
      <c r="D4495" s="764" t="s">
        <v>15570</v>
      </c>
      <c r="E4495" s="22">
        <v>16800</v>
      </c>
      <c r="F4495" s="109"/>
      <c r="G4495" s="782">
        <f t="shared" si="99"/>
        <v>16800</v>
      </c>
      <c r="H4495" s="342"/>
    </row>
    <row r="4496" spans="1:8" x14ac:dyDescent="0.25">
      <c r="A4496" s="112">
        <v>45653</v>
      </c>
      <c r="B4496" s="21" t="s">
        <v>14540</v>
      </c>
      <c r="C4496" s="13" t="s">
        <v>1062</v>
      </c>
      <c r="D4496" s="764" t="s">
        <v>15782</v>
      </c>
      <c r="E4496" s="22">
        <v>4850</v>
      </c>
      <c r="F4496" s="109"/>
      <c r="G4496" s="782">
        <f t="shared" si="99"/>
        <v>4850</v>
      </c>
      <c r="H4496" s="342"/>
    </row>
    <row r="4497" spans="1:8" x14ac:dyDescent="0.25">
      <c r="A4497" s="112">
        <v>45654</v>
      </c>
      <c r="B4497" s="21" t="s">
        <v>14232</v>
      </c>
      <c r="C4497" s="13" t="s">
        <v>12350</v>
      </c>
      <c r="D4497" s="764" t="s">
        <v>15562</v>
      </c>
      <c r="E4497" s="22">
        <v>31559</v>
      </c>
      <c r="F4497" s="109"/>
      <c r="G4497" s="782">
        <f t="shared" si="99"/>
        <v>31559</v>
      </c>
      <c r="H4497" s="342"/>
    </row>
    <row r="4498" spans="1:8" x14ac:dyDescent="0.25">
      <c r="A4498" s="112">
        <v>45654</v>
      </c>
      <c r="B4498" s="21" t="s">
        <v>13240</v>
      </c>
      <c r="C4498" s="13" t="s">
        <v>12350</v>
      </c>
      <c r="D4498" s="764" t="s">
        <v>15563</v>
      </c>
      <c r="E4498" s="22">
        <v>279000</v>
      </c>
      <c r="F4498" s="109"/>
      <c r="G4498" s="782">
        <f t="shared" si="99"/>
        <v>279000</v>
      </c>
      <c r="H4498" s="342"/>
    </row>
    <row r="4499" spans="1:8" x14ac:dyDescent="0.25">
      <c r="A4499" s="112">
        <v>45657</v>
      </c>
      <c r="B4499" s="21" t="s">
        <v>15339</v>
      </c>
      <c r="C4499" s="13" t="s">
        <v>166</v>
      </c>
      <c r="D4499" s="764" t="s">
        <v>15571</v>
      </c>
      <c r="E4499" s="22">
        <v>114000</v>
      </c>
      <c r="F4499" s="109"/>
      <c r="G4499" s="782">
        <f t="shared" si="99"/>
        <v>114000</v>
      </c>
      <c r="H4499" s="342"/>
    </row>
    <row r="4500" spans="1:8" x14ac:dyDescent="0.25">
      <c r="A4500" s="112">
        <v>45658</v>
      </c>
      <c r="B4500" s="21" t="s">
        <v>12671</v>
      </c>
      <c r="C4500" s="13" t="s">
        <v>12350</v>
      </c>
      <c r="D4500" s="764"/>
      <c r="E4500" s="22"/>
      <c r="F4500" s="19">
        <v>1000000</v>
      </c>
      <c r="G4500" s="782">
        <f t="shared" si="99"/>
        <v>-1000000</v>
      </c>
      <c r="H4500" s="13" t="s">
        <v>15412</v>
      </c>
    </row>
    <row r="4501" spans="1:8" x14ac:dyDescent="0.25">
      <c r="A4501" s="112">
        <v>45658</v>
      </c>
      <c r="B4501" s="21" t="s">
        <v>15261</v>
      </c>
      <c r="C4501" s="13" t="s">
        <v>10472</v>
      </c>
      <c r="D4501" s="764" t="s">
        <v>15622</v>
      </c>
      <c r="E4501" s="781">
        <v>130372</v>
      </c>
      <c r="F4501" s="19"/>
      <c r="G4501" s="782">
        <f t="shared" si="99"/>
        <v>130372</v>
      </c>
      <c r="H4501" s="53"/>
    </row>
    <row r="4502" spans="1:8" x14ac:dyDescent="0.25">
      <c r="A4502" s="112">
        <v>45658</v>
      </c>
      <c r="B4502" s="21" t="s">
        <v>14232</v>
      </c>
      <c r="C4502" s="13" t="s">
        <v>10472</v>
      </c>
      <c r="D4502" s="764" t="s">
        <v>15624</v>
      </c>
      <c r="E4502" s="781">
        <v>225259</v>
      </c>
      <c r="F4502" s="19"/>
      <c r="G4502" s="782">
        <f t="shared" si="99"/>
        <v>225259</v>
      </c>
      <c r="H4502" s="53"/>
    </row>
    <row r="4503" spans="1:8" x14ac:dyDescent="0.25">
      <c r="A4503" s="112">
        <v>45658</v>
      </c>
      <c r="B4503" s="21" t="s">
        <v>14232</v>
      </c>
      <c r="C4503" s="13" t="s">
        <v>10472</v>
      </c>
      <c r="D4503" s="764" t="s">
        <v>15625</v>
      </c>
      <c r="E4503" s="781">
        <v>182059</v>
      </c>
      <c r="F4503" s="19"/>
      <c r="G4503" s="782">
        <f t="shared" si="99"/>
        <v>182059</v>
      </c>
      <c r="H4503" s="53"/>
    </row>
    <row r="4504" spans="1:8" x14ac:dyDescent="0.25">
      <c r="A4504" s="112">
        <v>45658</v>
      </c>
      <c r="B4504" s="21" t="s">
        <v>15311</v>
      </c>
      <c r="C4504" s="13" t="s">
        <v>8384</v>
      </c>
      <c r="D4504" s="764" t="s">
        <v>15559</v>
      </c>
      <c r="E4504" s="781">
        <v>619227</v>
      </c>
      <c r="F4504" s="19"/>
      <c r="G4504" s="782">
        <f t="shared" si="99"/>
        <v>619227</v>
      </c>
      <c r="H4504" s="53"/>
    </row>
    <row r="4505" spans="1:8" x14ac:dyDescent="0.25">
      <c r="A4505" s="112">
        <v>45658</v>
      </c>
      <c r="B4505" s="21" t="s">
        <v>15261</v>
      </c>
      <c r="C4505" s="13" t="s">
        <v>1062</v>
      </c>
      <c r="D4505" s="764" t="s">
        <v>15783</v>
      </c>
      <c r="E4505" s="781">
        <v>18000</v>
      </c>
      <c r="F4505" s="19"/>
      <c r="G4505" s="782">
        <f t="shared" si="99"/>
        <v>18000</v>
      </c>
      <c r="H4505" s="53"/>
    </row>
    <row r="4506" spans="1:8" x14ac:dyDescent="0.25">
      <c r="A4506" s="112">
        <v>45659</v>
      </c>
      <c r="B4506" s="21" t="s">
        <v>14351</v>
      </c>
      <c r="C4506" s="13" t="s">
        <v>166</v>
      </c>
      <c r="D4506" s="764" t="s">
        <v>15572</v>
      </c>
      <c r="E4506" s="781">
        <v>233030</v>
      </c>
      <c r="F4506" s="19"/>
      <c r="G4506" s="782">
        <f t="shared" si="99"/>
        <v>233030</v>
      </c>
      <c r="H4506" s="53"/>
    </row>
    <row r="4507" spans="1:8" x14ac:dyDescent="0.25">
      <c r="A4507" s="112">
        <v>45659</v>
      </c>
      <c r="B4507" s="21" t="s">
        <v>13240</v>
      </c>
      <c r="C4507" s="13" t="s">
        <v>166</v>
      </c>
      <c r="D4507" s="764" t="s">
        <v>15573</v>
      </c>
      <c r="E4507" s="781">
        <v>17556</v>
      </c>
      <c r="F4507" s="19"/>
      <c r="G4507" s="782">
        <f t="shared" si="99"/>
        <v>17556</v>
      </c>
      <c r="H4507" s="53"/>
    </row>
    <row r="4508" spans="1:8" x14ac:dyDescent="0.25">
      <c r="A4508" s="112">
        <v>45659</v>
      </c>
      <c r="B4508" s="21" t="s">
        <v>15261</v>
      </c>
      <c r="C4508" s="13" t="s">
        <v>10472</v>
      </c>
      <c r="D4508" s="764" t="s">
        <v>15626</v>
      </c>
      <c r="E4508" s="781">
        <v>67886</v>
      </c>
      <c r="F4508" s="19"/>
      <c r="G4508" s="782">
        <f t="shared" si="99"/>
        <v>67886</v>
      </c>
      <c r="H4508" s="53"/>
    </row>
    <row r="4509" spans="1:8" x14ac:dyDescent="0.25">
      <c r="A4509" s="112">
        <v>45659</v>
      </c>
      <c r="B4509" s="21" t="s">
        <v>6503</v>
      </c>
      <c r="C4509" s="13" t="s">
        <v>10472</v>
      </c>
      <c r="D4509" s="764" t="s">
        <v>15620</v>
      </c>
      <c r="E4509" s="781">
        <v>120196</v>
      </c>
      <c r="F4509" s="19"/>
      <c r="G4509" s="782">
        <f t="shared" si="99"/>
        <v>120196</v>
      </c>
      <c r="H4509" s="53"/>
    </row>
    <row r="4510" spans="1:8" x14ac:dyDescent="0.25">
      <c r="A4510" s="112">
        <v>45661</v>
      </c>
      <c r="B4510" s="21" t="s">
        <v>15261</v>
      </c>
      <c r="C4510" s="13" t="s">
        <v>1062</v>
      </c>
      <c r="D4510" s="764" t="s">
        <v>15784</v>
      </c>
      <c r="E4510" s="781">
        <v>8700</v>
      </c>
      <c r="F4510" s="19"/>
      <c r="G4510" s="782">
        <f t="shared" si="99"/>
        <v>8700</v>
      </c>
      <c r="H4510" s="53"/>
    </row>
    <row r="4511" spans="1:8" x14ac:dyDescent="0.25">
      <c r="A4511" s="112">
        <v>45663</v>
      </c>
      <c r="B4511" s="21" t="s">
        <v>13240</v>
      </c>
      <c r="C4511" s="13" t="s">
        <v>12350</v>
      </c>
      <c r="D4511" s="764" t="s">
        <v>15564</v>
      </c>
      <c r="E4511" s="781">
        <v>285019</v>
      </c>
      <c r="F4511" s="19"/>
      <c r="G4511" s="782">
        <f t="shared" si="99"/>
        <v>285019</v>
      </c>
      <c r="H4511" s="53"/>
    </row>
    <row r="4512" spans="1:8" x14ac:dyDescent="0.25">
      <c r="A4512" s="112">
        <v>45663</v>
      </c>
      <c r="B4512" s="21" t="s">
        <v>14351</v>
      </c>
      <c r="C4512" s="13" t="s">
        <v>12350</v>
      </c>
      <c r="D4512" s="764" t="s">
        <v>15565</v>
      </c>
      <c r="E4512" s="781">
        <v>2634989</v>
      </c>
      <c r="F4512" s="19"/>
      <c r="G4512" s="782">
        <f t="shared" si="99"/>
        <v>2634989</v>
      </c>
      <c r="H4512" s="53"/>
    </row>
    <row r="4513" spans="1:8" x14ac:dyDescent="0.25">
      <c r="A4513" s="112">
        <v>45663</v>
      </c>
      <c r="B4513" s="21" t="s">
        <v>14351</v>
      </c>
      <c r="C4513" s="13" t="s">
        <v>166</v>
      </c>
      <c r="D4513" s="764" t="s">
        <v>15574</v>
      </c>
      <c r="E4513" s="781">
        <v>38000</v>
      </c>
      <c r="F4513" s="19"/>
      <c r="G4513" s="782">
        <f t="shared" si="99"/>
        <v>38000</v>
      </c>
      <c r="H4513" s="53"/>
    </row>
    <row r="4514" spans="1:8" x14ac:dyDescent="0.25">
      <c r="A4514" s="112">
        <v>45663</v>
      </c>
      <c r="B4514" s="21" t="s">
        <v>13240</v>
      </c>
      <c r="C4514" s="13" t="s">
        <v>166</v>
      </c>
      <c r="D4514" s="764" t="s">
        <v>15575</v>
      </c>
      <c r="E4514" s="781">
        <v>694</v>
      </c>
      <c r="F4514" s="19"/>
      <c r="G4514" s="782">
        <f t="shared" si="99"/>
        <v>694</v>
      </c>
      <c r="H4514" s="53"/>
    </row>
    <row r="4515" spans="1:8" x14ac:dyDescent="0.25">
      <c r="A4515" s="112">
        <v>45664</v>
      </c>
      <c r="B4515" s="21" t="s">
        <v>15339</v>
      </c>
      <c r="C4515" s="13" t="s">
        <v>166</v>
      </c>
      <c r="D4515" s="764" t="s">
        <v>15576</v>
      </c>
      <c r="E4515" s="781">
        <v>142500</v>
      </c>
      <c r="F4515" s="19"/>
      <c r="G4515" s="782">
        <f t="shared" si="99"/>
        <v>142500</v>
      </c>
      <c r="H4515" s="53"/>
    </row>
    <row r="4516" spans="1:8" x14ac:dyDescent="0.25">
      <c r="A4516" s="112">
        <v>45664</v>
      </c>
      <c r="B4516" s="21" t="s">
        <v>14232</v>
      </c>
      <c r="C4516" s="13" t="s">
        <v>12350</v>
      </c>
      <c r="D4516" s="764" t="s">
        <v>15568</v>
      </c>
      <c r="E4516" s="781">
        <v>29450</v>
      </c>
      <c r="F4516" s="19"/>
      <c r="G4516" s="782">
        <f t="shared" si="99"/>
        <v>29450</v>
      </c>
      <c r="H4516" s="53"/>
    </row>
    <row r="4517" spans="1:8" x14ac:dyDescent="0.25">
      <c r="A4517" s="112">
        <v>45664</v>
      </c>
      <c r="B4517" s="21" t="s">
        <v>13240</v>
      </c>
      <c r="C4517" s="13" t="s">
        <v>12350</v>
      </c>
      <c r="D4517" s="764" t="s">
        <v>15566</v>
      </c>
      <c r="E4517" s="781">
        <v>65322</v>
      </c>
      <c r="F4517" s="19"/>
      <c r="G4517" s="782">
        <f t="shared" si="99"/>
        <v>65322</v>
      </c>
      <c r="H4517" s="53"/>
    </row>
    <row r="4518" spans="1:8" ht="16.5" thickBot="1" x14ac:dyDescent="0.3">
      <c r="A4518" s="112">
        <v>45664</v>
      </c>
      <c r="B4518" s="21" t="s">
        <v>14351</v>
      </c>
      <c r="C4518" s="13" t="s">
        <v>12350</v>
      </c>
      <c r="D4518" s="764" t="s">
        <v>15567</v>
      </c>
      <c r="E4518" s="781">
        <v>37421</v>
      </c>
      <c r="F4518" s="19"/>
      <c r="G4518" s="782">
        <f t="shared" si="99"/>
        <v>37421</v>
      </c>
      <c r="H4518" s="53"/>
    </row>
    <row r="4519" spans="1:8" ht="15.75" customHeight="1" x14ac:dyDescent="0.25">
      <c r="A4519" s="112">
        <v>45664</v>
      </c>
      <c r="B4519" s="21" t="s">
        <v>13165</v>
      </c>
      <c r="C4519" s="13" t="s">
        <v>12350</v>
      </c>
      <c r="D4519" s="764"/>
      <c r="E4519" s="781"/>
      <c r="F4519" s="783">
        <v>952500</v>
      </c>
      <c r="G4519" s="782">
        <f t="shared" si="99"/>
        <v>-952500</v>
      </c>
      <c r="H4519" s="1243" t="s">
        <v>15454</v>
      </c>
    </row>
    <row r="4520" spans="1:8" x14ac:dyDescent="0.25">
      <c r="A4520" s="112">
        <v>45664</v>
      </c>
      <c r="B4520" s="21" t="s">
        <v>13240</v>
      </c>
      <c r="C4520" s="13" t="s">
        <v>12350</v>
      </c>
      <c r="D4520" s="764"/>
      <c r="E4520" s="781"/>
      <c r="F4520" s="141">
        <v>164100</v>
      </c>
      <c r="G4520" s="782">
        <f t="shared" si="99"/>
        <v>-164100</v>
      </c>
      <c r="H4520" s="1244"/>
    </row>
    <row r="4521" spans="1:8" x14ac:dyDescent="0.25">
      <c r="A4521" s="112">
        <v>45664</v>
      </c>
      <c r="B4521" s="21" t="s">
        <v>15034</v>
      </c>
      <c r="C4521" s="13" t="s">
        <v>12350</v>
      </c>
      <c r="D4521" s="764"/>
      <c r="E4521" s="781"/>
      <c r="F4521" s="141">
        <v>74000</v>
      </c>
      <c r="G4521" s="782">
        <f t="shared" si="99"/>
        <v>-74000</v>
      </c>
      <c r="H4521" s="1244"/>
    </row>
    <row r="4522" spans="1:8" x14ac:dyDescent="0.25">
      <c r="A4522" s="112">
        <v>45664</v>
      </c>
      <c r="B4522" s="21" t="s">
        <v>12671</v>
      </c>
      <c r="C4522" s="13" t="s">
        <v>12350</v>
      </c>
      <c r="D4522" s="764"/>
      <c r="E4522" s="781"/>
      <c r="F4522" s="141">
        <v>296217</v>
      </c>
      <c r="G4522" s="782">
        <f t="shared" si="99"/>
        <v>-296217</v>
      </c>
      <c r="H4522" s="1244"/>
    </row>
    <row r="4523" spans="1:8" ht="16.5" thickBot="1" x14ac:dyDescent="0.3">
      <c r="A4523" s="112">
        <v>45664</v>
      </c>
      <c r="B4523" s="21" t="s">
        <v>11068</v>
      </c>
      <c r="C4523" s="13" t="s">
        <v>12350</v>
      </c>
      <c r="D4523" s="764"/>
      <c r="E4523" s="781"/>
      <c r="F4523" s="784">
        <v>14683</v>
      </c>
      <c r="G4523" s="782">
        <f t="shared" si="99"/>
        <v>-14683</v>
      </c>
      <c r="H4523" s="1245"/>
    </row>
    <row r="4524" spans="1:8" x14ac:dyDescent="0.25">
      <c r="A4524" s="112">
        <v>45666</v>
      </c>
      <c r="B4524" s="21" t="s">
        <v>15401</v>
      </c>
      <c r="C4524" s="13" t="s">
        <v>7947</v>
      </c>
      <c r="D4524" s="764" t="s">
        <v>15805</v>
      </c>
      <c r="E4524" s="781">
        <v>1825026</v>
      </c>
      <c r="F4524" s="1142"/>
      <c r="G4524" s="782">
        <f t="shared" si="99"/>
        <v>1825026</v>
      </c>
      <c r="H4524" s="1168"/>
    </row>
    <row r="4525" spans="1:8" x14ac:dyDescent="0.25">
      <c r="A4525" s="112">
        <v>45667</v>
      </c>
      <c r="B4525" s="21" t="s">
        <v>15261</v>
      </c>
      <c r="C4525" s="13" t="s">
        <v>1062</v>
      </c>
      <c r="D4525" s="764" t="s">
        <v>15785</v>
      </c>
      <c r="E4525" s="781">
        <v>7650</v>
      </c>
      <c r="F4525" s="1142"/>
      <c r="G4525" s="782">
        <f t="shared" si="99"/>
        <v>7650</v>
      </c>
      <c r="H4525" s="1057"/>
    </row>
    <row r="4526" spans="1:8" x14ac:dyDescent="0.25">
      <c r="A4526" s="112">
        <v>45668</v>
      </c>
      <c r="B4526" s="21" t="s">
        <v>11068</v>
      </c>
      <c r="C4526" s="13" t="s">
        <v>8384</v>
      </c>
      <c r="D4526" s="764" t="s">
        <v>15616</v>
      </c>
      <c r="E4526" s="781">
        <v>152222</v>
      </c>
      <c r="F4526" s="19"/>
      <c r="G4526" s="782">
        <f t="shared" si="99"/>
        <v>152222</v>
      </c>
      <c r="H4526" s="1057"/>
    </row>
    <row r="4527" spans="1:8" x14ac:dyDescent="0.25">
      <c r="A4527" s="112">
        <v>45668</v>
      </c>
      <c r="B4527" s="21" t="s">
        <v>14351</v>
      </c>
      <c r="C4527" s="13" t="s">
        <v>8384</v>
      </c>
      <c r="D4527" s="764" t="s">
        <v>10667</v>
      </c>
      <c r="E4527" s="781">
        <v>168263</v>
      </c>
      <c r="F4527" s="19"/>
      <c r="G4527" s="782">
        <f t="shared" si="99"/>
        <v>168263</v>
      </c>
      <c r="H4527" s="1057"/>
    </row>
    <row r="4528" spans="1:8" ht="16.5" thickBot="1" x14ac:dyDescent="0.3">
      <c r="A4528" s="112">
        <v>45670</v>
      </c>
      <c r="B4528" s="21" t="s">
        <v>15339</v>
      </c>
      <c r="C4528" s="13" t="s">
        <v>7240</v>
      </c>
      <c r="D4528" s="764" t="s">
        <v>10247</v>
      </c>
      <c r="E4528" s="781">
        <v>1344573</v>
      </c>
      <c r="F4528" s="19"/>
      <c r="G4528" s="782">
        <f t="shared" si="99"/>
        <v>1344573</v>
      </c>
      <c r="H4528" s="1057"/>
    </row>
    <row r="4529" spans="1:8" x14ac:dyDescent="0.25">
      <c r="A4529" s="112">
        <v>45670</v>
      </c>
      <c r="B4529" s="21" t="s">
        <v>14597</v>
      </c>
      <c r="C4529" s="13" t="s">
        <v>8384</v>
      </c>
      <c r="D4529" s="764"/>
      <c r="E4529" s="781"/>
      <c r="F4529" s="783">
        <v>200000</v>
      </c>
      <c r="G4529" s="782">
        <f t="shared" si="99"/>
        <v>-200000</v>
      </c>
      <c r="H4529" s="1176" t="s">
        <v>15560</v>
      </c>
    </row>
    <row r="4530" spans="1:8" x14ac:dyDescent="0.25">
      <c r="A4530" s="112">
        <v>45670</v>
      </c>
      <c r="B4530" s="21" t="s">
        <v>15311</v>
      </c>
      <c r="C4530" s="13" t="s">
        <v>8384</v>
      </c>
      <c r="D4530" s="764"/>
      <c r="E4530" s="781"/>
      <c r="F4530" s="151">
        <v>600000</v>
      </c>
      <c r="G4530" s="782">
        <f t="shared" si="99"/>
        <v>-600000</v>
      </c>
      <c r="H4530" s="1177"/>
    </row>
    <row r="4531" spans="1:8" ht="16.5" thickBot="1" x14ac:dyDescent="0.3">
      <c r="A4531" s="112">
        <v>45670</v>
      </c>
      <c r="B4531" s="21" t="s">
        <v>15561</v>
      </c>
      <c r="C4531" s="13" t="s">
        <v>8384</v>
      </c>
      <c r="D4531" s="764"/>
      <c r="E4531" s="781"/>
      <c r="F4531" s="295">
        <v>200000</v>
      </c>
      <c r="G4531" s="782">
        <f t="shared" si="99"/>
        <v>-200000</v>
      </c>
      <c r="H4531" s="1178"/>
    </row>
    <row r="4532" spans="1:8" x14ac:dyDescent="0.25">
      <c r="A4532" s="112">
        <v>45671</v>
      </c>
      <c r="B4532" s="21" t="s">
        <v>15339</v>
      </c>
      <c r="C4532" s="13" t="s">
        <v>7240</v>
      </c>
      <c r="D4532" s="764"/>
      <c r="E4532" s="22"/>
      <c r="F4532" s="19">
        <v>1000000</v>
      </c>
      <c r="G4532" s="782">
        <f t="shared" si="99"/>
        <v>-1000000</v>
      </c>
      <c r="H4532" s="13" t="s">
        <v>15395</v>
      </c>
    </row>
    <row r="4533" spans="1:8" x14ac:dyDescent="0.25">
      <c r="A4533" s="112">
        <v>45671</v>
      </c>
      <c r="B4533" s="21" t="s">
        <v>14597</v>
      </c>
      <c r="C4533" s="13" t="s">
        <v>8384</v>
      </c>
      <c r="D4533" s="764" t="s">
        <v>15617</v>
      </c>
      <c r="E4533" s="22">
        <v>5852</v>
      </c>
      <c r="F4533" s="19"/>
      <c r="G4533" s="782">
        <f t="shared" si="99"/>
        <v>5852</v>
      </c>
      <c r="H4533" s="13"/>
    </row>
    <row r="4534" spans="1:8" x14ac:dyDescent="0.25">
      <c r="A4534" s="112">
        <v>45671</v>
      </c>
      <c r="B4534" s="21" t="s">
        <v>14351</v>
      </c>
      <c r="C4534" s="13" t="s">
        <v>8384</v>
      </c>
      <c r="D4534" s="764" t="s">
        <v>15618</v>
      </c>
      <c r="E4534" s="22">
        <v>99048</v>
      </c>
      <c r="F4534" s="19"/>
      <c r="G4534" s="782">
        <f t="shared" ref="G4534:G4537" si="100">E4534-F4534</f>
        <v>99048</v>
      </c>
      <c r="H4534" s="13"/>
    </row>
    <row r="4535" spans="1:8" x14ac:dyDescent="0.25">
      <c r="A4535" s="112">
        <v>45671</v>
      </c>
      <c r="B4535" s="21" t="s">
        <v>13240</v>
      </c>
      <c r="C4535" s="13" t="s">
        <v>8384</v>
      </c>
      <c r="D4535" s="764" t="s">
        <v>8319</v>
      </c>
      <c r="E4535" s="22">
        <v>51913</v>
      </c>
      <c r="F4535" s="19"/>
      <c r="G4535" s="782">
        <f t="shared" si="100"/>
        <v>51913</v>
      </c>
      <c r="H4535" s="13"/>
    </row>
    <row r="4536" spans="1:8" x14ac:dyDescent="0.25">
      <c r="A4536" s="112">
        <v>45671</v>
      </c>
      <c r="B4536" s="21" t="s">
        <v>14351</v>
      </c>
      <c r="C4536" s="13" t="s">
        <v>1062</v>
      </c>
      <c r="D4536" s="764" t="s">
        <v>15786</v>
      </c>
      <c r="E4536" s="22">
        <v>11700</v>
      </c>
      <c r="F4536" s="19"/>
      <c r="G4536" s="782">
        <f t="shared" si="100"/>
        <v>11700</v>
      </c>
      <c r="H4536" s="13"/>
    </row>
    <row r="4537" spans="1:8" x14ac:dyDescent="0.25">
      <c r="A4537" s="112">
        <v>45671</v>
      </c>
      <c r="B4537" s="21" t="s">
        <v>15339</v>
      </c>
      <c r="C4537" s="13" t="s">
        <v>166</v>
      </c>
      <c r="D4537" s="764" t="s">
        <v>15809</v>
      </c>
      <c r="E4537" s="22">
        <v>98800</v>
      </c>
      <c r="F4537" s="19"/>
      <c r="G4537" s="782">
        <f t="shared" si="100"/>
        <v>98800</v>
      </c>
      <c r="H4537" s="13"/>
    </row>
    <row r="4538" spans="1:8" x14ac:dyDescent="0.25">
      <c r="A4538" s="112">
        <v>45673</v>
      </c>
      <c r="B4538" s="21" t="s">
        <v>15339</v>
      </c>
      <c r="C4538" s="13" t="s">
        <v>166</v>
      </c>
      <c r="D4538" s="764" t="s">
        <v>15577</v>
      </c>
      <c r="E4538" s="22">
        <v>142500</v>
      </c>
      <c r="F4538" s="19"/>
      <c r="G4538" s="782">
        <f t="shared" si="99"/>
        <v>142500</v>
      </c>
      <c r="H4538" s="13"/>
    </row>
    <row r="4539" spans="1:8" x14ac:dyDescent="0.25">
      <c r="A4539" s="112">
        <v>45673</v>
      </c>
      <c r="B4539" s="21" t="s">
        <v>11068</v>
      </c>
      <c r="C4539" s="13" t="s">
        <v>12350</v>
      </c>
      <c r="D4539" s="764" t="s">
        <v>15780</v>
      </c>
      <c r="E4539" s="781">
        <v>24000</v>
      </c>
      <c r="F4539" s="1141"/>
      <c r="G4539" s="782">
        <f t="shared" si="99"/>
        <v>24000</v>
      </c>
      <c r="H4539" s="53"/>
    </row>
    <row r="4540" spans="1:8" x14ac:dyDescent="0.25">
      <c r="A4540" s="112">
        <v>45673</v>
      </c>
      <c r="B4540" s="21" t="s">
        <v>14232</v>
      </c>
      <c r="C4540" s="13" t="s">
        <v>7240</v>
      </c>
      <c r="D4540" s="764" t="s">
        <v>8957</v>
      </c>
      <c r="E4540" s="781">
        <v>69330</v>
      </c>
      <c r="F4540" s="1141"/>
      <c r="G4540" s="782">
        <f t="shared" si="99"/>
        <v>69330</v>
      </c>
      <c r="H4540" s="53"/>
    </row>
    <row r="4541" spans="1:8" ht="16.5" thickBot="1" x14ac:dyDescent="0.3">
      <c r="A4541" s="112">
        <v>45674</v>
      </c>
      <c r="B4541" s="21" t="s">
        <v>14351</v>
      </c>
      <c r="C4541" s="13" t="s">
        <v>1062</v>
      </c>
      <c r="D4541" s="764" t="s">
        <v>15787</v>
      </c>
      <c r="E4541" s="781">
        <v>12500</v>
      </c>
      <c r="F4541" s="1141"/>
      <c r="G4541" s="782">
        <f t="shared" si="99"/>
        <v>12500</v>
      </c>
      <c r="H4541" s="53"/>
    </row>
    <row r="4542" spans="1:8" x14ac:dyDescent="0.25">
      <c r="A4542" s="112">
        <v>45677</v>
      </c>
      <c r="B4542" s="21" t="s">
        <v>12671</v>
      </c>
      <c r="C4542" s="13" t="s">
        <v>13276</v>
      </c>
      <c r="D4542" s="764"/>
      <c r="E4542" s="781"/>
      <c r="F4542" s="783">
        <v>3750</v>
      </c>
      <c r="G4542" s="782">
        <f t="shared" si="99"/>
        <v>-3750</v>
      </c>
      <c r="H4542" s="1176" t="s">
        <v>15602</v>
      </c>
    </row>
    <row r="4543" spans="1:8" x14ac:dyDescent="0.25">
      <c r="A4543" s="112">
        <v>45677</v>
      </c>
      <c r="B4543" s="21" t="s">
        <v>13098</v>
      </c>
      <c r="C4543" s="13" t="s">
        <v>13276</v>
      </c>
      <c r="D4543" s="764"/>
      <c r="E4543" s="781"/>
      <c r="F4543" s="141">
        <v>85478</v>
      </c>
      <c r="G4543" s="782">
        <f t="shared" ref="G4543:G4574" si="101">E4543-F4543</f>
        <v>-85478</v>
      </c>
      <c r="H4543" s="1177"/>
    </row>
    <row r="4544" spans="1:8" x14ac:dyDescent="0.25">
      <c r="A4544" s="112">
        <v>45677</v>
      </c>
      <c r="B4544" s="21" t="s">
        <v>15034</v>
      </c>
      <c r="C4544" s="13" t="s">
        <v>13276</v>
      </c>
      <c r="D4544" s="764"/>
      <c r="E4544" s="781"/>
      <c r="F4544" s="141">
        <v>36970</v>
      </c>
      <c r="G4544" s="782">
        <f t="shared" si="101"/>
        <v>-36970</v>
      </c>
      <c r="H4544" s="1177"/>
    </row>
    <row r="4545" spans="1:8" x14ac:dyDescent="0.25">
      <c r="A4545" s="112">
        <v>45677</v>
      </c>
      <c r="B4545" s="21" t="s">
        <v>15401</v>
      </c>
      <c r="C4545" s="13" t="s">
        <v>13276</v>
      </c>
      <c r="D4545" s="764"/>
      <c r="E4545" s="781"/>
      <c r="F4545" s="141">
        <v>88450</v>
      </c>
      <c r="G4545" s="782">
        <f t="shared" si="101"/>
        <v>-88450</v>
      </c>
      <c r="H4545" s="1177"/>
    </row>
    <row r="4546" spans="1:8" ht="16.5" thickBot="1" x14ac:dyDescent="0.3">
      <c r="A4546" s="112">
        <v>45677</v>
      </c>
      <c r="B4546" s="21" t="s">
        <v>14540</v>
      </c>
      <c r="C4546" s="13" t="s">
        <v>13276</v>
      </c>
      <c r="D4546" s="764"/>
      <c r="E4546" s="781"/>
      <c r="F4546" s="784">
        <f>22821+7531</f>
        <v>30352</v>
      </c>
      <c r="G4546" s="782">
        <f t="shared" si="101"/>
        <v>-30352</v>
      </c>
      <c r="H4546" s="1178"/>
    </row>
    <row r="4547" spans="1:8" x14ac:dyDescent="0.25">
      <c r="A4547" s="112">
        <v>45677</v>
      </c>
      <c r="B4547" s="21" t="s">
        <v>14351</v>
      </c>
      <c r="C4547" s="13" t="s">
        <v>1062</v>
      </c>
      <c r="D4547" s="764" t="s">
        <v>15788</v>
      </c>
      <c r="E4547" s="781">
        <v>7800</v>
      </c>
      <c r="F4547" s="213"/>
      <c r="G4547" s="782">
        <f t="shared" si="101"/>
        <v>7800</v>
      </c>
      <c r="H4547" s="342"/>
    </row>
    <row r="4548" spans="1:8" x14ac:dyDescent="0.25">
      <c r="A4548" s="112">
        <v>45677</v>
      </c>
      <c r="B4548" s="21" t="s">
        <v>15261</v>
      </c>
      <c r="C4548" s="13" t="s">
        <v>1062</v>
      </c>
      <c r="D4548" s="764" t="s">
        <v>15789</v>
      </c>
      <c r="E4548" s="781">
        <v>1120</v>
      </c>
      <c r="F4548" s="213"/>
      <c r="G4548" s="782">
        <f t="shared" si="101"/>
        <v>1120</v>
      </c>
      <c r="H4548" s="342"/>
    </row>
    <row r="4549" spans="1:8" x14ac:dyDescent="0.25">
      <c r="A4549" s="112">
        <v>45678</v>
      </c>
      <c r="B4549" s="21" t="s">
        <v>15101</v>
      </c>
      <c r="C4549" s="13" t="s">
        <v>12350</v>
      </c>
      <c r="D4549" s="764" t="s">
        <v>15781</v>
      </c>
      <c r="E4549" s="781">
        <v>23270</v>
      </c>
      <c r="F4549" s="213"/>
      <c r="G4549" s="782">
        <f t="shared" si="101"/>
        <v>23270</v>
      </c>
      <c r="H4549" s="342"/>
    </row>
    <row r="4550" spans="1:8" x14ac:dyDescent="0.25">
      <c r="A4550" s="112">
        <v>45679</v>
      </c>
      <c r="B4550" s="21" t="s">
        <v>14351</v>
      </c>
      <c r="C4550" s="13" t="s">
        <v>8384</v>
      </c>
      <c r="D4550" s="764" t="s">
        <v>15619</v>
      </c>
      <c r="E4550" s="22">
        <v>5348</v>
      </c>
      <c r="F4550" s="111"/>
      <c r="G4550" s="14">
        <f t="shared" si="101"/>
        <v>5348</v>
      </c>
      <c r="H4550" s="13"/>
    </row>
    <row r="4551" spans="1:8" x14ac:dyDescent="0.25">
      <c r="A4551" s="112">
        <v>45679</v>
      </c>
      <c r="B4551" s="21" t="s">
        <v>11068</v>
      </c>
      <c r="C4551" s="13" t="s">
        <v>1062</v>
      </c>
      <c r="D4551" s="764" t="s">
        <v>15790</v>
      </c>
      <c r="E4551" s="22">
        <v>36900</v>
      </c>
      <c r="F4551" s="22"/>
      <c r="G4551" s="14">
        <f t="shared" si="101"/>
        <v>36900</v>
      </c>
      <c r="H4551" s="13"/>
    </row>
    <row r="4552" spans="1:8" x14ac:dyDescent="0.25">
      <c r="A4552" s="112">
        <v>45679</v>
      </c>
      <c r="B4552" s="21" t="s">
        <v>14232</v>
      </c>
      <c r="C4552" s="13" t="s">
        <v>1062</v>
      </c>
      <c r="D4552" s="764" t="s">
        <v>15791</v>
      </c>
      <c r="E4552" s="22">
        <v>14850</v>
      </c>
      <c r="F4552" s="19"/>
      <c r="G4552" s="14">
        <f t="shared" si="101"/>
        <v>14850</v>
      </c>
      <c r="H4552" s="13"/>
    </row>
    <row r="4553" spans="1:8" x14ac:dyDescent="0.25">
      <c r="A4553" s="112">
        <v>45679</v>
      </c>
      <c r="B4553" s="21" t="s">
        <v>15339</v>
      </c>
      <c r="C4553" s="13" t="s">
        <v>7240</v>
      </c>
      <c r="D4553" s="764" t="s">
        <v>8956</v>
      </c>
      <c r="E4553" s="22">
        <v>1146636</v>
      </c>
      <c r="F4553" s="19"/>
      <c r="G4553" s="14">
        <f t="shared" si="101"/>
        <v>1146636</v>
      </c>
      <c r="H4553" s="13"/>
    </row>
    <row r="4554" spans="1:8" x14ac:dyDescent="0.25">
      <c r="A4554" s="112">
        <v>45679</v>
      </c>
      <c r="B4554" s="21" t="s">
        <v>15311</v>
      </c>
      <c r="C4554" s="13" t="s">
        <v>8384</v>
      </c>
      <c r="D4554" s="764" t="s">
        <v>15910</v>
      </c>
      <c r="E4554" s="22">
        <v>410374</v>
      </c>
      <c r="F4554" s="19"/>
      <c r="G4554" s="14">
        <f t="shared" si="101"/>
        <v>410374</v>
      </c>
      <c r="H4554" s="13"/>
    </row>
    <row r="4555" spans="1:8" x14ac:dyDescent="0.25">
      <c r="A4555" s="112">
        <v>45680</v>
      </c>
      <c r="B4555" s="21" t="s">
        <v>15101</v>
      </c>
      <c r="C4555" s="13" t="s">
        <v>8384</v>
      </c>
      <c r="D4555" s="764" t="s">
        <v>15911</v>
      </c>
      <c r="E4555" s="22">
        <v>403900</v>
      </c>
      <c r="F4555" s="19"/>
      <c r="G4555" s="14">
        <f t="shared" si="101"/>
        <v>403900</v>
      </c>
      <c r="H4555" s="13"/>
    </row>
    <row r="4556" spans="1:8" x14ac:dyDescent="0.25">
      <c r="A4556" s="112">
        <v>45680</v>
      </c>
      <c r="B4556" s="21" t="s">
        <v>14540</v>
      </c>
      <c r="C4556" s="13" t="s">
        <v>8384</v>
      </c>
      <c r="D4556" s="764" t="s">
        <v>15912</v>
      </c>
      <c r="E4556" s="22">
        <v>1851</v>
      </c>
      <c r="F4556" s="19"/>
      <c r="G4556" s="14">
        <f t="shared" si="101"/>
        <v>1851</v>
      </c>
      <c r="H4556" s="13"/>
    </row>
    <row r="4557" spans="1:8" x14ac:dyDescent="0.25">
      <c r="A4557" s="112">
        <v>45680</v>
      </c>
      <c r="B4557" s="21" t="s">
        <v>14351</v>
      </c>
      <c r="C4557" s="13" t="s">
        <v>166</v>
      </c>
      <c r="D4557" s="764" t="s">
        <v>15810</v>
      </c>
      <c r="E4557" s="22">
        <v>217813</v>
      </c>
      <c r="F4557" s="19"/>
      <c r="G4557" s="14">
        <f t="shared" si="101"/>
        <v>217813</v>
      </c>
      <c r="H4557" s="13"/>
    </row>
    <row r="4558" spans="1:8" x14ac:dyDescent="0.25">
      <c r="A4558" s="112">
        <v>45681</v>
      </c>
      <c r="B4558" s="21" t="s">
        <v>6503</v>
      </c>
      <c r="C4558" s="13" t="s">
        <v>10472</v>
      </c>
      <c r="D4558" s="764" t="s">
        <v>8956</v>
      </c>
      <c r="E4558" s="22">
        <v>48800</v>
      </c>
      <c r="F4558" s="19"/>
      <c r="G4558" s="14">
        <f t="shared" si="101"/>
        <v>48800</v>
      </c>
      <c r="H4558" s="13"/>
    </row>
    <row r="4559" spans="1:8" x14ac:dyDescent="0.25">
      <c r="A4559" s="112">
        <v>45681</v>
      </c>
      <c r="B4559" s="21" t="s">
        <v>11068</v>
      </c>
      <c r="C4559" s="13" t="s">
        <v>10472</v>
      </c>
      <c r="D4559" s="764" t="s">
        <v>8957</v>
      </c>
      <c r="E4559" s="22">
        <v>123955</v>
      </c>
      <c r="F4559" s="19"/>
      <c r="G4559" s="14">
        <f t="shared" si="101"/>
        <v>123955</v>
      </c>
      <c r="H4559" s="13"/>
    </row>
    <row r="4560" spans="1:8" x14ac:dyDescent="0.25">
      <c r="A4560" s="112">
        <v>45685</v>
      </c>
      <c r="B4560" s="21" t="s">
        <v>14232</v>
      </c>
      <c r="C4560" s="13" t="s">
        <v>169</v>
      </c>
      <c r="D4560" s="764" t="s">
        <v>15808</v>
      </c>
      <c r="E4560" s="22">
        <v>27305</v>
      </c>
      <c r="F4560" s="19"/>
      <c r="G4560" s="14">
        <f t="shared" si="101"/>
        <v>27305</v>
      </c>
      <c r="H4560" s="13"/>
    </row>
    <row r="4561" spans="1:8" x14ac:dyDescent="0.25">
      <c r="A4561" s="112">
        <v>45685</v>
      </c>
      <c r="B4561" s="21" t="s">
        <v>14597</v>
      </c>
      <c r="C4561" s="13" t="s">
        <v>8384</v>
      </c>
      <c r="D4561" s="764" t="s">
        <v>15913</v>
      </c>
      <c r="E4561" s="22">
        <v>21385</v>
      </c>
      <c r="F4561" s="19"/>
      <c r="G4561" s="14">
        <f t="shared" si="101"/>
        <v>21385</v>
      </c>
      <c r="H4561" s="13"/>
    </row>
    <row r="4562" spans="1:8" x14ac:dyDescent="0.25">
      <c r="A4562" s="112">
        <v>45686</v>
      </c>
      <c r="B4562" s="21" t="s">
        <v>12671</v>
      </c>
      <c r="C4562" s="13" t="s">
        <v>8384</v>
      </c>
      <c r="D4562" s="764" t="s">
        <v>15914</v>
      </c>
      <c r="E4562" s="22">
        <v>2873</v>
      </c>
      <c r="F4562" s="19"/>
      <c r="G4562" s="14">
        <f t="shared" si="101"/>
        <v>2873</v>
      </c>
      <c r="H4562" s="13"/>
    </row>
    <row r="4563" spans="1:8" x14ac:dyDescent="0.25">
      <c r="A4563" s="112">
        <v>45686</v>
      </c>
      <c r="B4563" s="21" t="s">
        <v>14232</v>
      </c>
      <c r="C4563" s="13" t="s">
        <v>10472</v>
      </c>
      <c r="D4563" s="764"/>
      <c r="E4563" s="22"/>
      <c r="F4563" s="19">
        <v>1000000</v>
      </c>
      <c r="G4563" s="14">
        <f t="shared" si="101"/>
        <v>-1000000</v>
      </c>
      <c r="H4563" s="13" t="s">
        <v>15831</v>
      </c>
    </row>
    <row r="4564" spans="1:8" x14ac:dyDescent="0.25">
      <c r="A4564" s="112">
        <v>45686</v>
      </c>
      <c r="B4564" s="21" t="s">
        <v>14351</v>
      </c>
      <c r="C4564" s="13" t="s">
        <v>10472</v>
      </c>
      <c r="D4564" s="764"/>
      <c r="E4564" s="22">
        <v>14400</v>
      </c>
      <c r="F4564" s="19"/>
      <c r="G4564" s="14">
        <f t="shared" si="101"/>
        <v>14400</v>
      </c>
      <c r="H4564" s="13"/>
    </row>
    <row r="4565" spans="1:8" x14ac:dyDescent="0.25">
      <c r="A4565" s="112">
        <v>45688</v>
      </c>
      <c r="B4565" s="21" t="s">
        <v>14232</v>
      </c>
      <c r="C4565" s="13" t="s">
        <v>169</v>
      </c>
      <c r="D4565" s="764" t="s">
        <v>15855</v>
      </c>
      <c r="E4565" s="22">
        <v>355856</v>
      </c>
      <c r="F4565" s="19"/>
      <c r="G4565" s="14">
        <f t="shared" si="101"/>
        <v>355856</v>
      </c>
      <c r="H4565" s="13"/>
    </row>
    <row r="4566" spans="1:8" x14ac:dyDescent="0.25">
      <c r="A4566" s="112">
        <v>45688</v>
      </c>
      <c r="B4566" s="21" t="s">
        <v>11068</v>
      </c>
      <c r="C4566" s="13" t="s">
        <v>169</v>
      </c>
      <c r="D4566" s="764"/>
      <c r="E4566" s="22"/>
      <c r="F4566" s="19">
        <v>29697</v>
      </c>
      <c r="G4566" s="14">
        <f t="shared" si="101"/>
        <v>-29697</v>
      </c>
      <c r="H4566" s="1176" t="s">
        <v>15856</v>
      </c>
    </row>
    <row r="4567" spans="1:8" x14ac:dyDescent="0.25">
      <c r="A4567" s="112">
        <v>45688</v>
      </c>
      <c r="B4567" s="21" t="s">
        <v>12671</v>
      </c>
      <c r="C4567" s="13" t="s">
        <v>169</v>
      </c>
      <c r="D4567" s="764"/>
      <c r="E4567" s="22"/>
      <c r="F4567" s="19">
        <v>81000</v>
      </c>
      <c r="G4567" s="14">
        <f t="shared" si="101"/>
        <v>-81000</v>
      </c>
      <c r="H4567" s="1177"/>
    </row>
    <row r="4568" spans="1:8" x14ac:dyDescent="0.25">
      <c r="A4568" s="112">
        <v>45688</v>
      </c>
      <c r="B4568" s="21" t="s">
        <v>14569</v>
      </c>
      <c r="C4568" s="13" t="s">
        <v>169</v>
      </c>
      <c r="D4568" s="764"/>
      <c r="E4568" s="22"/>
      <c r="F4568" s="19">
        <v>147820</v>
      </c>
      <c r="G4568" s="14">
        <f t="shared" si="101"/>
        <v>-147820</v>
      </c>
      <c r="H4568" s="1177"/>
    </row>
    <row r="4569" spans="1:8" x14ac:dyDescent="0.25">
      <c r="A4569" s="112">
        <v>45688</v>
      </c>
      <c r="B4569" s="21" t="s">
        <v>14232</v>
      </c>
      <c r="C4569" s="13" t="s">
        <v>169</v>
      </c>
      <c r="D4569" s="764"/>
      <c r="E4569" s="22"/>
      <c r="F4569" s="19">
        <v>241483</v>
      </c>
      <c r="G4569" s="14">
        <f t="shared" si="101"/>
        <v>-241483</v>
      </c>
      <c r="H4569" s="1178"/>
    </row>
    <row r="4570" spans="1:8" x14ac:dyDescent="0.25">
      <c r="A4570" s="112">
        <v>45694</v>
      </c>
      <c r="B4570" s="21" t="s">
        <v>15339</v>
      </c>
      <c r="C4570" s="13" t="s">
        <v>7240</v>
      </c>
      <c r="D4570" s="764"/>
      <c r="E4570" s="22"/>
      <c r="F4570" s="22">
        <v>500000</v>
      </c>
      <c r="G4570" s="14">
        <f t="shared" si="101"/>
        <v>-500000</v>
      </c>
      <c r="H4570" s="13" t="s">
        <v>15907</v>
      </c>
    </row>
    <row r="4571" spans="1:8" x14ac:dyDescent="0.25">
      <c r="A4571" s="112">
        <v>45695</v>
      </c>
      <c r="B4571" s="21" t="s">
        <v>15311</v>
      </c>
      <c r="C4571" s="13" t="s">
        <v>8384</v>
      </c>
      <c r="D4571" s="764"/>
      <c r="E4571" s="22"/>
      <c r="F4571" s="22">
        <v>350000</v>
      </c>
      <c r="G4571" s="14">
        <f t="shared" si="101"/>
        <v>-350000</v>
      </c>
      <c r="H4571" s="1176" t="s">
        <v>15932</v>
      </c>
    </row>
    <row r="4572" spans="1:8" x14ac:dyDescent="0.25">
      <c r="A4572" s="112">
        <v>45695</v>
      </c>
      <c r="B4572" s="21" t="s">
        <v>15101</v>
      </c>
      <c r="C4572" s="13" t="s">
        <v>8384</v>
      </c>
      <c r="D4572" s="764"/>
      <c r="E4572" s="22"/>
      <c r="F4572" s="22">
        <v>350000</v>
      </c>
      <c r="G4572" s="14">
        <f t="shared" si="101"/>
        <v>-350000</v>
      </c>
      <c r="H4572" s="1178"/>
    </row>
    <row r="4573" spans="1:8" x14ac:dyDescent="0.25">
      <c r="A4573" s="112">
        <v>45695</v>
      </c>
      <c r="B4573" s="21" t="s">
        <v>11423</v>
      </c>
      <c r="C4573" s="13" t="s">
        <v>5680</v>
      </c>
      <c r="D4573" s="764"/>
      <c r="E4573" s="22"/>
      <c r="F4573" s="19">
        <v>82756</v>
      </c>
      <c r="G4573" s="14">
        <f t="shared" si="101"/>
        <v>-82756</v>
      </c>
      <c r="H4573" s="1176" t="s">
        <v>15931</v>
      </c>
    </row>
    <row r="4574" spans="1:8" x14ac:dyDescent="0.25">
      <c r="A4574" s="112">
        <v>45695</v>
      </c>
      <c r="B4574" s="21" t="s">
        <v>11488</v>
      </c>
      <c r="C4574" s="13" t="s">
        <v>5680</v>
      </c>
      <c r="D4574" s="764"/>
      <c r="E4574" s="22"/>
      <c r="F4574" s="19">
        <v>7244</v>
      </c>
      <c r="G4574" s="14">
        <f t="shared" si="101"/>
        <v>-7244</v>
      </c>
      <c r="H4574" s="1178"/>
    </row>
    <row r="4575" spans="1:8" x14ac:dyDescent="0.25">
      <c r="A4575" s="13"/>
      <c r="B4575" s="21"/>
      <c r="C4575" s="13"/>
      <c r="D4575" s="764"/>
      <c r="E4575" s="22"/>
      <c r="F4575" s="19"/>
      <c r="G4575" s="14"/>
      <c r="H4575" s="13"/>
    </row>
    <row r="4576" spans="1:8" x14ac:dyDescent="0.25">
      <c r="A4576" s="13"/>
      <c r="B4576" s="21"/>
      <c r="C4576" s="13"/>
      <c r="D4576" s="764"/>
      <c r="E4576" s="22"/>
      <c r="F4576" s="19"/>
      <c r="G4576" s="14"/>
      <c r="H4576" s="13"/>
    </row>
    <row r="4577" spans="1:8" x14ac:dyDescent="0.25">
      <c r="A4577" s="13"/>
      <c r="B4577" s="21"/>
      <c r="C4577" s="13"/>
      <c r="D4577" s="764"/>
      <c r="E4577" s="22"/>
      <c r="F4577" s="19"/>
      <c r="G4577" s="14"/>
      <c r="H4577" s="13"/>
    </row>
    <row r="4578" spans="1:8" x14ac:dyDescent="0.25">
      <c r="A4578" s="13"/>
      <c r="B4578" s="21"/>
      <c r="C4578" s="13"/>
      <c r="D4578" s="764"/>
      <c r="E4578" s="22"/>
      <c r="F4578" s="19"/>
      <c r="G4578" s="14"/>
      <c r="H4578" s="13"/>
    </row>
    <row r="4579" spans="1:8" x14ac:dyDescent="0.25">
      <c r="A4579" s="13"/>
      <c r="B4579" s="21"/>
      <c r="C4579" s="13"/>
      <c r="D4579" s="764"/>
      <c r="E4579" s="22"/>
      <c r="F4579" s="19"/>
      <c r="G4579" s="14"/>
      <c r="H4579" s="13"/>
    </row>
    <row r="4580" spans="1:8" x14ac:dyDescent="0.25">
      <c r="A4580" s="13"/>
      <c r="B4580" s="21"/>
      <c r="C4580" s="13"/>
      <c r="D4580" s="764"/>
      <c r="E4580" s="22"/>
      <c r="F4580" s="19"/>
      <c r="G4580" s="14"/>
      <c r="H4580" s="13"/>
    </row>
    <row r="4581" spans="1:8" x14ac:dyDescent="0.25">
      <c r="A4581" s="13"/>
      <c r="B4581" s="21"/>
      <c r="C4581" s="13"/>
      <c r="D4581" s="764"/>
      <c r="E4581" s="22"/>
      <c r="F4581" s="19"/>
      <c r="G4581" s="14"/>
      <c r="H4581" s="13"/>
    </row>
    <row r="4582" spans="1:8" x14ac:dyDescent="0.25">
      <c r="A4582" s="13"/>
      <c r="B4582" s="21"/>
      <c r="C4582" s="13"/>
      <c r="D4582" s="764"/>
      <c r="E4582" s="22"/>
      <c r="F4582" s="19"/>
      <c r="G4582" s="14"/>
      <c r="H4582" s="13"/>
    </row>
    <row r="4583" spans="1:8" x14ac:dyDescent="0.25">
      <c r="A4583" s="13"/>
      <c r="B4583" s="21"/>
      <c r="C4583" s="13"/>
      <c r="D4583" s="764"/>
      <c r="E4583" s="22"/>
      <c r="F4583" s="19"/>
      <c r="G4583" s="14"/>
      <c r="H4583" s="13"/>
    </row>
    <row r="4584" spans="1:8" x14ac:dyDescent="0.25">
      <c r="A4584" s="13"/>
      <c r="B4584" s="21"/>
      <c r="C4584" s="13"/>
      <c r="D4584" s="764"/>
      <c r="E4584" s="22"/>
      <c r="F4584" s="19"/>
      <c r="G4584" s="14"/>
      <c r="H4584" s="13"/>
    </row>
    <row r="4585" spans="1:8" x14ac:dyDescent="0.25">
      <c r="A4585" s="13"/>
      <c r="B4585" s="21"/>
      <c r="C4585" s="13"/>
      <c r="D4585" s="764"/>
      <c r="E4585" s="22"/>
      <c r="F4585" s="19"/>
      <c r="G4585" s="14"/>
      <c r="H4585" s="13"/>
    </row>
    <row r="4586" spans="1:8" x14ac:dyDescent="0.25">
      <c r="A4586" s="13"/>
      <c r="B4586" s="21"/>
      <c r="C4586" s="13"/>
      <c r="D4586" s="764"/>
      <c r="E4586" s="22"/>
      <c r="F4586" s="19"/>
      <c r="G4586" s="14"/>
      <c r="H4586" s="13"/>
    </row>
    <row r="4587" spans="1:8" x14ac:dyDescent="0.25">
      <c r="A4587" s="13"/>
      <c r="B4587" s="21"/>
      <c r="C4587" s="13"/>
      <c r="D4587" s="764"/>
      <c r="E4587" s="22"/>
      <c r="F4587" s="19"/>
      <c r="G4587" s="14"/>
      <c r="H4587" s="13"/>
    </row>
    <row r="4588" spans="1:8" x14ac:dyDescent="0.25">
      <c r="A4588" s="13"/>
      <c r="B4588" s="21"/>
      <c r="C4588" s="13"/>
      <c r="D4588" s="764"/>
      <c r="E4588" s="22"/>
      <c r="F4588" s="19"/>
      <c r="G4588" s="14"/>
      <c r="H4588" s="13"/>
    </row>
    <row r="4589" spans="1:8" x14ac:dyDescent="0.25">
      <c r="A4589" s="13"/>
      <c r="B4589" s="21"/>
      <c r="C4589" s="13"/>
      <c r="D4589" s="764"/>
      <c r="E4589" s="22"/>
      <c r="F4589" s="19"/>
      <c r="G4589" s="14"/>
      <c r="H4589" s="13"/>
    </row>
    <row r="4590" spans="1:8" x14ac:dyDescent="0.25">
      <c r="A4590" s="13"/>
      <c r="B4590" s="21"/>
      <c r="C4590" s="13"/>
      <c r="D4590" s="764"/>
      <c r="E4590" s="22"/>
      <c r="F4590" s="19"/>
      <c r="G4590" s="14"/>
      <c r="H4590" s="13"/>
    </row>
    <row r="4591" spans="1:8" x14ac:dyDescent="0.25">
      <c r="A4591" s="13"/>
      <c r="B4591" s="21"/>
      <c r="C4591" s="13"/>
      <c r="D4591" s="764"/>
      <c r="E4591" s="22"/>
      <c r="F4591" s="19"/>
      <c r="G4591" s="14"/>
      <c r="H4591" s="13"/>
    </row>
    <row r="4592" spans="1:8" x14ac:dyDescent="0.25">
      <c r="A4592" s="13"/>
      <c r="B4592" s="21"/>
      <c r="C4592" s="13"/>
      <c r="D4592" s="764"/>
      <c r="E4592" s="22"/>
      <c r="F4592" s="19"/>
      <c r="G4592" s="14"/>
      <c r="H4592" s="13"/>
    </row>
    <row r="4593" spans="1:8" x14ac:dyDescent="0.25">
      <c r="A4593" s="13"/>
      <c r="B4593" s="21"/>
      <c r="C4593" s="13"/>
      <c r="D4593" s="764"/>
      <c r="E4593" s="22"/>
      <c r="F4593" s="19"/>
      <c r="G4593" s="14"/>
      <c r="H4593" s="13"/>
    </row>
    <row r="4594" spans="1:8" x14ac:dyDescent="0.25">
      <c r="A4594" s="13"/>
      <c r="B4594" s="21"/>
      <c r="C4594" s="13"/>
      <c r="D4594" s="764"/>
      <c r="E4594" s="22"/>
      <c r="F4594" s="19"/>
      <c r="G4594" s="14"/>
      <c r="H4594" s="13"/>
    </row>
    <row r="4595" spans="1:8" x14ac:dyDescent="0.25">
      <c r="A4595" s="13"/>
      <c r="B4595" s="21"/>
      <c r="C4595" s="13"/>
      <c r="D4595" s="764"/>
      <c r="E4595" s="22"/>
      <c r="F4595" s="19"/>
      <c r="G4595" s="14"/>
      <c r="H4595" s="13"/>
    </row>
    <row r="4596" spans="1:8" x14ac:dyDescent="0.25">
      <c r="A4596" s="13"/>
      <c r="B4596" s="21"/>
      <c r="C4596" s="13"/>
      <c r="D4596" s="764"/>
      <c r="E4596" s="22"/>
      <c r="F4596" s="19"/>
      <c r="G4596" s="14"/>
      <c r="H4596" s="13"/>
    </row>
    <row r="4597" spans="1:8" x14ac:dyDescent="0.25">
      <c r="A4597" s="13"/>
      <c r="B4597" s="21"/>
      <c r="C4597" s="13"/>
      <c r="D4597" s="764"/>
      <c r="E4597" s="22"/>
      <c r="F4597" s="19"/>
      <c r="G4597" s="14"/>
      <c r="H4597" s="13"/>
    </row>
    <row r="4598" spans="1:8" x14ac:dyDescent="0.25">
      <c r="A4598" s="13"/>
      <c r="B4598" s="21"/>
      <c r="C4598" s="13"/>
      <c r="D4598" s="764"/>
      <c r="E4598" s="22"/>
      <c r="F4598" s="19"/>
      <c r="G4598" s="14"/>
      <c r="H4598" s="13"/>
    </row>
    <row r="4599" spans="1:8" x14ac:dyDescent="0.25">
      <c r="A4599" s="13"/>
      <c r="B4599" s="21"/>
      <c r="C4599" s="13"/>
      <c r="D4599" s="764"/>
      <c r="E4599" s="22"/>
      <c r="F4599" s="19"/>
      <c r="G4599" s="14"/>
      <c r="H4599" s="13"/>
    </row>
    <row r="4600" spans="1:8" x14ac:dyDescent="0.25">
      <c r="A4600" s="13"/>
      <c r="B4600" s="21"/>
      <c r="C4600" s="13"/>
      <c r="D4600" s="764"/>
      <c r="E4600" s="22"/>
      <c r="F4600" s="19"/>
      <c r="G4600" s="14"/>
      <c r="H4600" s="13"/>
    </row>
    <row r="4601" spans="1:8" x14ac:dyDescent="0.25">
      <c r="A4601" s="13"/>
      <c r="B4601" s="21"/>
      <c r="C4601" s="13"/>
      <c r="D4601" s="764"/>
      <c r="E4601" s="22"/>
      <c r="F4601" s="19"/>
      <c r="G4601" s="14"/>
      <c r="H4601" s="13"/>
    </row>
    <row r="4602" spans="1:8" x14ac:dyDescent="0.25">
      <c r="A4602" s="13"/>
      <c r="B4602" s="21"/>
      <c r="C4602" s="13"/>
      <c r="D4602" s="764"/>
      <c r="E4602" s="22"/>
      <c r="F4602" s="19"/>
      <c r="G4602" s="14"/>
      <c r="H4602" s="13"/>
    </row>
    <row r="4603" spans="1:8" x14ac:dyDescent="0.25">
      <c r="A4603" s="13"/>
      <c r="B4603" s="21"/>
      <c r="C4603" s="13"/>
      <c r="D4603" s="764"/>
      <c r="E4603" s="22"/>
      <c r="F4603" s="19"/>
      <c r="G4603" s="14"/>
      <c r="H4603" s="13"/>
    </row>
    <row r="4604" spans="1:8" x14ac:dyDescent="0.25">
      <c r="A4604" s="13"/>
      <c r="B4604" s="21"/>
      <c r="C4604" s="13"/>
      <c r="D4604" s="764"/>
      <c r="E4604" s="22"/>
      <c r="F4604" s="19"/>
      <c r="G4604" s="14"/>
      <c r="H4604" s="13"/>
    </row>
    <row r="4605" spans="1:8" x14ac:dyDescent="0.25">
      <c r="A4605" s="13"/>
      <c r="B4605" s="21"/>
      <c r="C4605" s="13"/>
      <c r="D4605" s="764"/>
      <c r="E4605" s="22"/>
      <c r="F4605" s="19"/>
      <c r="G4605" s="14"/>
      <c r="H4605" s="13"/>
    </row>
    <row r="4606" spans="1:8" x14ac:dyDescent="0.25">
      <c r="A4606" s="13"/>
      <c r="B4606" s="21"/>
      <c r="C4606" s="13"/>
      <c r="D4606" s="764"/>
      <c r="E4606" s="22"/>
      <c r="F4606" s="19"/>
      <c r="G4606" s="14"/>
      <c r="H4606" s="13"/>
    </row>
    <row r="4607" spans="1:8" x14ac:dyDescent="0.25">
      <c r="A4607" s="13"/>
      <c r="B4607" s="21"/>
      <c r="C4607" s="13"/>
      <c r="D4607" s="764"/>
      <c r="E4607" s="22"/>
      <c r="F4607" s="19"/>
      <c r="G4607" s="14"/>
      <c r="H4607" s="13"/>
    </row>
    <row r="4608" spans="1:8" x14ac:dyDescent="0.25">
      <c r="A4608" s="13"/>
      <c r="B4608" s="21"/>
      <c r="C4608" s="13"/>
      <c r="D4608" s="764"/>
      <c r="E4608" s="22"/>
      <c r="F4608" s="19"/>
      <c r="G4608" s="14"/>
      <c r="H4608" s="13"/>
    </row>
    <row r="4609" spans="1:8" x14ac:dyDescent="0.25">
      <c r="A4609" s="13"/>
      <c r="B4609" s="21"/>
      <c r="C4609" s="13"/>
      <c r="D4609" s="764"/>
      <c r="E4609" s="22"/>
      <c r="F4609" s="19"/>
      <c r="G4609" s="14"/>
      <c r="H4609" s="13"/>
    </row>
    <row r="4610" spans="1:8" x14ac:dyDescent="0.25">
      <c r="A4610" s="13"/>
      <c r="B4610" s="21"/>
      <c r="C4610" s="13"/>
      <c r="D4610" s="764"/>
      <c r="E4610" s="22"/>
      <c r="F4610" s="19"/>
      <c r="G4610" s="14"/>
      <c r="H4610" s="13"/>
    </row>
    <row r="4611" spans="1:8" x14ac:dyDescent="0.25">
      <c r="A4611" s="13"/>
      <c r="B4611" s="21"/>
      <c r="C4611" s="13"/>
      <c r="D4611" s="764"/>
      <c r="E4611" s="22"/>
      <c r="F4611" s="19"/>
      <c r="G4611" s="14"/>
      <c r="H4611" s="13"/>
    </row>
    <row r="4612" spans="1:8" x14ac:dyDescent="0.25">
      <c r="A4612" s="13"/>
      <c r="B4612" s="21"/>
      <c r="C4612" s="13"/>
      <c r="D4612" s="764"/>
      <c r="E4612" s="22"/>
      <c r="F4612" s="19"/>
      <c r="G4612" s="14"/>
      <c r="H4612" s="13"/>
    </row>
    <row r="4613" spans="1:8" x14ac:dyDescent="0.25">
      <c r="A4613" s="13"/>
      <c r="B4613" s="21"/>
      <c r="C4613" s="13"/>
      <c r="D4613" s="764"/>
      <c r="E4613" s="22"/>
      <c r="F4613" s="19"/>
      <c r="G4613" s="14"/>
      <c r="H4613" s="13"/>
    </row>
    <row r="4614" spans="1:8" x14ac:dyDescent="0.25">
      <c r="A4614" s="13"/>
      <c r="B4614" s="21"/>
      <c r="C4614" s="13"/>
      <c r="D4614" s="764"/>
      <c r="E4614" s="22"/>
      <c r="F4614" s="19"/>
      <c r="G4614" s="14"/>
      <c r="H4614" s="13"/>
    </row>
    <row r="4615" spans="1:8" x14ac:dyDescent="0.25">
      <c r="A4615" s="13"/>
      <c r="B4615" s="21"/>
      <c r="C4615" s="13"/>
      <c r="D4615" s="764"/>
      <c r="E4615" s="22"/>
      <c r="F4615" s="19"/>
      <c r="G4615" s="14"/>
      <c r="H4615" s="13"/>
    </row>
    <row r="4616" spans="1:8" x14ac:dyDescent="0.25">
      <c r="A4616" s="13"/>
      <c r="B4616" s="21"/>
      <c r="C4616" s="13"/>
      <c r="D4616" s="764"/>
      <c r="E4616" s="22"/>
      <c r="F4616" s="19"/>
      <c r="G4616" s="14"/>
      <c r="H4616" s="13"/>
    </row>
    <row r="4617" spans="1:8" x14ac:dyDescent="0.25">
      <c r="A4617" s="13"/>
      <c r="B4617" s="21"/>
      <c r="C4617" s="13"/>
      <c r="D4617" s="764"/>
      <c r="E4617" s="22"/>
      <c r="F4617" s="19"/>
      <c r="G4617" s="14"/>
      <c r="H4617" s="13"/>
    </row>
    <row r="4618" spans="1:8" x14ac:dyDescent="0.25">
      <c r="A4618" s="13"/>
      <c r="B4618" s="21"/>
      <c r="C4618" s="13"/>
      <c r="D4618" s="764"/>
      <c r="E4618" s="22"/>
      <c r="F4618" s="19"/>
      <c r="G4618" s="14"/>
      <c r="H4618" s="13"/>
    </row>
    <row r="4619" spans="1:8" x14ac:dyDescent="0.25">
      <c r="A4619" s="13"/>
      <c r="B4619" s="21"/>
      <c r="C4619" s="13"/>
      <c r="D4619" s="764"/>
      <c r="E4619" s="22"/>
      <c r="F4619" s="19"/>
      <c r="G4619" s="14"/>
      <c r="H4619" s="13"/>
    </row>
    <row r="4620" spans="1:8" x14ac:dyDescent="0.25">
      <c r="A4620" s="13"/>
      <c r="B4620" s="21"/>
      <c r="C4620" s="13"/>
      <c r="D4620" s="764"/>
      <c r="E4620" s="22"/>
      <c r="F4620" s="19"/>
      <c r="G4620" s="14"/>
      <c r="H4620" s="13"/>
    </row>
    <row r="4621" spans="1:8" x14ac:dyDescent="0.25">
      <c r="A4621" s="13"/>
      <c r="B4621" s="21"/>
      <c r="C4621" s="13"/>
      <c r="D4621" s="764"/>
      <c r="E4621" s="22"/>
      <c r="F4621" s="19"/>
      <c r="G4621" s="14"/>
      <c r="H4621" s="13"/>
    </row>
    <row r="4622" spans="1:8" x14ac:dyDescent="0.25">
      <c r="A4622" s="13"/>
      <c r="B4622" s="21"/>
      <c r="C4622" s="13"/>
      <c r="D4622" s="764"/>
      <c r="E4622" s="22"/>
      <c r="F4622" s="19"/>
      <c r="G4622" s="14"/>
      <c r="H4622" s="13"/>
    </row>
    <row r="4623" spans="1:8" x14ac:dyDescent="0.25">
      <c r="A4623" s="13"/>
      <c r="B4623" s="21"/>
      <c r="C4623" s="13"/>
      <c r="D4623" s="764"/>
      <c r="E4623" s="22"/>
      <c r="F4623" s="19"/>
      <c r="G4623" s="14"/>
      <c r="H4623" s="13"/>
    </row>
    <row r="4624" spans="1:8" x14ac:dyDescent="0.25">
      <c r="A4624" s="13"/>
      <c r="B4624" s="21"/>
      <c r="C4624" s="13"/>
      <c r="D4624" s="764"/>
      <c r="E4624" s="22"/>
      <c r="F4624" s="19"/>
      <c r="G4624" s="14"/>
      <c r="H4624" s="13"/>
    </row>
    <row r="4625" spans="1:8" x14ac:dyDescent="0.25">
      <c r="A4625" s="13"/>
      <c r="B4625" s="21"/>
      <c r="C4625" s="13"/>
      <c r="D4625" s="764"/>
      <c r="E4625" s="22"/>
      <c r="F4625" s="19"/>
      <c r="G4625" s="14"/>
      <c r="H4625" s="13"/>
    </row>
    <row r="4626" spans="1:8" x14ac:dyDescent="0.25">
      <c r="A4626" s="13"/>
      <c r="B4626" s="21"/>
      <c r="C4626" s="13"/>
      <c r="D4626" s="764"/>
      <c r="E4626" s="22"/>
      <c r="F4626" s="19"/>
      <c r="G4626" s="14"/>
      <c r="H4626" s="13"/>
    </row>
    <row r="4627" spans="1:8" x14ac:dyDescent="0.25">
      <c r="A4627" s="13"/>
      <c r="B4627" s="21"/>
      <c r="C4627" s="13"/>
      <c r="D4627" s="764"/>
      <c r="E4627" s="22"/>
      <c r="F4627" s="19"/>
      <c r="G4627" s="14"/>
      <c r="H4627" s="13"/>
    </row>
    <row r="4628" spans="1:8" x14ac:dyDescent="0.25">
      <c r="A4628" s="13"/>
      <c r="B4628" s="21"/>
      <c r="C4628" s="13"/>
      <c r="D4628" s="764"/>
      <c r="E4628" s="22"/>
      <c r="F4628" s="19"/>
      <c r="G4628" s="14"/>
      <c r="H4628" s="13"/>
    </row>
    <row r="4629" spans="1:8" x14ac:dyDescent="0.25">
      <c r="A4629" s="13"/>
      <c r="B4629" s="21"/>
      <c r="C4629" s="13"/>
      <c r="D4629" s="764"/>
      <c r="E4629" s="22"/>
      <c r="F4629" s="19"/>
      <c r="G4629" s="14"/>
      <c r="H4629" s="13"/>
    </row>
    <row r="4630" spans="1:8" x14ac:dyDescent="0.25">
      <c r="A4630" s="13"/>
      <c r="B4630" s="21"/>
      <c r="C4630" s="13"/>
      <c r="D4630" s="764"/>
      <c r="E4630" s="22"/>
      <c r="F4630" s="19"/>
      <c r="G4630" s="14"/>
      <c r="H4630" s="13"/>
    </row>
    <row r="4631" spans="1:8" x14ac:dyDescent="0.25">
      <c r="A4631" s="13"/>
      <c r="B4631" s="21"/>
      <c r="C4631" s="13"/>
      <c r="D4631" s="764"/>
      <c r="E4631" s="22"/>
      <c r="F4631" s="19"/>
      <c r="G4631" s="14"/>
      <c r="H4631" s="13"/>
    </row>
    <row r="4632" spans="1:8" x14ac:dyDescent="0.25">
      <c r="A4632" s="13"/>
      <c r="B4632" s="21"/>
      <c r="C4632" s="13"/>
      <c r="D4632" s="764"/>
      <c r="E4632" s="22"/>
      <c r="F4632" s="19"/>
      <c r="G4632" s="14"/>
      <c r="H4632" s="13"/>
    </row>
    <row r="4633" spans="1:8" x14ac:dyDescent="0.25">
      <c r="A4633" s="13"/>
      <c r="B4633" s="21"/>
      <c r="C4633" s="13"/>
      <c r="D4633" s="764"/>
      <c r="E4633" s="22"/>
      <c r="F4633" s="19"/>
      <c r="G4633" s="14"/>
      <c r="H4633" s="13"/>
    </row>
    <row r="4634" spans="1:8" x14ac:dyDescent="0.25">
      <c r="A4634" s="13"/>
      <c r="B4634" s="21"/>
      <c r="C4634" s="13"/>
      <c r="D4634" s="764"/>
      <c r="E4634" s="22"/>
      <c r="F4634" s="19"/>
      <c r="G4634" s="14"/>
      <c r="H4634" s="13"/>
    </row>
    <row r="4635" spans="1:8" x14ac:dyDescent="0.25">
      <c r="A4635" s="13"/>
      <c r="B4635" s="21"/>
      <c r="C4635" s="13"/>
      <c r="D4635" s="764"/>
      <c r="E4635" s="22"/>
      <c r="F4635" s="19"/>
      <c r="G4635" s="14"/>
      <c r="H4635" s="13"/>
    </row>
    <row r="4636" spans="1:8" x14ac:dyDescent="0.25">
      <c r="A4636" s="13"/>
      <c r="B4636" s="21"/>
      <c r="C4636" s="13"/>
      <c r="D4636" s="764"/>
      <c r="E4636" s="22"/>
      <c r="F4636" s="19"/>
      <c r="G4636" s="14"/>
      <c r="H4636" s="13"/>
    </row>
    <row r="4637" spans="1:8" x14ac:dyDescent="0.25">
      <c r="A4637" s="13"/>
      <c r="B4637" s="21"/>
      <c r="C4637" s="13"/>
      <c r="D4637" s="764"/>
      <c r="E4637" s="22"/>
      <c r="F4637" s="19"/>
      <c r="G4637" s="14"/>
      <c r="H4637" s="13"/>
    </row>
    <row r="4638" spans="1:8" x14ac:dyDescent="0.25">
      <c r="A4638" s="13"/>
      <c r="B4638" s="21"/>
      <c r="C4638" s="13"/>
      <c r="D4638" s="764"/>
      <c r="E4638" s="22"/>
      <c r="F4638" s="19"/>
      <c r="G4638" s="14"/>
      <c r="H4638" s="13"/>
    </row>
    <row r="4639" spans="1:8" x14ac:dyDescent="0.25">
      <c r="A4639" s="13"/>
      <c r="B4639" s="21"/>
      <c r="C4639" s="13"/>
      <c r="D4639" s="764"/>
      <c r="E4639" s="22"/>
      <c r="F4639" s="19"/>
      <c r="G4639" s="14"/>
      <c r="H4639" s="13"/>
    </row>
    <row r="4640" spans="1:8" x14ac:dyDescent="0.25">
      <c r="A4640" s="13"/>
      <c r="B4640" s="21"/>
      <c r="C4640" s="13"/>
      <c r="D4640" s="764"/>
      <c r="E4640" s="22"/>
      <c r="F4640" s="19"/>
      <c r="G4640" s="14"/>
      <c r="H4640" s="13"/>
    </row>
    <row r="4641" spans="1:8" x14ac:dyDescent="0.25">
      <c r="A4641" s="13"/>
      <c r="B4641" s="21"/>
      <c r="C4641" s="13"/>
      <c r="D4641" s="764"/>
      <c r="E4641" s="22"/>
      <c r="F4641" s="19"/>
      <c r="G4641" s="14"/>
      <c r="H4641" s="13"/>
    </row>
    <row r="4642" spans="1:8" x14ac:dyDescent="0.25">
      <c r="A4642" s="13"/>
      <c r="B4642" s="21"/>
      <c r="C4642" s="13"/>
      <c r="D4642" s="764"/>
      <c r="E4642" s="22"/>
      <c r="F4642" s="19"/>
      <c r="G4642" s="14"/>
      <c r="H4642" s="13"/>
    </row>
    <row r="4643" spans="1:8" x14ac:dyDescent="0.25">
      <c r="A4643" s="13"/>
      <c r="B4643" s="21"/>
      <c r="C4643" s="13"/>
      <c r="D4643" s="764"/>
      <c r="E4643" s="22"/>
      <c r="F4643" s="19"/>
      <c r="G4643" s="14"/>
      <c r="H4643" s="13"/>
    </row>
    <row r="4644" spans="1:8" x14ac:dyDescent="0.25">
      <c r="A4644" s="13"/>
      <c r="B4644" s="21"/>
      <c r="C4644" s="13"/>
      <c r="D4644" s="764"/>
      <c r="E4644" s="22"/>
      <c r="F4644" s="19"/>
      <c r="G4644" s="14"/>
      <c r="H4644" s="13"/>
    </row>
    <row r="4645" spans="1:8" x14ac:dyDescent="0.25">
      <c r="A4645" s="13"/>
      <c r="B4645" s="21"/>
      <c r="C4645" s="13"/>
      <c r="D4645" s="764"/>
      <c r="E4645" s="22"/>
      <c r="F4645" s="19"/>
      <c r="G4645" s="14"/>
      <c r="H4645" s="13"/>
    </row>
    <row r="4646" spans="1:8" x14ac:dyDescent="0.25">
      <c r="A4646" s="13"/>
      <c r="B4646" s="21"/>
      <c r="C4646" s="13"/>
      <c r="D4646" s="764"/>
      <c r="E4646" s="22"/>
      <c r="F4646" s="19"/>
      <c r="G4646" s="14"/>
      <c r="H4646" s="13"/>
    </row>
    <row r="4647" spans="1:8" x14ac:dyDescent="0.25">
      <c r="A4647" s="13"/>
      <c r="B4647" s="21"/>
      <c r="C4647" s="13"/>
      <c r="D4647" s="764"/>
      <c r="E4647" s="22"/>
      <c r="F4647" s="19"/>
      <c r="G4647" s="14"/>
      <c r="H4647" s="13"/>
    </row>
    <row r="4648" spans="1:8" x14ac:dyDescent="0.25">
      <c r="A4648" s="13"/>
      <c r="B4648" s="21"/>
      <c r="C4648" s="13"/>
      <c r="D4648" s="764"/>
      <c r="E4648" s="22"/>
      <c r="F4648" s="19"/>
      <c r="G4648" s="14"/>
      <c r="H4648" s="13"/>
    </row>
    <row r="4649" spans="1:8" x14ac:dyDescent="0.25">
      <c r="A4649" s="13"/>
      <c r="B4649" s="21"/>
      <c r="C4649" s="13"/>
      <c r="D4649" s="764"/>
      <c r="E4649" s="22"/>
      <c r="F4649" s="19"/>
      <c r="G4649" s="14"/>
      <c r="H4649" s="13"/>
    </row>
    <row r="4650" spans="1:8" x14ac:dyDescent="0.25">
      <c r="A4650" s="13"/>
      <c r="B4650" s="21"/>
      <c r="C4650" s="13"/>
      <c r="D4650" s="764"/>
      <c r="E4650" s="22"/>
      <c r="F4650" s="19"/>
      <c r="G4650" s="14"/>
      <c r="H4650" s="13"/>
    </row>
    <row r="4651" spans="1:8" x14ac:dyDescent="0.25">
      <c r="A4651" s="13"/>
      <c r="B4651" s="21"/>
      <c r="C4651" s="13"/>
      <c r="D4651" s="764"/>
      <c r="E4651" s="22"/>
      <c r="F4651" s="19"/>
      <c r="G4651" s="14"/>
      <c r="H4651" s="13"/>
    </row>
    <row r="4652" spans="1:8" x14ac:dyDescent="0.25">
      <c r="A4652" s="13"/>
      <c r="B4652" s="21"/>
      <c r="C4652" s="13"/>
      <c r="D4652" s="764"/>
      <c r="E4652" s="22"/>
      <c r="F4652" s="19"/>
      <c r="G4652" s="14"/>
      <c r="H4652" s="13"/>
    </row>
    <row r="4653" spans="1:8" x14ac:dyDescent="0.25">
      <c r="A4653" s="13"/>
      <c r="B4653" s="21"/>
      <c r="C4653" s="13"/>
      <c r="D4653" s="764"/>
      <c r="E4653" s="22"/>
      <c r="F4653" s="19"/>
      <c r="G4653" s="14"/>
      <c r="H4653" s="13"/>
    </row>
    <row r="4654" spans="1:8" x14ac:dyDescent="0.25">
      <c r="A4654" s="13"/>
      <c r="B4654" s="21"/>
      <c r="C4654" s="13"/>
      <c r="D4654" s="764"/>
      <c r="E4654" s="22"/>
      <c r="F4654" s="19"/>
      <c r="G4654" s="14"/>
      <c r="H4654" s="13"/>
    </row>
    <row r="4655" spans="1:8" x14ac:dyDescent="0.25">
      <c r="A4655" s="13"/>
      <c r="B4655" s="21"/>
      <c r="C4655" s="13"/>
      <c r="D4655" s="764"/>
      <c r="E4655" s="22"/>
      <c r="F4655" s="19"/>
      <c r="G4655" s="14"/>
      <c r="H4655" s="13"/>
    </row>
    <row r="4656" spans="1:8" x14ac:dyDescent="0.25">
      <c r="A4656" s="13"/>
      <c r="B4656" s="21"/>
      <c r="C4656" s="13"/>
      <c r="D4656" s="764"/>
      <c r="E4656" s="22"/>
      <c r="F4656" s="19"/>
      <c r="G4656" s="14"/>
      <c r="H4656" s="13"/>
    </row>
    <row r="4657" spans="1:8" x14ac:dyDescent="0.25">
      <c r="A4657" s="13"/>
      <c r="B4657" s="21"/>
      <c r="C4657" s="13"/>
      <c r="D4657" s="764"/>
      <c r="E4657" s="22"/>
      <c r="F4657" s="19"/>
      <c r="G4657" s="14"/>
      <c r="H4657" s="13"/>
    </row>
    <row r="4658" spans="1:8" x14ac:dyDescent="0.25">
      <c r="A4658" s="13"/>
      <c r="B4658" s="21"/>
      <c r="C4658" s="13"/>
      <c r="D4658" s="764"/>
      <c r="E4658" s="22"/>
      <c r="F4658" s="19"/>
      <c r="G4658" s="14"/>
      <c r="H4658" s="13"/>
    </row>
    <row r="4659" spans="1:8" x14ac:dyDescent="0.25">
      <c r="A4659" s="13"/>
      <c r="B4659" s="21"/>
      <c r="C4659" s="13"/>
      <c r="D4659" s="764"/>
      <c r="E4659" s="22"/>
      <c r="F4659" s="19"/>
      <c r="G4659" s="14"/>
      <c r="H4659" s="13"/>
    </row>
    <row r="4660" spans="1:8" x14ac:dyDescent="0.25">
      <c r="A4660" s="13"/>
      <c r="B4660" s="21"/>
      <c r="C4660" s="13"/>
      <c r="D4660" s="764"/>
      <c r="E4660" s="22"/>
      <c r="F4660" s="19"/>
      <c r="G4660" s="14"/>
      <c r="H4660" s="13"/>
    </row>
    <row r="4661" spans="1:8" x14ac:dyDescent="0.25">
      <c r="A4661" s="13"/>
      <c r="B4661" s="21"/>
      <c r="C4661" s="13"/>
      <c r="D4661" s="764"/>
      <c r="E4661" s="22"/>
      <c r="F4661" s="19"/>
      <c r="G4661" s="14"/>
      <c r="H4661" s="13"/>
    </row>
    <row r="4662" spans="1:8" x14ac:dyDescent="0.25">
      <c r="A4662" s="13"/>
      <c r="B4662" s="21"/>
      <c r="C4662" s="13"/>
      <c r="D4662" s="764"/>
      <c r="E4662" s="22"/>
      <c r="F4662" s="19"/>
      <c r="G4662" s="14"/>
      <c r="H4662" s="13"/>
    </row>
    <row r="4663" spans="1:8" x14ac:dyDescent="0.25">
      <c r="A4663" s="13"/>
      <c r="B4663" s="21"/>
      <c r="C4663" s="13"/>
      <c r="D4663" s="764"/>
      <c r="E4663" s="22"/>
      <c r="F4663" s="19"/>
      <c r="G4663" s="14"/>
      <c r="H4663" s="13"/>
    </row>
    <row r="4664" spans="1:8" x14ac:dyDescent="0.25">
      <c r="A4664" s="13"/>
      <c r="B4664" s="21"/>
      <c r="C4664" s="13"/>
      <c r="D4664" s="764"/>
      <c r="E4664" s="22"/>
      <c r="F4664" s="19"/>
      <c r="G4664" s="14"/>
      <c r="H4664" s="13"/>
    </row>
    <row r="4665" spans="1:8" x14ac:dyDescent="0.25">
      <c r="A4665" s="13"/>
      <c r="B4665" s="21"/>
      <c r="C4665" s="13"/>
      <c r="D4665" s="764"/>
      <c r="E4665" s="22"/>
      <c r="F4665" s="19"/>
      <c r="G4665" s="14"/>
      <c r="H4665" s="13"/>
    </row>
  </sheetData>
  <autoFilter ref="A1:XFC4569" xr:uid="{00000000-0009-0000-0000-000003000000}"/>
  <sortState ref="A2328:H2412">
    <sortCondition ref="A2328:A2412"/>
  </sortState>
  <mergeCells count="180">
    <mergeCell ref="H4573:H4574"/>
    <mergeCell ref="H4571:H4572"/>
    <mergeCell ref="H2200:H2201"/>
    <mergeCell ref="H2304:H2307"/>
    <mergeCell ref="H2773:H2776"/>
    <mergeCell ref="H2915:H2916"/>
    <mergeCell ref="H4529:H4531"/>
    <mergeCell ref="H4368:H4378"/>
    <mergeCell ref="H4519:H4523"/>
    <mergeCell ref="H3875:H3884"/>
    <mergeCell ref="H4490:H4491"/>
    <mergeCell ref="H4451:H4457"/>
    <mergeCell ref="H4458:H4461"/>
    <mergeCell ref="H4462:H4474"/>
    <mergeCell ref="H4475:H4479"/>
    <mergeCell ref="H4221:H4227"/>
    <mergeCell ref="H4228:H4233"/>
    <mergeCell ref="H4379:H4383"/>
    <mergeCell ref="H4384:H4389"/>
    <mergeCell ref="H4344:H4347"/>
    <mergeCell ref="H4441:H4443"/>
    <mergeCell ref="H4447:H4448"/>
    <mergeCell ref="H4432:H4433"/>
    <mergeCell ref="H4414:H4416"/>
    <mergeCell ref="H3716:H3722"/>
    <mergeCell ref="H3559:H3560"/>
    <mergeCell ref="H3023:H3028"/>
    <mergeCell ref="H4306:H4308"/>
    <mergeCell ref="H3513:H3515"/>
    <mergeCell ref="H3492:H3495"/>
    <mergeCell ref="H4207:H4220"/>
    <mergeCell ref="H3947:H3948"/>
    <mergeCell ref="H3973:H3980"/>
    <mergeCell ref="H4189:H4194"/>
    <mergeCell ref="H4148:H4149"/>
    <mergeCell ref="H4166:H4171"/>
    <mergeCell ref="H4163:H4164"/>
    <mergeCell ref="H4132:H4134"/>
    <mergeCell ref="H4060:H4062"/>
    <mergeCell ref="H4064:H4065"/>
    <mergeCell ref="H4003:H4008"/>
    <mergeCell ref="H4025:H4032"/>
    <mergeCell ref="H4096:H4097"/>
    <mergeCell ref="H3523:H3533"/>
    <mergeCell ref="H3507:H3508"/>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2249:H2252"/>
    <mergeCell ref="H2286:H22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51:H52"/>
    <mergeCell ref="H440:H443"/>
    <mergeCell ref="H558:H559"/>
    <mergeCell ref="H540:H541"/>
    <mergeCell ref="H458:H460"/>
    <mergeCell ref="H63:H65"/>
    <mergeCell ref="H749:H754"/>
    <mergeCell ref="H766:H767"/>
    <mergeCell ref="H1885:H1888"/>
    <mergeCell ref="H2223:H2224"/>
    <mergeCell ref="H2266:H2273"/>
    <mergeCell ref="D2647:D2648"/>
    <mergeCell ref="D2653:D2654"/>
    <mergeCell ref="D2656:D2657"/>
    <mergeCell ref="H2500:H2502"/>
    <mergeCell ref="D2716:D2717"/>
    <mergeCell ref="H2716:H2717"/>
    <mergeCell ref="H2649:H2651"/>
    <mergeCell ref="H2698:H2699"/>
    <mergeCell ref="H2656:H2657"/>
    <mergeCell ref="H2691:H2695"/>
    <mergeCell ref="H2461:H2464"/>
    <mergeCell ref="H2640:H2641"/>
    <mergeCell ref="H2653:H2654"/>
    <mergeCell ref="H2545:H2548"/>
    <mergeCell ref="H2674:H2676"/>
    <mergeCell ref="H2555:H2557"/>
    <mergeCell ref="H2615:H2619"/>
    <mergeCell ref="H2573:H2575"/>
    <mergeCell ref="H2565:H2568"/>
    <mergeCell ref="H2606:H2607"/>
    <mergeCell ref="H2625:H2626"/>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H4332:H4336"/>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H4566:H4569"/>
    <mergeCell ref="H4542:H4546"/>
    <mergeCell ref="D4153:D4154"/>
    <mergeCell ref="H4153:H4154"/>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 ref="H3686:H3687"/>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1"/>
  <sheetViews>
    <sheetView zoomScaleNormal="100" workbookViewId="0">
      <pane ySplit="1" topLeftCell="A5" activePane="bottomLeft" state="frozen"/>
      <selection activeCell="D26" sqref="D26"/>
      <selection pane="bottomLeft" activeCell="C33" sqref="C33"/>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4"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4" s="4" customFormat="1" x14ac:dyDescent="0.3">
      <c r="A2" s="1172" t="s">
        <v>14569</v>
      </c>
      <c r="B2" s="1017"/>
      <c r="C2" s="1063"/>
      <c r="D2" s="1017">
        <f t="shared" ref="D2" si="0">C2*B2</f>
        <v>0</v>
      </c>
      <c r="E2" s="1017">
        <f t="shared" ref="E2" si="1">B2-D2</f>
        <v>0</v>
      </c>
      <c r="F2" s="1018"/>
      <c r="G2" s="1018"/>
      <c r="H2" s="1018">
        <f t="shared" ref="H2" si="2">G2+F2</f>
        <v>0</v>
      </c>
      <c r="I2" s="1017">
        <f t="shared" ref="I2" si="3">H2*4.5%</f>
        <v>0</v>
      </c>
      <c r="J2" s="1017">
        <f t="shared" ref="J2" si="4">I2+H2</f>
        <v>0</v>
      </c>
      <c r="K2" s="1018">
        <f ca="1">SUMIF(Posting!$B:$F,A2,Posting!$F:$F)</f>
        <v>5042256</v>
      </c>
      <c r="L2" s="1018">
        <f t="shared" ref="L2" ca="1" si="5">J2-K2</f>
        <v>-5042256</v>
      </c>
      <c r="N2" s="244"/>
    </row>
    <row r="3" spans="1:14" s="4" customFormat="1" x14ac:dyDescent="0.3">
      <c r="A3" s="1172" t="s">
        <v>15857</v>
      </c>
      <c r="B3" s="1017"/>
      <c r="C3" s="1063"/>
      <c r="D3" s="1017">
        <f t="shared" ref="D3:D5" si="6">C3*B3</f>
        <v>0</v>
      </c>
      <c r="E3" s="1017">
        <f t="shared" ref="E3:E5" si="7">B3-D3</f>
        <v>0</v>
      </c>
      <c r="F3" s="1018"/>
      <c r="G3" s="1018"/>
      <c r="H3" s="1018">
        <f t="shared" ref="H3:H5" si="8">G3+F3</f>
        <v>0</v>
      </c>
      <c r="I3" s="1017">
        <f t="shared" ref="I3:I5" si="9">H3*4.5%</f>
        <v>0</v>
      </c>
      <c r="J3" s="1017">
        <f t="shared" ref="J3:J5" si="10">I3+H3</f>
        <v>0</v>
      </c>
      <c r="K3" s="1018">
        <f ca="1">SUMIF(Posting!$B:$F,A3,Posting!$F:$F)</f>
        <v>0</v>
      </c>
      <c r="L3" s="1018">
        <f t="shared" ref="L3:L5" ca="1" si="11">J3-K3</f>
        <v>0</v>
      </c>
      <c r="N3" s="244"/>
    </row>
    <row r="4" spans="1:14" s="4" customFormat="1" x14ac:dyDescent="0.3">
      <c r="A4" s="1172" t="s">
        <v>15311</v>
      </c>
      <c r="B4" s="1017"/>
      <c r="C4" s="1063"/>
      <c r="D4" s="1017">
        <f t="shared" si="6"/>
        <v>0</v>
      </c>
      <c r="E4" s="1017">
        <f t="shared" si="7"/>
        <v>0</v>
      </c>
      <c r="F4" s="1018"/>
      <c r="G4" s="1018"/>
      <c r="H4" s="1018">
        <f t="shared" si="8"/>
        <v>0</v>
      </c>
      <c r="I4" s="1017">
        <f t="shared" si="9"/>
        <v>0</v>
      </c>
      <c r="J4" s="1017">
        <f t="shared" si="10"/>
        <v>0</v>
      </c>
      <c r="K4" s="1018">
        <f ca="1">SUMIF(Posting!$B:$F,A4,Posting!$F:$F)</f>
        <v>0</v>
      </c>
      <c r="L4" s="1018">
        <f t="shared" ca="1" si="11"/>
        <v>0</v>
      </c>
      <c r="N4" s="244"/>
    </row>
    <row r="5" spans="1:14" s="4" customFormat="1" x14ac:dyDescent="0.3">
      <c r="A5" s="1172" t="s">
        <v>15258</v>
      </c>
      <c r="B5" s="1017"/>
      <c r="C5" s="1063"/>
      <c r="D5" s="1017">
        <f t="shared" si="6"/>
        <v>0</v>
      </c>
      <c r="E5" s="1017">
        <f t="shared" si="7"/>
        <v>0</v>
      </c>
      <c r="F5" s="1018"/>
      <c r="G5" s="1018"/>
      <c r="H5" s="1018">
        <f t="shared" si="8"/>
        <v>0</v>
      </c>
      <c r="I5" s="1017">
        <f t="shared" si="9"/>
        <v>0</v>
      </c>
      <c r="J5" s="1017">
        <f t="shared" si="10"/>
        <v>0</v>
      </c>
      <c r="K5" s="1018">
        <f ca="1">SUMIF(Posting!$B:$F,A5,Posting!$F:$F)</f>
        <v>8508670</v>
      </c>
      <c r="L5" s="1018">
        <f t="shared" ca="1" si="11"/>
        <v>-8508670</v>
      </c>
      <c r="N5" s="244"/>
    </row>
    <row r="6" spans="1:14" s="4" customFormat="1" x14ac:dyDescent="0.3">
      <c r="A6" s="1051" t="s">
        <v>13297</v>
      </c>
      <c r="B6" s="1017">
        <v>2880705</v>
      </c>
      <c r="C6" s="1063">
        <v>7.0000000000000007E-2</v>
      </c>
      <c r="D6" s="1017">
        <f t="shared" ref="D6:D9" si="12">C6*B6</f>
        <v>201649.35</v>
      </c>
      <c r="E6" s="1017">
        <f t="shared" ref="E6" si="13">B6-D6</f>
        <v>2679055.65</v>
      </c>
      <c r="F6" s="1018"/>
      <c r="G6" s="1018"/>
      <c r="H6" s="1018">
        <f t="shared" ref="H6" si="14">G6+F6</f>
        <v>0</v>
      </c>
      <c r="I6" s="1017">
        <f t="shared" ref="I6" si="15">H6*4.5%</f>
        <v>0</v>
      </c>
      <c r="J6" s="1017">
        <f t="shared" ref="J6" si="16">I6+H6</f>
        <v>0</v>
      </c>
      <c r="K6" s="1018">
        <f ca="1">SUMIF(Posting!$B:$F,A6,Posting!$F:$F)</f>
        <v>2148981</v>
      </c>
      <c r="L6" s="1018">
        <f t="shared" ref="L6" ca="1" si="17">J6-K6</f>
        <v>-2148981</v>
      </c>
      <c r="N6" s="244"/>
    </row>
    <row r="7" spans="1:14" s="4" customFormat="1" x14ac:dyDescent="0.3">
      <c r="A7" s="1051" t="s">
        <v>13279</v>
      </c>
      <c r="B7" s="1017">
        <v>1884625</v>
      </c>
      <c r="C7" s="1063">
        <v>0.1</v>
      </c>
      <c r="D7" s="1017">
        <f t="shared" si="12"/>
        <v>188462.5</v>
      </c>
      <c r="E7" s="1017">
        <f t="shared" ref="E7" si="18">B7-D7</f>
        <v>1696162.5</v>
      </c>
      <c r="F7" s="1018"/>
      <c r="G7" s="1018"/>
      <c r="H7" s="1018">
        <f t="shared" ref="H7" si="19">G7+F7</f>
        <v>0</v>
      </c>
      <c r="I7" s="1017">
        <f t="shared" ref="I7" si="20">H7*4.5%</f>
        <v>0</v>
      </c>
      <c r="J7" s="1017">
        <f t="shared" ref="J7" si="21">I7+H7</f>
        <v>0</v>
      </c>
      <c r="K7" s="1018">
        <f ca="1">SUMIF(Posting!$B:$F,A7,Posting!$F:$F)</f>
        <v>1358848</v>
      </c>
      <c r="L7" s="1018">
        <f t="shared" ref="L7" ca="1" si="22">J7-K7</f>
        <v>-1358848</v>
      </c>
      <c r="N7" s="244"/>
    </row>
    <row r="8" spans="1:14" s="4" customFormat="1" x14ac:dyDescent="0.3">
      <c r="A8" s="1051" t="s">
        <v>13904</v>
      </c>
      <c r="B8" s="1017">
        <v>6181940</v>
      </c>
      <c r="C8" s="1063">
        <v>0.08</v>
      </c>
      <c r="D8" s="1017">
        <f t="shared" si="12"/>
        <v>494555.2</v>
      </c>
      <c r="E8" s="1017">
        <f t="shared" ref="E8" si="23">B8-D8</f>
        <v>5687384.7999999998</v>
      </c>
      <c r="F8" s="1018"/>
      <c r="G8" s="1018"/>
      <c r="H8" s="1018">
        <f t="shared" ref="H8" si="24">G8+F8</f>
        <v>0</v>
      </c>
      <c r="I8" s="1017">
        <f t="shared" ref="I8" si="25">H8*4.5%</f>
        <v>0</v>
      </c>
      <c r="J8" s="1017">
        <f t="shared" ref="J8" si="26">I8+H8</f>
        <v>0</v>
      </c>
      <c r="K8" s="1018">
        <f ca="1">SUMIF(Posting!$B:$F,A8,Posting!$F:$F)</f>
        <v>5645132</v>
      </c>
      <c r="L8" s="1018">
        <f t="shared" ref="L8" ca="1" si="27">J8-K8</f>
        <v>-5645132</v>
      </c>
      <c r="M8" s="4" t="s">
        <v>14195</v>
      </c>
      <c r="N8" s="244"/>
    </row>
    <row r="9" spans="1:14" s="4" customFormat="1" x14ac:dyDescent="0.3">
      <c r="A9" s="1051" t="s">
        <v>13213</v>
      </c>
      <c r="B9" s="1017">
        <v>47244460.5</v>
      </c>
      <c r="C9" s="1063">
        <v>0.08</v>
      </c>
      <c r="D9" s="1017">
        <f t="shared" si="12"/>
        <v>3779556.84</v>
      </c>
      <c r="E9" s="1017">
        <f t="shared" ref="E9" si="28">B9-D9</f>
        <v>43464903.659999996</v>
      </c>
      <c r="F9" s="1018"/>
      <c r="G9" s="1018"/>
      <c r="H9" s="1018">
        <f t="shared" ref="H9" si="29">G9+F9</f>
        <v>0</v>
      </c>
      <c r="I9" s="1017">
        <f t="shared" ref="I9" si="30">H9*4.5%</f>
        <v>0</v>
      </c>
      <c r="J9" s="1017">
        <f t="shared" ref="J9" si="31">I9+H9</f>
        <v>0</v>
      </c>
      <c r="K9" s="1018">
        <f ca="1">SUMIF(Posting!$B:$F,A9,Posting!$F:$F)</f>
        <v>27277412</v>
      </c>
      <c r="L9" s="1018">
        <f t="shared" ref="L9" ca="1" si="32">J9-K9</f>
        <v>-27277412</v>
      </c>
      <c r="M9" s="4" t="s">
        <v>14195</v>
      </c>
      <c r="N9" s="244"/>
    </row>
    <row r="10" spans="1:14" s="4" customFormat="1" x14ac:dyDescent="0.3">
      <c r="A10" s="1051" t="s">
        <v>13165</v>
      </c>
      <c r="B10" s="1017">
        <v>28834775</v>
      </c>
      <c r="C10" s="1064" t="s">
        <v>12639</v>
      </c>
      <c r="D10" s="1017">
        <f>B10-E10</f>
        <v>4334775</v>
      </c>
      <c r="E10" s="1017">
        <v>24500000</v>
      </c>
      <c r="F10" s="1018"/>
      <c r="G10" s="1018"/>
      <c r="H10" s="1018">
        <f t="shared" ref="H10" si="33">G10+F10</f>
        <v>0</v>
      </c>
      <c r="I10" s="1017">
        <f t="shared" ref="I10" si="34">H10*4.5%</f>
        <v>0</v>
      </c>
      <c r="J10" s="1017">
        <f t="shared" ref="J10" si="35">I10+H10</f>
        <v>0</v>
      </c>
      <c r="K10" s="1018">
        <f ca="1">SUMIF(Posting!$B:$F,A10,Posting!$F:$F)</f>
        <v>6001008</v>
      </c>
      <c r="L10" s="1018">
        <f t="shared" ref="L10" ca="1" si="36">J10-K10</f>
        <v>-6001008</v>
      </c>
      <c r="N10" s="244"/>
    </row>
    <row r="11" spans="1:14" s="4" customFormat="1" x14ac:dyDescent="0.3">
      <c r="A11" s="1051" t="s">
        <v>13240</v>
      </c>
      <c r="B11" s="1017">
        <v>18946080</v>
      </c>
      <c r="C11" s="1063">
        <v>0.15</v>
      </c>
      <c r="D11" s="1017">
        <f>C11*B11</f>
        <v>2841912</v>
      </c>
      <c r="E11" s="1017">
        <f t="shared" ref="E11" si="37">B11-D11</f>
        <v>16104168</v>
      </c>
      <c r="F11" s="1018"/>
      <c r="G11" s="1018"/>
      <c r="H11" s="1018">
        <f t="shared" ref="H11" si="38">G11+F11</f>
        <v>0</v>
      </c>
      <c r="I11" s="1017">
        <f t="shared" ref="I11" si="39">H11*4.5%</f>
        <v>0</v>
      </c>
      <c r="J11" s="1017">
        <f t="shared" ref="J11" si="40">I11+H11</f>
        <v>0</v>
      </c>
      <c r="K11" s="1018">
        <f ca="1">SUMIF(Posting!$B:$F,A11,Posting!$F:$F)</f>
        <v>8907586</v>
      </c>
      <c r="L11" s="1018">
        <f t="shared" ref="L11" ca="1" si="41">J11-K11</f>
        <v>-8907586</v>
      </c>
      <c r="M11" s="4" t="s">
        <v>14195</v>
      </c>
      <c r="N11" s="244"/>
    </row>
    <row r="12" spans="1:14" s="4" customFormat="1" x14ac:dyDescent="0.3">
      <c r="A12" s="1051" t="s">
        <v>14196</v>
      </c>
      <c r="B12" s="1017">
        <v>9488782</v>
      </c>
      <c r="C12" s="1064" t="s">
        <v>12639</v>
      </c>
      <c r="D12" s="1017">
        <f>B12-E12</f>
        <v>1688782</v>
      </c>
      <c r="E12" s="1017">
        <v>7800000</v>
      </c>
      <c r="F12" s="1018"/>
      <c r="G12" s="1018"/>
      <c r="H12" s="1018">
        <f t="shared" ref="H12:H13" si="42">G12+F12</f>
        <v>0</v>
      </c>
      <c r="I12" s="1017">
        <f t="shared" ref="I12:I13" si="43">H12*4.5%</f>
        <v>0</v>
      </c>
      <c r="J12" s="1017">
        <f t="shared" ref="J12:J13" si="44">I12+H12</f>
        <v>0</v>
      </c>
      <c r="K12" s="1018">
        <f ca="1">SUMIF(Posting!$B:$F,A12,Posting!$F:$F)</f>
        <v>9167409</v>
      </c>
      <c r="L12" s="1018">
        <f t="shared" ref="L12:L13" ca="1" si="45">J12-K12</f>
        <v>-9167409</v>
      </c>
      <c r="M12" s="4" t="s">
        <v>14195</v>
      </c>
      <c r="N12" s="244"/>
    </row>
    <row r="13" spans="1:14" s="4" customFormat="1" x14ac:dyDescent="0.3">
      <c r="A13" s="1051" t="s">
        <v>15258</v>
      </c>
      <c r="B13" s="1017"/>
      <c r="C13" s="1063">
        <v>0.1</v>
      </c>
      <c r="D13" s="1017">
        <f>C13*B13</f>
        <v>0</v>
      </c>
      <c r="E13" s="1017">
        <v>21222190.550000001</v>
      </c>
      <c r="F13" s="1018"/>
      <c r="G13" s="1018"/>
      <c r="H13" s="1018">
        <f t="shared" si="42"/>
        <v>0</v>
      </c>
      <c r="I13" s="1017">
        <f t="shared" si="43"/>
        <v>0</v>
      </c>
      <c r="J13" s="1017">
        <f t="shared" si="44"/>
        <v>0</v>
      </c>
      <c r="K13" s="1018">
        <f ca="1">SUMIF(Posting!$B:$F,A13,Posting!$F:$F)</f>
        <v>8508670</v>
      </c>
      <c r="L13" s="1018">
        <f t="shared" ca="1" si="45"/>
        <v>-8508670</v>
      </c>
      <c r="N13" s="244"/>
    </row>
    <row r="14" spans="1:14" s="4" customFormat="1" x14ac:dyDescent="0.3">
      <c r="A14" s="1051" t="s">
        <v>12388</v>
      </c>
      <c r="B14" s="1017"/>
      <c r="C14" s="1063">
        <v>0.1</v>
      </c>
      <c r="D14" s="1017">
        <f>C14*B14</f>
        <v>0</v>
      </c>
      <c r="E14" s="1017">
        <v>38954415.700000003</v>
      </c>
      <c r="F14" s="1018"/>
      <c r="G14" s="1018"/>
      <c r="H14" s="1018">
        <f t="shared" ref="H14:H29" si="46">G14+F14</f>
        <v>0</v>
      </c>
      <c r="I14" s="1017">
        <f t="shared" ref="I14:I29" si="47">H14*4.5%</f>
        <v>0</v>
      </c>
      <c r="J14" s="1017">
        <f t="shared" ref="J14:J27" si="48">I14+H14</f>
        <v>0</v>
      </c>
      <c r="K14" s="1018">
        <f ca="1">SUMIF(Posting!$B:$F,A14,Posting!$F:$F)</f>
        <v>12898454</v>
      </c>
      <c r="L14" s="1018">
        <f t="shared" ref="L14:L29" ca="1" si="49">J14-K14</f>
        <v>-12898454</v>
      </c>
      <c r="N14" s="244"/>
    </row>
    <row r="15" spans="1:14" s="4" customFormat="1" x14ac:dyDescent="0.3">
      <c r="A15" s="1051" t="s">
        <v>12742</v>
      </c>
      <c r="B15" s="1017"/>
      <c r="C15" s="1064"/>
      <c r="D15" s="1017"/>
      <c r="E15" s="1017"/>
      <c r="F15" s="1018"/>
      <c r="G15" s="1018"/>
      <c r="H15" s="1018">
        <f t="shared" si="46"/>
        <v>0</v>
      </c>
      <c r="I15" s="1017">
        <f t="shared" si="47"/>
        <v>0</v>
      </c>
      <c r="J15" s="1017">
        <f t="shared" si="48"/>
        <v>0</v>
      </c>
      <c r="K15" s="1018">
        <f ca="1">SUMIF(Posting!$B:$F,A15,Posting!$F:$F)</f>
        <v>0</v>
      </c>
      <c r="L15" s="1018">
        <f t="shared" ca="1" si="49"/>
        <v>0</v>
      </c>
      <c r="N15" s="244"/>
    </row>
    <row r="16" spans="1:14" s="4" customFormat="1" x14ac:dyDescent="0.3">
      <c r="A16" s="1051" t="s">
        <v>12583</v>
      </c>
      <c r="B16" s="1017"/>
      <c r="C16" s="1063"/>
      <c r="D16" s="1017"/>
      <c r="E16" s="1017">
        <f>B16-D16</f>
        <v>0</v>
      </c>
      <c r="F16" s="1018"/>
      <c r="G16" s="1018"/>
      <c r="H16" s="1018">
        <f>G16+F16</f>
        <v>0</v>
      </c>
      <c r="I16" s="1017">
        <f>H16*4.5%</f>
        <v>0</v>
      </c>
      <c r="J16" s="1017">
        <f>I16+H16</f>
        <v>0</v>
      </c>
      <c r="K16" s="1018">
        <f ca="1">SUMIF(Posting!$B:$F,A16,Posting!$F:$F)</f>
        <v>120000</v>
      </c>
      <c r="L16" s="1018">
        <f ca="1">J16-K16</f>
        <v>-120000</v>
      </c>
      <c r="N16" s="244"/>
    </row>
    <row r="17" spans="1:200" s="4" customFormat="1" x14ac:dyDescent="0.3">
      <c r="A17" s="1051" t="s">
        <v>13636</v>
      </c>
      <c r="B17" s="1017"/>
      <c r="C17" s="1063"/>
      <c r="D17" s="1017">
        <f>C17*B17</f>
        <v>0</v>
      </c>
      <c r="E17" s="1017">
        <f t="shared" ref="E17" si="50">B17-D17</f>
        <v>0</v>
      </c>
      <c r="F17" s="1018">
        <f>773710+395798</f>
        <v>1169508</v>
      </c>
      <c r="G17" s="1018">
        <v>391569</v>
      </c>
      <c r="H17" s="1018">
        <f t="shared" ref="H17" si="51">G17+F17</f>
        <v>1561077</v>
      </c>
      <c r="I17" s="1017">
        <f t="shared" ref="I17" si="52">H17*4.5%</f>
        <v>70248.464999999997</v>
      </c>
      <c r="J17" s="1017">
        <f t="shared" ref="J17" si="53">I17+H17</f>
        <v>1631325.4650000001</v>
      </c>
      <c r="K17" s="1018">
        <f ca="1">SUMIF(Posting!$B:$F,A17,Posting!$F:$F)</f>
        <v>0</v>
      </c>
      <c r="L17" s="1018">
        <f t="shared" ref="L17" ca="1" si="54">J17-K17</f>
        <v>1631325.4650000001</v>
      </c>
      <c r="N17" s="244"/>
    </row>
    <row r="18" spans="1:200" s="4" customFormat="1" x14ac:dyDescent="0.3">
      <c r="A18" s="1051" t="s">
        <v>14154</v>
      </c>
      <c r="B18" s="1017">
        <v>11500000</v>
      </c>
      <c r="C18" s="1063"/>
      <c r="D18" s="1017">
        <f>C18*B18</f>
        <v>0</v>
      </c>
      <c r="E18" s="1017">
        <f t="shared" ref="E18" si="55">B18-D18</f>
        <v>11500000</v>
      </c>
      <c r="F18" s="1018">
        <v>8507790</v>
      </c>
      <c r="G18" s="1018">
        <v>2067598</v>
      </c>
      <c r="H18" s="1018">
        <f t="shared" ref="H18" si="56">G18+F18</f>
        <v>10575388</v>
      </c>
      <c r="I18" s="1017">
        <f t="shared" ref="I18" si="57">H18*4.5%</f>
        <v>475892.45999999996</v>
      </c>
      <c r="J18" s="1017">
        <f t="shared" ref="J18" si="58">I18+H18</f>
        <v>11051280.460000001</v>
      </c>
      <c r="K18" s="1018">
        <f ca="1">SUMIF(Posting!$B:$F,A18,Posting!$F:$F)</f>
        <v>8097014</v>
      </c>
      <c r="L18" s="1018">
        <f t="shared" ref="L18" ca="1" si="59">J18-K18</f>
        <v>2954266.4600000009</v>
      </c>
      <c r="M18" s="4" t="s">
        <v>14195</v>
      </c>
      <c r="N18" s="244"/>
    </row>
    <row r="19" spans="1:200" s="4" customFormat="1" x14ac:dyDescent="0.3">
      <c r="A19" s="1172" t="s">
        <v>13213</v>
      </c>
      <c r="B19" s="1017">
        <v>47244460.5</v>
      </c>
      <c r="C19" s="1063">
        <v>0.08</v>
      </c>
      <c r="D19" s="1017">
        <f t="shared" ref="D19" si="60">C19*B19</f>
        <v>3779556.84</v>
      </c>
      <c r="E19" s="1017">
        <f t="shared" ref="E19" si="61">B19-D19</f>
        <v>43464903.659999996</v>
      </c>
      <c r="F19" s="1018">
        <v>43464904</v>
      </c>
      <c r="G19" s="1018">
        <v>1621492</v>
      </c>
      <c r="H19" s="1018">
        <f t="shared" ref="H19" si="62">G19+F19</f>
        <v>45086396</v>
      </c>
      <c r="I19" s="1017">
        <f t="shared" ref="I19" si="63">H19*4.5%</f>
        <v>2028887.8199999998</v>
      </c>
      <c r="J19" s="1017">
        <f t="shared" ref="J19" si="64">I19+H19</f>
        <v>47115283.82</v>
      </c>
      <c r="K19" s="1018">
        <f ca="1">SUMIF(Posting!$B:$F,A19,Posting!$F:$F)</f>
        <v>27277412</v>
      </c>
      <c r="L19" s="1018">
        <f t="shared" ref="L19" ca="1" si="65">J19-K19</f>
        <v>19837871.82</v>
      </c>
      <c r="M19" s="4" t="s">
        <v>14195</v>
      </c>
      <c r="N19" s="244"/>
    </row>
    <row r="20" spans="1:200" s="4" customFormat="1" x14ac:dyDescent="0.3">
      <c r="A20" s="1051" t="s">
        <v>11586</v>
      </c>
      <c r="B20" s="1017"/>
      <c r="C20" s="1063"/>
      <c r="D20" s="1017"/>
      <c r="E20" s="1017">
        <f>'[4]quotation 2'!$I$20</f>
        <v>11816000</v>
      </c>
      <c r="F20" s="1018">
        <v>5721872</v>
      </c>
      <c r="G20" s="1018">
        <v>11816000</v>
      </c>
      <c r="H20" s="1018">
        <f>G20+F20</f>
        <v>17537872</v>
      </c>
      <c r="I20" s="1017">
        <f>H20*4.5%</f>
        <v>789204.24</v>
      </c>
      <c r="J20" s="1017">
        <f>I20+H20</f>
        <v>18327076.239999998</v>
      </c>
      <c r="K20" s="1042">
        <f ca="1">SUMIF(Posting!$B:$F,A20,Posting!$F:$F)</f>
        <v>17854400</v>
      </c>
      <c r="L20" s="1018">
        <f ca="1">J20-K20</f>
        <v>472676.23999999836</v>
      </c>
      <c r="N20" s="244">
        <v>15354400</v>
      </c>
      <c r="O20" s="1023">
        <f ca="1">N20-K20</f>
        <v>-2500000</v>
      </c>
    </row>
    <row r="21" spans="1:200" s="1019" customFormat="1" x14ac:dyDescent="0.3">
      <c r="A21" s="1051" t="s">
        <v>11423</v>
      </c>
      <c r="B21" s="1017"/>
      <c r="C21" s="1063"/>
      <c r="D21" s="1017"/>
      <c r="E21" s="1017">
        <f>B21-D21</f>
        <v>0</v>
      </c>
      <c r="F21" s="1018">
        <v>11760000</v>
      </c>
      <c r="G21" s="1018">
        <v>111360</v>
      </c>
      <c r="H21" s="1018">
        <f>G21+F21</f>
        <v>11871360</v>
      </c>
      <c r="I21" s="1017">
        <f>H21*4.5%</f>
        <v>534211.19999999995</v>
      </c>
      <c r="J21" s="1017">
        <f>I21+H21</f>
        <v>12405571.199999999</v>
      </c>
      <c r="K21" s="1042">
        <f ca="1">SUMIF(Posting!$B:$F,A21,Posting!$F:$F)</f>
        <v>11253125</v>
      </c>
      <c r="L21" s="1018">
        <f ca="1">J21-K21</f>
        <v>1152446.1999999993</v>
      </c>
      <c r="M21" s="4" t="s">
        <v>14195</v>
      </c>
      <c r="N21" s="24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4" customFormat="1" x14ac:dyDescent="0.3">
      <c r="A22" s="1171" t="s">
        <v>12585</v>
      </c>
      <c r="B22" s="1017">
        <v>5138700</v>
      </c>
      <c r="C22" s="1064" t="s">
        <v>12639</v>
      </c>
      <c r="D22" s="1017">
        <v>138700</v>
      </c>
      <c r="E22" s="1017">
        <f>B22-D22</f>
        <v>5000000</v>
      </c>
      <c r="F22" s="1018">
        <v>5000000</v>
      </c>
      <c r="G22" s="1018">
        <v>139008</v>
      </c>
      <c r="H22" s="1018">
        <f>G22+F22</f>
        <v>5139008</v>
      </c>
      <c r="I22" s="1017">
        <f>H22*4.5%</f>
        <v>231255.36</v>
      </c>
      <c r="J22" s="1017">
        <f>I22+H22</f>
        <v>5370263.3600000003</v>
      </c>
      <c r="K22" s="1042">
        <f ca="1">SUMIF(Posting!$B:$F,A22,Posting!$F:$F)</f>
        <v>2900094</v>
      </c>
      <c r="L22" s="1018">
        <f ca="1">J22-K22</f>
        <v>2470169.3600000003</v>
      </c>
      <c r="M22" s="4" t="s">
        <v>14195</v>
      </c>
      <c r="N22" s="244"/>
    </row>
    <row r="23" spans="1:200" s="4" customFormat="1" x14ac:dyDescent="0.3">
      <c r="A23" s="1171" t="s">
        <v>11864</v>
      </c>
      <c r="B23" s="1017">
        <v>76247089.599999994</v>
      </c>
      <c r="C23" s="1063">
        <v>0.12</v>
      </c>
      <c r="D23" s="1017">
        <f>C23*B23</f>
        <v>9149650.7519999985</v>
      </c>
      <c r="E23" s="1017">
        <f t="shared" ref="E23:E29" si="66">B23-D23</f>
        <v>67097438.847999997</v>
      </c>
      <c r="F23" s="1018"/>
      <c r="G23" s="1018"/>
      <c r="H23" s="1018">
        <f>E23</f>
        <v>67097438.847999997</v>
      </c>
      <c r="I23" s="1017">
        <f t="shared" si="47"/>
        <v>3019384.74816</v>
      </c>
      <c r="J23" s="1017">
        <f t="shared" si="48"/>
        <v>70116823.596159995</v>
      </c>
      <c r="K23" s="1042">
        <f ca="1">SUMIF(Posting!$B:$F,A23,Posting!$F:$F)</f>
        <v>62447124</v>
      </c>
      <c r="L23" s="1018">
        <f t="shared" ca="1" si="49"/>
        <v>7669699.5961599946</v>
      </c>
      <c r="M23" s="4" t="s">
        <v>14195</v>
      </c>
      <c r="N23" s="244"/>
    </row>
    <row r="24" spans="1:200" s="1019" customFormat="1" x14ac:dyDescent="0.3">
      <c r="A24" s="1171" t="s">
        <v>10326</v>
      </c>
      <c r="B24" s="1017"/>
      <c r="C24" s="1063"/>
      <c r="D24" s="1017"/>
      <c r="E24" s="1017">
        <v>9265000</v>
      </c>
      <c r="F24" s="1018">
        <v>9265000</v>
      </c>
      <c r="G24" s="1018">
        <v>1179300</v>
      </c>
      <c r="H24" s="1018">
        <f>G24+E24</f>
        <v>10444300</v>
      </c>
      <c r="I24" s="1017">
        <f t="shared" si="47"/>
        <v>469993.5</v>
      </c>
      <c r="J24" s="1017">
        <f t="shared" si="48"/>
        <v>10914293.5</v>
      </c>
      <c r="K24" s="1042">
        <f ca="1">SUMIF(Posting!$B:$F,A24,Posting!$F:$F)</f>
        <v>9632939</v>
      </c>
      <c r="L24" s="1018">
        <f t="shared" ca="1" si="49"/>
        <v>1281354.5</v>
      </c>
      <c r="M24" s="4"/>
      <c r="N24" s="244">
        <v>8801750</v>
      </c>
      <c r="O24" s="1023">
        <f ca="1">N24-K24</f>
        <v>-831189</v>
      </c>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171" t="s">
        <v>9390</v>
      </c>
      <c r="B25" s="1017">
        <v>9435400</v>
      </c>
      <c r="C25" s="1063"/>
      <c r="D25" s="1017"/>
      <c r="E25" s="1017">
        <f t="shared" si="66"/>
        <v>9435400</v>
      </c>
      <c r="F25" s="1018">
        <v>7634180.5</v>
      </c>
      <c r="G25" s="1018">
        <v>1355781</v>
      </c>
      <c r="H25" s="1018">
        <f t="shared" si="46"/>
        <v>8989961.5</v>
      </c>
      <c r="I25" s="1017">
        <f t="shared" si="47"/>
        <v>404548.26749999996</v>
      </c>
      <c r="J25" s="1017">
        <f t="shared" si="48"/>
        <v>9394509.7675000001</v>
      </c>
      <c r="K25" s="1042">
        <f ca="1">SUMIF(Posting!$B:$F,A25,Posting!$F:$F)</f>
        <v>6590400</v>
      </c>
      <c r="L25" s="1018">
        <f t="shared" ca="1" si="49"/>
        <v>2804109.7675000001</v>
      </c>
      <c r="M25" s="4" t="s">
        <v>14195</v>
      </c>
      <c r="N25" s="24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171" t="s">
        <v>9495</v>
      </c>
      <c r="B26" s="1017">
        <f>[5]Summary!$C$14</f>
        <v>7767350</v>
      </c>
      <c r="C26" s="1063"/>
      <c r="D26" s="1017"/>
      <c r="E26" s="1017">
        <f t="shared" si="66"/>
        <v>7767350</v>
      </c>
      <c r="F26" s="1018">
        <v>4180000</v>
      </c>
      <c r="G26" s="1018">
        <v>657480</v>
      </c>
      <c r="H26" s="1018">
        <f t="shared" si="46"/>
        <v>4837480</v>
      </c>
      <c r="I26" s="1017">
        <f t="shared" si="47"/>
        <v>217686.6</v>
      </c>
      <c r="J26" s="1017">
        <f t="shared" si="48"/>
        <v>5055166.5999999996</v>
      </c>
      <c r="K26" s="1042">
        <f ca="1">SUMIF(Posting!$B:$F,A26,Posting!$F:$F)</f>
        <v>3185630</v>
      </c>
      <c r="L26" s="1018">
        <f t="shared" ca="1" si="49"/>
        <v>1869536.5999999996</v>
      </c>
      <c r="M26" s="4"/>
      <c r="N26" s="244">
        <v>3335630</v>
      </c>
      <c r="O26" s="1023">
        <f ca="1">N26-K26</f>
        <v>150000</v>
      </c>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19" customFormat="1" x14ac:dyDescent="0.3">
      <c r="A27" s="1171" t="s">
        <v>8329</v>
      </c>
      <c r="B27" s="1017">
        <v>12161762</v>
      </c>
      <c r="C27" s="1063"/>
      <c r="D27" s="1017"/>
      <c r="E27" s="1017">
        <f t="shared" si="66"/>
        <v>12161762</v>
      </c>
      <c r="F27" s="1018">
        <v>12508883.5</v>
      </c>
      <c r="G27" s="1018">
        <f>[6]Sheet1!$C$26</f>
        <v>1879892</v>
      </c>
      <c r="H27" s="1018">
        <f t="shared" si="46"/>
        <v>14388775.5</v>
      </c>
      <c r="I27" s="1017">
        <f t="shared" si="47"/>
        <v>647494.89749999996</v>
      </c>
      <c r="J27" s="1017">
        <f t="shared" si="48"/>
        <v>15036270.397500001</v>
      </c>
      <c r="K27" s="1042">
        <f ca="1">SUMIF(Posting!$B:$F,A27,Posting!$F:$F)</f>
        <v>14204081</v>
      </c>
      <c r="L27" s="1018">
        <f t="shared" ca="1" si="49"/>
        <v>832189.39750000089</v>
      </c>
      <c r="M27" s="4" t="s">
        <v>14195</v>
      </c>
      <c r="N27" s="24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171" t="s">
        <v>8034</v>
      </c>
      <c r="B28" s="1017">
        <v>24512695</v>
      </c>
      <c r="C28" s="1063"/>
      <c r="D28" s="1017"/>
      <c r="E28" s="1017">
        <f>B28-D28</f>
        <v>24512695</v>
      </c>
      <c r="F28" s="1018">
        <v>26121171.999999996</v>
      </c>
      <c r="G28" s="1018">
        <f>[7]Sheet1!$E$24</f>
        <v>3571369.0625</v>
      </c>
      <c r="H28" s="1018">
        <f t="shared" si="46"/>
        <v>29692541.062499996</v>
      </c>
      <c r="I28" s="1017">
        <f t="shared" si="47"/>
        <v>1336164.3478124999</v>
      </c>
      <c r="J28" s="1017">
        <f>I28+H28</f>
        <v>31028705.410312496</v>
      </c>
      <c r="K28" s="1042">
        <f ca="1">SUMIF(Posting!$B:$F,A28,Posting!$F:$F)-835500</f>
        <v>27744816</v>
      </c>
      <c r="L28" s="1018">
        <f t="shared" ca="1" si="49"/>
        <v>3283889.4103124961</v>
      </c>
      <c r="M28" s="1023"/>
      <c r="N28" s="244">
        <v>28204816</v>
      </c>
      <c r="O28" s="1023">
        <f ca="1">N28-K28</f>
        <v>460000</v>
      </c>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19" customFormat="1" x14ac:dyDescent="0.3">
      <c r="A29" s="1171" t="s">
        <v>8856</v>
      </c>
      <c r="B29" s="1017">
        <v>5842450</v>
      </c>
      <c r="C29" s="1017"/>
      <c r="D29" s="1017">
        <v>188450</v>
      </c>
      <c r="E29" s="1017">
        <f t="shared" si="66"/>
        <v>5654000</v>
      </c>
      <c r="F29" s="1018">
        <v>5866320</v>
      </c>
      <c r="G29" s="1018">
        <f>[8]Sheet1!$C$23</f>
        <v>1099464.3999999999</v>
      </c>
      <c r="H29" s="1018">
        <f t="shared" si="46"/>
        <v>6965784.4000000004</v>
      </c>
      <c r="I29" s="1017">
        <f t="shared" si="47"/>
        <v>313460.29800000001</v>
      </c>
      <c r="J29" s="1017">
        <f>I29+H29</f>
        <v>7279244.6980000008</v>
      </c>
      <c r="K29" s="1042">
        <f ca="1">SUMIF(Posting!$B:$F,A29,Posting!$F:$F)</f>
        <v>6000000</v>
      </c>
      <c r="L29" s="1018">
        <f t="shared" ca="1" si="49"/>
        <v>1279244.6980000008</v>
      </c>
      <c r="M29" s="4" t="s">
        <v>14195</v>
      </c>
      <c r="N29" s="24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0" spans="1:200" s="1019" customFormat="1" hidden="1" x14ac:dyDescent="0.3">
      <c r="A30" s="1171" t="s">
        <v>7914</v>
      </c>
      <c r="B30" s="1017">
        <v>22948040</v>
      </c>
      <c r="C30" s="1085">
        <v>6.3E-2</v>
      </c>
      <c r="D30" s="1017">
        <v>1445726.52</v>
      </c>
      <c r="E30" s="1017">
        <f>B30-D30</f>
        <v>21502313.48</v>
      </c>
      <c r="F30" s="1018">
        <v>22717925.745000001</v>
      </c>
      <c r="G30" s="1018">
        <v>1010566</v>
      </c>
      <c r="H30" s="1018">
        <f>G30+F30</f>
        <v>23728491.745000001</v>
      </c>
      <c r="I30" s="1017">
        <f>H30*4.5%</f>
        <v>1067782.1285250001</v>
      </c>
      <c r="J30" s="1017">
        <f>I30+H30</f>
        <v>24796273.873525001</v>
      </c>
      <c r="K30" s="1042">
        <f ca="1">SUMIF(Posting!$B:$F,A30,Posting!$F:$F)</f>
        <v>26037593</v>
      </c>
      <c r="L30" s="1018">
        <f ca="1">J30-K30</f>
        <v>-1241319.1264749989</v>
      </c>
      <c r="M30" s="4" t="s">
        <v>15247</v>
      </c>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1" spans="1:200" s="4" customFormat="1" hidden="1" x14ac:dyDescent="0.3">
      <c r="A31" s="1171" t="s">
        <v>9649</v>
      </c>
      <c r="B31" s="1017">
        <v>19265070</v>
      </c>
      <c r="C31" s="1063"/>
      <c r="D31" s="1017"/>
      <c r="E31" s="1017">
        <f>B31-D31</f>
        <v>19265070</v>
      </c>
      <c r="F31" s="1018">
        <f>10683425+1415450</f>
        <v>12098875</v>
      </c>
      <c r="G31" s="1018">
        <f>[9]Sheet1!$C$20</f>
        <v>553023</v>
      </c>
      <c r="H31" s="1018">
        <f>G31+F31</f>
        <v>12651898</v>
      </c>
      <c r="I31" s="1017">
        <f>H31*4.5%</f>
        <v>569335.41</v>
      </c>
      <c r="J31" s="1017">
        <f>I31+H31</f>
        <v>13221233.41</v>
      </c>
      <c r="K31" s="1042">
        <f ca="1">SUMIF(Posting!$B:$F,A31,Posting!$F:$F)</f>
        <v>13223436</v>
      </c>
      <c r="L31" s="1018">
        <f ca="1">J31-K31</f>
        <v>-2202.589999999851</v>
      </c>
      <c r="M31" s="4" t="s">
        <v>15247</v>
      </c>
      <c r="N31" s="244">
        <v>10000000</v>
      </c>
      <c r="O31" s="1023">
        <f ca="1">N31-K31</f>
        <v>-3223436</v>
      </c>
    </row>
    <row r="32" spans="1:200" s="1019" customFormat="1" hidden="1" x14ac:dyDescent="0.3">
      <c r="A32" s="1171" t="s">
        <v>8864</v>
      </c>
      <c r="B32" s="1017">
        <v>14110484</v>
      </c>
      <c r="C32" s="1063">
        <v>7.0000000000000007E-2</v>
      </c>
      <c r="D32" s="1017">
        <f>C32*B32</f>
        <v>987733.88000000012</v>
      </c>
      <c r="E32" s="1017">
        <f t="shared" ref="E32" si="67">B32-D32</f>
        <v>13122750.119999999</v>
      </c>
      <c r="F32" s="1018">
        <v>13470818.6</v>
      </c>
      <c r="G32" s="1018">
        <f>[10]Sheet1!$D$26+2273000</f>
        <v>5364025.32</v>
      </c>
      <c r="H32" s="1018">
        <f>G32+F32</f>
        <v>18834843.920000002</v>
      </c>
      <c r="I32" s="1017">
        <f>H32*4.5%</f>
        <v>847567.97640000004</v>
      </c>
      <c r="J32" s="1017">
        <f>I32+H32</f>
        <v>19682411.896400001</v>
      </c>
      <c r="K32" s="1042">
        <v>19682412</v>
      </c>
      <c r="L32" s="1018">
        <f>J32-K32</f>
        <v>-0.10359999909996986</v>
      </c>
      <c r="M32" s="4" t="s">
        <v>15247</v>
      </c>
      <c r="N32" s="24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row r="33" spans="1:200" s="1091" customFormat="1" ht="23.25" customHeight="1" x14ac:dyDescent="0.25">
      <c r="A33" s="1086"/>
      <c r="B33" s="1018"/>
      <c r="C33" s="1087"/>
      <c r="D33" s="1018"/>
      <c r="E33" s="1018"/>
      <c r="F33" s="1088"/>
      <c r="G33" s="1088"/>
      <c r="H33" s="1088"/>
      <c r="I33" s="1018"/>
      <c r="J33" s="1088">
        <f>SUM(J9:J29)</f>
        <v>244725814.51447254</v>
      </c>
      <c r="K33" s="1088">
        <f ca="1">SUM(K6:K29)</f>
        <v>279220535</v>
      </c>
      <c r="L33" s="1067">
        <f ca="1">SUM(L6:L32)</f>
        <v>-35738242.305602491</v>
      </c>
      <c r="M33" s="1089"/>
      <c r="N33" s="1101"/>
      <c r="O33" s="1090"/>
      <c r="P33" s="1090"/>
      <c r="Q33" s="1090"/>
      <c r="R33" s="1090"/>
      <c r="S33" s="1090"/>
      <c r="T33" s="1090"/>
      <c r="U33" s="1090"/>
      <c r="V33" s="1090"/>
      <c r="W33" s="1090"/>
      <c r="X33" s="1090"/>
      <c r="Y33" s="1090"/>
      <c r="Z33" s="1090"/>
      <c r="AA33" s="1090"/>
      <c r="AB33" s="1090"/>
      <c r="AC33" s="1090"/>
      <c r="AD33" s="1090"/>
      <c r="AE33" s="1090"/>
      <c r="AF33" s="1090"/>
      <c r="AG33" s="1090"/>
      <c r="AH33" s="1090"/>
      <c r="AI33" s="1090"/>
      <c r="AJ33" s="1090"/>
      <c r="AK33" s="1090"/>
      <c r="AL33" s="1090"/>
      <c r="AM33" s="1090"/>
      <c r="AN33" s="1090"/>
      <c r="AO33" s="1090"/>
      <c r="AP33" s="1090"/>
      <c r="AQ33" s="1090"/>
      <c r="AR33" s="1090"/>
      <c r="AS33" s="1090"/>
      <c r="AT33" s="1090"/>
      <c r="AU33" s="1090"/>
      <c r="AV33" s="1090"/>
      <c r="AW33" s="1090"/>
      <c r="AX33" s="1090"/>
      <c r="AY33" s="1090"/>
      <c r="AZ33" s="1090"/>
      <c r="BA33" s="1090"/>
      <c r="BB33" s="1090"/>
      <c r="BC33" s="1090"/>
      <c r="BD33" s="1090"/>
      <c r="BE33" s="1090"/>
      <c r="BF33" s="1090"/>
      <c r="BG33" s="1090"/>
      <c r="BH33" s="1090"/>
      <c r="BI33" s="1090"/>
      <c r="BJ33" s="1090"/>
      <c r="BK33" s="1090"/>
      <c r="BL33" s="1090"/>
      <c r="BM33" s="1090"/>
      <c r="BN33" s="1090"/>
      <c r="BO33" s="1090"/>
      <c r="BP33" s="1090"/>
      <c r="BQ33" s="1090"/>
      <c r="BR33" s="1090"/>
      <c r="BS33" s="1090"/>
      <c r="BT33" s="1090"/>
      <c r="BU33" s="1090"/>
      <c r="BV33" s="1090"/>
      <c r="BW33" s="1090"/>
      <c r="BX33" s="1090"/>
      <c r="BY33" s="1090"/>
      <c r="BZ33" s="1090"/>
      <c r="CA33" s="1090"/>
      <c r="CB33" s="1090"/>
      <c r="CC33" s="1090"/>
      <c r="CD33" s="1090"/>
      <c r="CE33" s="1090"/>
      <c r="CF33" s="1090"/>
      <c r="CG33" s="1090"/>
      <c r="CH33" s="1090"/>
      <c r="CI33" s="1090"/>
      <c r="CJ33" s="1090"/>
      <c r="CK33" s="1090"/>
      <c r="CL33" s="1090"/>
      <c r="CM33" s="1090"/>
      <c r="CN33" s="1090"/>
      <c r="CO33" s="1090"/>
      <c r="CP33" s="1090"/>
      <c r="CQ33" s="1090"/>
      <c r="CR33" s="1090"/>
      <c r="CS33" s="1090"/>
      <c r="CT33" s="1090"/>
      <c r="CU33" s="1090"/>
      <c r="CV33" s="1090"/>
      <c r="CW33" s="1090"/>
      <c r="CX33" s="1090"/>
      <c r="CY33" s="1090"/>
      <c r="CZ33" s="1090"/>
      <c r="DA33" s="1090"/>
      <c r="DB33" s="1090"/>
      <c r="DC33" s="1090"/>
      <c r="DD33" s="1090"/>
      <c r="DE33" s="1090"/>
      <c r="DF33" s="1090"/>
      <c r="DG33" s="1090"/>
      <c r="DH33" s="1090"/>
      <c r="DI33" s="1090"/>
      <c r="DJ33" s="1090"/>
      <c r="DK33" s="1090"/>
      <c r="DL33" s="1090"/>
      <c r="DM33" s="1090"/>
      <c r="DN33" s="1090"/>
      <c r="DO33" s="1090"/>
      <c r="DP33" s="1090"/>
      <c r="DQ33" s="1090"/>
      <c r="DR33" s="1090"/>
      <c r="DS33" s="1090"/>
      <c r="DT33" s="1090"/>
      <c r="DU33" s="1090"/>
      <c r="DV33" s="1090"/>
      <c r="DW33" s="1090"/>
      <c r="DX33" s="1090"/>
      <c r="DY33" s="1090"/>
      <c r="DZ33" s="1090"/>
      <c r="EA33" s="1090"/>
      <c r="EB33" s="1090"/>
      <c r="EC33" s="1090"/>
      <c r="ED33" s="1090"/>
      <c r="EE33" s="1090"/>
      <c r="EF33" s="1090"/>
      <c r="EG33" s="1090"/>
      <c r="EH33" s="1090"/>
      <c r="EI33" s="1090"/>
      <c r="EJ33" s="1090"/>
      <c r="EK33" s="1090"/>
      <c r="EL33" s="1090"/>
      <c r="EM33" s="1090"/>
      <c r="EN33" s="1090"/>
      <c r="EO33" s="1090"/>
      <c r="EP33" s="1090"/>
      <c r="EQ33" s="1090"/>
      <c r="ER33" s="1090"/>
      <c r="ES33" s="1090"/>
      <c r="ET33" s="1090"/>
      <c r="EU33" s="1090"/>
      <c r="EV33" s="1090"/>
      <c r="EW33" s="1090"/>
      <c r="EX33" s="1090"/>
      <c r="EY33" s="1090"/>
      <c r="EZ33" s="1090"/>
      <c r="FA33" s="1090"/>
      <c r="FB33" s="1090"/>
      <c r="FC33" s="1090"/>
      <c r="FD33" s="1090"/>
      <c r="FE33" s="1090"/>
      <c r="FF33" s="1090"/>
      <c r="FG33" s="1090"/>
      <c r="FH33" s="1090"/>
      <c r="FI33" s="1090"/>
      <c r="FJ33" s="1090"/>
      <c r="FK33" s="1090"/>
      <c r="FL33" s="1090"/>
      <c r="FM33" s="1090"/>
      <c r="FN33" s="1090"/>
      <c r="FO33" s="1090"/>
      <c r="FP33" s="1090"/>
      <c r="FQ33" s="1090"/>
      <c r="FR33" s="1090"/>
      <c r="FS33" s="1090"/>
      <c r="FT33" s="1090"/>
      <c r="FU33" s="1090"/>
      <c r="FV33" s="1090"/>
      <c r="FW33" s="1090"/>
      <c r="FX33" s="1090"/>
      <c r="FY33" s="1090"/>
      <c r="FZ33" s="1090"/>
      <c r="GA33" s="1090"/>
      <c r="GB33" s="1090"/>
      <c r="GC33" s="1090"/>
      <c r="GD33" s="1090"/>
      <c r="GE33" s="1090"/>
      <c r="GF33" s="1090"/>
      <c r="GG33" s="1090"/>
      <c r="GH33" s="1090"/>
      <c r="GI33" s="1090"/>
      <c r="GJ33" s="1090"/>
      <c r="GK33" s="1090"/>
      <c r="GL33" s="1090"/>
      <c r="GM33" s="1090"/>
      <c r="GN33" s="1090"/>
      <c r="GO33" s="1090"/>
      <c r="GP33" s="1090"/>
      <c r="GQ33" s="1090"/>
      <c r="GR33" s="1090"/>
    </row>
    <row r="34" spans="1:200" s="1019" customFormat="1" x14ac:dyDescent="0.3">
      <c r="A34" s="4"/>
      <c r="B34" s="1020"/>
      <c r="C34" s="1020"/>
      <c r="D34" s="1020"/>
      <c r="E34" s="1020"/>
      <c r="F34" s="1020"/>
      <c r="G34" s="1020"/>
      <c r="H34" s="1020"/>
      <c r="I34" s="1020"/>
      <c r="J34" s="1020"/>
      <c r="K34" s="1020"/>
      <c r="L34" s="1020"/>
      <c r="M34" s="4"/>
      <c r="N34" s="24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row r="43" spans="1:200" x14ac:dyDescent="0.3">
      <c r="B43" s="244" t="s">
        <v>15248</v>
      </c>
    </row>
    <row r="45" spans="1:200" x14ac:dyDescent="0.3">
      <c r="B45" s="244" t="s">
        <v>15249</v>
      </c>
    </row>
    <row r="46" spans="1:200" x14ac:dyDescent="0.3">
      <c r="B46" s="244" t="s">
        <v>15250</v>
      </c>
    </row>
    <row r="47" spans="1:200" x14ac:dyDescent="0.3">
      <c r="B47" s="244" t="s">
        <v>15251</v>
      </c>
    </row>
    <row r="48" spans="1:200" x14ac:dyDescent="0.3">
      <c r="B48" s="244" t="s">
        <v>15252</v>
      </c>
    </row>
    <row r="49" spans="2:2" x14ac:dyDescent="0.3">
      <c r="B49" s="244" t="s">
        <v>15253</v>
      </c>
    </row>
    <row r="50" spans="2:2" x14ac:dyDescent="0.3">
      <c r="B50" s="244" t="s">
        <v>15254</v>
      </c>
    </row>
    <row r="51" spans="2:2" x14ac:dyDescent="0.3">
      <c r="B51" s="244" t="s">
        <v>15255</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4" formula="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11" sqref="A11"/>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1149" t="s">
        <v>168</v>
      </c>
      <c r="B6" s="1150">
        <v>37668645</v>
      </c>
      <c r="C6" s="1150">
        <v>32976558</v>
      </c>
      <c r="D6" s="1151">
        <v>4692087</v>
      </c>
    </row>
    <row r="7" spans="1:5" ht="23.25" x14ac:dyDescent="0.35">
      <c r="A7" s="1149" t="s">
        <v>180</v>
      </c>
      <c r="B7" s="1150">
        <v>30936004</v>
      </c>
      <c r="C7" s="1150">
        <v>27707612</v>
      </c>
      <c r="D7" s="1152">
        <v>3228392</v>
      </c>
    </row>
    <row r="8" spans="1:5" ht="23.25" x14ac:dyDescent="0.35">
      <c r="A8" s="1149" t="s">
        <v>10472</v>
      </c>
      <c r="B8" s="1153">
        <v>8740383</v>
      </c>
      <c r="C8" s="1153">
        <v>6800000</v>
      </c>
      <c r="D8" s="1152">
        <v>1940383</v>
      </c>
    </row>
    <row r="9" spans="1:5" ht="23.25" x14ac:dyDescent="0.35">
      <c r="A9" s="1149" t="s">
        <v>7465</v>
      </c>
      <c r="B9" s="1153">
        <v>31932238</v>
      </c>
      <c r="C9" s="1153">
        <v>30119862</v>
      </c>
      <c r="D9" s="1151">
        <v>1812376</v>
      </c>
    </row>
    <row r="10" spans="1:5" ht="23.25" x14ac:dyDescent="0.35">
      <c r="A10" s="1149" t="s">
        <v>7240</v>
      </c>
      <c r="B10" s="1153">
        <v>17086848</v>
      </c>
      <c r="C10" s="1153">
        <v>15477287</v>
      </c>
      <c r="D10" s="1152">
        <v>1609561</v>
      </c>
    </row>
    <row r="11" spans="1:5" ht="23.25" x14ac:dyDescent="0.35">
      <c r="A11" s="1149" t="s">
        <v>8384</v>
      </c>
      <c r="B11" s="1153">
        <v>46895177</v>
      </c>
      <c r="C11" s="1153">
        <v>45397437</v>
      </c>
      <c r="D11" s="1151">
        <v>1497740</v>
      </c>
    </row>
    <row r="12" spans="1:5" ht="23.25" x14ac:dyDescent="0.35">
      <c r="A12" s="1149" t="s">
        <v>166</v>
      </c>
      <c r="B12" s="1150">
        <v>24638374</v>
      </c>
      <c r="C12" s="1150">
        <v>23705640</v>
      </c>
      <c r="D12" s="1151">
        <v>932734</v>
      </c>
    </row>
    <row r="13" spans="1:5" ht="23.25" x14ac:dyDescent="0.35">
      <c r="A13" s="1149" t="s">
        <v>169</v>
      </c>
      <c r="B13" s="1150">
        <v>9472718</v>
      </c>
      <c r="C13" s="1150">
        <v>8818204</v>
      </c>
      <c r="D13" s="1152">
        <v>654514</v>
      </c>
    </row>
    <row r="14" spans="1:5" s="4" customFormat="1" ht="23.25" x14ac:dyDescent="0.35">
      <c r="A14" s="1149" t="s">
        <v>7947</v>
      </c>
      <c r="B14" s="1153">
        <v>9497296</v>
      </c>
      <c r="C14" s="1153">
        <v>8850000</v>
      </c>
      <c r="D14" s="1152">
        <v>647296</v>
      </c>
    </row>
    <row r="15" spans="1:5" ht="23.25" x14ac:dyDescent="0.35">
      <c r="A15" s="1149" t="s">
        <v>2195</v>
      </c>
      <c r="B15" s="1150">
        <v>4069593</v>
      </c>
      <c r="C15" s="1150">
        <v>3753108</v>
      </c>
      <c r="D15" s="1152">
        <v>316485</v>
      </c>
    </row>
    <row r="16" spans="1:5" s="4" customFormat="1" ht="23.25" x14ac:dyDescent="0.35">
      <c r="A16" s="1149" t="s">
        <v>13116</v>
      </c>
      <c r="B16" s="1153">
        <v>3277771</v>
      </c>
      <c r="C16" s="1153">
        <v>3000000</v>
      </c>
      <c r="D16" s="1151">
        <v>277771</v>
      </c>
    </row>
    <row r="17" spans="1:5" ht="23.25" x14ac:dyDescent="0.35">
      <c r="A17" s="1149" t="s">
        <v>164</v>
      </c>
      <c r="B17" s="1150">
        <v>6340734</v>
      </c>
      <c r="C17" s="1150">
        <v>6222737</v>
      </c>
      <c r="D17" s="1152">
        <v>117997</v>
      </c>
    </row>
    <row r="18" spans="1:5" ht="23.25" x14ac:dyDescent="0.35">
      <c r="A18" s="1149" t="s">
        <v>13276</v>
      </c>
      <c r="B18" s="1153">
        <v>2339423</v>
      </c>
      <c r="C18" s="1153">
        <v>2282000</v>
      </c>
      <c r="D18" s="1152">
        <v>57423</v>
      </c>
      <c r="E18" s="4"/>
    </row>
    <row r="19" spans="1:5" ht="23.25" x14ac:dyDescent="0.35">
      <c r="A19" s="1149" t="s">
        <v>12457</v>
      </c>
      <c r="B19" s="1153">
        <v>7193026</v>
      </c>
      <c r="C19" s="1153">
        <v>7150000</v>
      </c>
      <c r="D19" s="1152">
        <v>43026</v>
      </c>
    </row>
    <row r="20" spans="1:5" ht="23.25" x14ac:dyDescent="0.35">
      <c r="A20" s="1149" t="s">
        <v>1802</v>
      </c>
      <c r="B20" s="1150">
        <v>15297184</v>
      </c>
      <c r="C20" s="1150">
        <v>15268691</v>
      </c>
      <c r="D20" s="1151">
        <v>28493</v>
      </c>
    </row>
    <row r="21" spans="1:5" ht="23.25" x14ac:dyDescent="0.35">
      <c r="A21" s="1149" t="s">
        <v>2385</v>
      </c>
      <c r="B21" s="1150">
        <v>18551</v>
      </c>
      <c r="C21" s="1150"/>
      <c r="D21" s="1152">
        <v>18551</v>
      </c>
    </row>
    <row r="22" spans="1:5" s="4" customFormat="1" ht="23.25" x14ac:dyDescent="0.35">
      <c r="A22" s="1149" t="s">
        <v>5680</v>
      </c>
      <c r="B22" s="1150">
        <v>5657224</v>
      </c>
      <c r="C22" s="1150">
        <v>5651680</v>
      </c>
      <c r="D22" s="1152">
        <v>5544</v>
      </c>
    </row>
    <row r="23" spans="1:5" ht="23.25" x14ac:dyDescent="0.35">
      <c r="A23" s="1149" t="s">
        <v>5186</v>
      </c>
      <c r="B23" s="1153">
        <v>6857354.5</v>
      </c>
      <c r="C23" s="1153">
        <v>6857354.5</v>
      </c>
      <c r="D23" s="1152">
        <v>1.1641532182693481E-10</v>
      </c>
    </row>
    <row r="24" spans="1:5" s="4" customFormat="1" ht="23.25" x14ac:dyDescent="0.35">
      <c r="A24" s="1149" t="s">
        <v>9068</v>
      </c>
      <c r="B24" s="1153">
        <v>885000</v>
      </c>
      <c r="C24" s="1153">
        <v>885000</v>
      </c>
      <c r="D24" s="1151">
        <v>0</v>
      </c>
    </row>
    <row r="25" spans="1:5" ht="23.25" x14ac:dyDescent="0.35">
      <c r="A25" s="1149" t="s">
        <v>8888</v>
      </c>
      <c r="B25" s="1153">
        <v>612552</v>
      </c>
      <c r="C25" s="1153">
        <v>612552</v>
      </c>
      <c r="D25" s="1152">
        <v>0</v>
      </c>
    </row>
    <row r="26" spans="1:5" s="4" customFormat="1" ht="23.25" x14ac:dyDescent="0.35">
      <c r="A26" s="1149" t="s">
        <v>8082</v>
      </c>
      <c r="B26" s="1153">
        <v>11250000</v>
      </c>
      <c r="C26" s="1153">
        <v>11250000</v>
      </c>
      <c r="D26" s="1152">
        <v>0</v>
      </c>
    </row>
    <row r="27" spans="1:5" ht="23.25" x14ac:dyDescent="0.35">
      <c r="A27" s="1149" t="s">
        <v>12246</v>
      </c>
      <c r="B27" s="1153">
        <v>1600298</v>
      </c>
      <c r="C27" s="1153">
        <v>1600298</v>
      </c>
      <c r="D27" s="1152">
        <v>0</v>
      </c>
    </row>
    <row r="28" spans="1:5" ht="23.25" x14ac:dyDescent="0.35">
      <c r="A28" s="1149" t="s">
        <v>161</v>
      </c>
      <c r="B28" s="1150">
        <v>5122182</v>
      </c>
      <c r="C28" s="1150">
        <v>5122182</v>
      </c>
      <c r="D28" s="1152">
        <v>0</v>
      </c>
    </row>
    <row r="29" spans="1:5" s="4" customFormat="1" ht="23.25" x14ac:dyDescent="0.35">
      <c r="A29" s="1149" t="s">
        <v>75</v>
      </c>
      <c r="B29" s="1150"/>
      <c r="C29" s="1150"/>
      <c r="D29" s="1152">
        <v>0</v>
      </c>
    </row>
    <row r="30" spans="1:5" ht="23.25" x14ac:dyDescent="0.35">
      <c r="A30" s="1149" t="s">
        <v>6845</v>
      </c>
      <c r="B30" s="1153">
        <v>903164</v>
      </c>
      <c r="C30" s="1153">
        <v>903164</v>
      </c>
      <c r="D30" s="1152">
        <v>0</v>
      </c>
    </row>
    <row r="31" spans="1:5" s="4" customFormat="1" ht="23.25" x14ac:dyDescent="0.35">
      <c r="A31" s="1149" t="s">
        <v>11307</v>
      </c>
      <c r="B31" s="1153">
        <v>1061510</v>
      </c>
      <c r="C31" s="1153">
        <v>1061510</v>
      </c>
      <c r="D31" s="1151">
        <v>0</v>
      </c>
    </row>
    <row r="32" spans="1:5" ht="23.25" x14ac:dyDescent="0.35">
      <c r="A32" s="1149" t="s">
        <v>437</v>
      </c>
      <c r="B32" s="1150">
        <v>2798262</v>
      </c>
      <c r="C32" s="1150">
        <v>2798262</v>
      </c>
      <c r="D32" s="1152">
        <v>0</v>
      </c>
    </row>
    <row r="33" spans="1:4" s="4" customFormat="1" ht="23.25" x14ac:dyDescent="0.35">
      <c r="A33" s="1149" t="s">
        <v>3010</v>
      </c>
      <c r="B33" s="1150">
        <v>3121578</v>
      </c>
      <c r="C33" s="1150">
        <v>3121578</v>
      </c>
      <c r="D33" s="1152">
        <v>0</v>
      </c>
    </row>
    <row r="34" spans="1:4" ht="23.25" x14ac:dyDescent="0.35">
      <c r="A34" s="1149" t="s">
        <v>4724</v>
      </c>
      <c r="B34" s="1153">
        <v>1680000</v>
      </c>
      <c r="C34" s="1153">
        <v>1680000</v>
      </c>
      <c r="D34" s="1152">
        <v>0</v>
      </c>
    </row>
    <row r="35" spans="1:4" ht="23.25" x14ac:dyDescent="0.35">
      <c r="A35" s="1149" t="s">
        <v>1814</v>
      </c>
      <c r="B35" s="1150">
        <v>11639548</v>
      </c>
      <c r="C35" s="1150">
        <v>11639548</v>
      </c>
      <c r="D35" s="1152">
        <v>0</v>
      </c>
    </row>
    <row r="36" spans="1:4" s="4" customFormat="1" ht="23.25" x14ac:dyDescent="0.35">
      <c r="A36" s="1149" t="s">
        <v>11302</v>
      </c>
      <c r="B36" s="1153">
        <v>4226000</v>
      </c>
      <c r="C36" s="1153">
        <v>4226000</v>
      </c>
      <c r="D36" s="1151">
        <v>0</v>
      </c>
    </row>
    <row r="37" spans="1:4" ht="23.25" x14ac:dyDescent="0.35">
      <c r="A37" s="1149" t="s">
        <v>6765</v>
      </c>
      <c r="B37" s="1150">
        <v>137550</v>
      </c>
      <c r="C37" s="1150">
        <v>137550</v>
      </c>
      <c r="D37" s="1152">
        <v>0</v>
      </c>
    </row>
    <row r="38" spans="1:4" ht="23.25" x14ac:dyDescent="0.35">
      <c r="A38" s="1149" t="s">
        <v>162</v>
      </c>
      <c r="B38" s="1150">
        <v>1123152</v>
      </c>
      <c r="C38" s="1150">
        <v>1123152</v>
      </c>
      <c r="D38" s="1152">
        <v>0</v>
      </c>
    </row>
    <row r="39" spans="1:4" ht="23.25" x14ac:dyDescent="0.35">
      <c r="A39" s="1149" t="s">
        <v>13922</v>
      </c>
      <c r="B39" s="1153">
        <v>100000</v>
      </c>
      <c r="C39" s="1153">
        <v>100000</v>
      </c>
      <c r="D39" s="1151">
        <v>0</v>
      </c>
    </row>
    <row r="40" spans="1:4" s="4" customFormat="1" ht="23.25" x14ac:dyDescent="0.35">
      <c r="A40" s="1149" t="s">
        <v>8445</v>
      </c>
      <c r="B40" s="1153">
        <v>1063000</v>
      </c>
      <c r="C40" s="1153">
        <v>1063000</v>
      </c>
      <c r="D40" s="1151">
        <v>0</v>
      </c>
    </row>
    <row r="41" spans="1:4" ht="24" thickBot="1" x14ac:dyDescent="0.4">
      <c r="A41" s="1149" t="s">
        <v>8696</v>
      </c>
      <c r="B41" s="1153">
        <v>300000</v>
      </c>
      <c r="C41" s="1153">
        <v>300000</v>
      </c>
      <c r="D41" s="1151">
        <v>0</v>
      </c>
    </row>
    <row r="42" spans="1:4" ht="19.5" thickBot="1" x14ac:dyDescent="0.35">
      <c r="A42" s="1154" t="s">
        <v>45</v>
      </c>
      <c r="B42" s="1155">
        <v>315542339.5</v>
      </c>
      <c r="C42" s="1156">
        <v>297661966.5</v>
      </c>
      <c r="D42" s="1157">
        <v>17880373</v>
      </c>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ht="23.25" x14ac:dyDescent="0.35">
      <c r="B66"/>
      <c r="C66"/>
      <c r="D66"/>
    </row>
    <row r="67" spans="1:11" ht="23.25" x14ac:dyDescent="0.35">
      <c r="B67"/>
      <c r="C67"/>
      <c r="D67"/>
    </row>
    <row r="68" spans="1:11" ht="23.25" x14ac:dyDescent="0.35">
      <c r="B68"/>
      <c r="C68"/>
      <c r="D68"/>
    </row>
    <row r="69" spans="1:11" ht="23.25" x14ac:dyDescent="0.35">
      <c r="B69"/>
      <c r="C69"/>
      <c r="D69"/>
    </row>
    <row r="70" spans="1:11" s="4" customFormat="1" ht="23.25" x14ac:dyDescent="0.35">
      <c r="A70"/>
      <c r="B70"/>
      <c r="C70"/>
      <c r="D70"/>
      <c r="F70" s="4" t="s">
        <v>763</v>
      </c>
      <c r="G70" s="244"/>
      <c r="H70" s="244"/>
      <c r="I70" s="244">
        <f ca="1">SUMIF($A:$D,$F$70,D:D)</f>
        <v>4692087</v>
      </c>
    </row>
    <row r="71" spans="1:11" ht="23.25" x14ac:dyDescent="0.35">
      <c r="B71"/>
      <c r="C71"/>
      <c r="D71"/>
      <c r="F71" s="4" t="s">
        <v>11920</v>
      </c>
      <c r="G71" s="244">
        <f ca="1">SUMIF($A:$B,F71,B:B)</f>
        <v>1600298</v>
      </c>
      <c r="H71" s="244">
        <f ca="1">SUMIF($A:$C,F71,C:C)</f>
        <v>1600298</v>
      </c>
      <c r="I71" s="244">
        <f ca="1">SUMIF(A:D,F71,D:D)</f>
        <v>0</v>
      </c>
    </row>
    <row r="72" spans="1:11" ht="23.25" x14ac:dyDescent="0.35">
      <c r="B72"/>
      <c r="C72"/>
      <c r="D72"/>
      <c r="F72" s="4" t="s">
        <v>11921</v>
      </c>
      <c r="G72" s="244">
        <f ca="1">SUMIF($A:$B,F72,B:B)</f>
        <v>0</v>
      </c>
      <c r="H72" s="244">
        <f ca="1">SUMIF($A:$C,F72,C:C)</f>
        <v>0</v>
      </c>
      <c r="I72" s="244">
        <f ca="1">SUMIF(A:D,F72,D:D)</f>
        <v>0</v>
      </c>
    </row>
    <row r="73" spans="1:11" ht="23.25" x14ac:dyDescent="0.35">
      <c r="B73"/>
      <c r="C73"/>
      <c r="D73"/>
      <c r="F73" s="4" t="s">
        <v>11922</v>
      </c>
      <c r="G73" s="244">
        <f ca="1">SUMIF($A:$B,F73,B:B)</f>
        <v>0</v>
      </c>
      <c r="H73" s="244">
        <f ca="1">SUMIF($A:$C,F73,C:C)</f>
        <v>0</v>
      </c>
      <c r="I73" s="244">
        <f ca="1">SUMIF(A:D,F73,D:D)</f>
        <v>0</v>
      </c>
    </row>
    <row r="74" spans="1:11" s="5" customFormat="1" ht="23.25" x14ac:dyDescent="0.35">
      <c r="A74"/>
      <c r="B74"/>
      <c r="C74"/>
      <c r="D74"/>
      <c r="I74" s="1052">
        <f ca="1">SUM(I70:I73)</f>
        <v>4692087</v>
      </c>
      <c r="K74" s="1052"/>
    </row>
    <row r="75" spans="1:11" ht="23.25" x14ac:dyDescent="0.35">
      <c r="B75"/>
      <c r="C75"/>
      <c r="D75"/>
    </row>
    <row r="76" spans="1:11" ht="23.25" x14ac:dyDescent="0.35">
      <c r="B76"/>
      <c r="C76"/>
      <c r="D76"/>
      <c r="I76" s="1">
        <v>662000</v>
      </c>
      <c r="K76" s="1"/>
    </row>
    <row r="77" spans="1:11" ht="23.25" x14ac:dyDescent="0.35">
      <c r="B77"/>
      <c r="C77"/>
      <c r="D77"/>
    </row>
    <row r="78" spans="1:11" ht="23.25" x14ac:dyDescent="0.35">
      <c r="B78"/>
      <c r="C78"/>
      <c r="D78"/>
      <c r="I78" s="3">
        <f ca="1">I76+I74</f>
        <v>5354087</v>
      </c>
      <c r="K78" s="3"/>
    </row>
    <row r="79" spans="1:11" ht="23.25" x14ac:dyDescent="0.35">
      <c r="B79"/>
      <c r="C79"/>
      <c r="D79"/>
    </row>
    <row r="80" spans="1:11" ht="23.25" x14ac:dyDescent="0.35">
      <c r="B80"/>
      <c r="C80"/>
      <c r="D80"/>
      <c r="I80" s="3">
        <f ca="1">I78-155000</f>
        <v>5199087</v>
      </c>
    </row>
    <row r="81" spans="2:11" ht="23.25" x14ac:dyDescent="0.35">
      <c r="B81"/>
      <c r="C81"/>
      <c r="D81"/>
    </row>
    <row r="82" spans="2:11" ht="23.25" x14ac:dyDescent="0.35">
      <c r="B82"/>
      <c r="C82"/>
      <c r="D82"/>
      <c r="K82" s="3"/>
    </row>
    <row r="83" spans="2:11" ht="23.25" x14ac:dyDescent="0.35">
      <c r="B83"/>
      <c r="C83"/>
      <c r="D83"/>
    </row>
    <row r="84" spans="2:11" ht="23.25" x14ac:dyDescent="0.35">
      <c r="B84"/>
      <c r="C84"/>
      <c r="D84"/>
    </row>
    <row r="85" spans="2:11" ht="23.25" x14ac:dyDescent="0.35">
      <c r="B85"/>
      <c r="C85"/>
      <c r="D85"/>
    </row>
    <row r="86" spans="2:11" ht="23.25" x14ac:dyDescent="0.35">
      <c r="B86"/>
      <c r="C86"/>
      <c r="D86"/>
    </row>
    <row r="87" spans="2:11" ht="23.25" x14ac:dyDescent="0.35">
      <c r="B87"/>
      <c r="C87"/>
      <c r="D87"/>
    </row>
    <row r="88" spans="2:11" ht="23.25" x14ac:dyDescent="0.35">
      <c r="B88"/>
      <c r="C88"/>
      <c r="D88"/>
    </row>
    <row r="89" spans="2:11" ht="23.25" x14ac:dyDescent="0.35">
      <c r="B89"/>
      <c r="C89"/>
      <c r="D89"/>
    </row>
    <row r="90" spans="2:11" ht="23.25" x14ac:dyDescent="0.35">
      <c r="B90"/>
      <c r="C90"/>
      <c r="D90"/>
    </row>
    <row r="91" spans="2:11" ht="23.25" x14ac:dyDescent="0.35">
      <c r="B91"/>
      <c r="C91"/>
      <c r="D91"/>
    </row>
    <row r="92" spans="2:11" ht="23.25" x14ac:dyDescent="0.35">
      <c r="B92"/>
      <c r="C92"/>
      <c r="D92"/>
    </row>
    <row r="93" spans="2:11" ht="23.25" x14ac:dyDescent="0.35">
      <c r="B93"/>
      <c r="C93"/>
      <c r="D93"/>
    </row>
    <row r="94" spans="2:11" ht="23.25" x14ac:dyDescent="0.35">
      <c r="B94"/>
      <c r="C94"/>
      <c r="D94"/>
    </row>
    <row r="95" spans="2:11" ht="24" thickBot="1" x14ac:dyDescent="0.4">
      <c r="B95"/>
      <c r="C95"/>
      <c r="D95"/>
    </row>
    <row r="96" spans="2:11" ht="19.5" thickBot="1" x14ac:dyDescent="0.35">
      <c r="B96"/>
      <c r="C96"/>
      <c r="D96"/>
    </row>
    <row r="97" spans="2:4" x14ac:dyDescent="0.25">
      <c r="B97"/>
      <c r="C97"/>
      <c r="D97"/>
    </row>
    <row r="98" spans="2:4" x14ac:dyDescent="0.25">
      <c r="B98"/>
      <c r="C98"/>
      <c r="D98"/>
    </row>
    <row r="99" spans="2:4" x14ac:dyDescent="0.25">
      <c r="B99"/>
      <c r="C99"/>
      <c r="D99"/>
    </row>
    <row r="100" spans="2:4" ht="23.25" x14ac:dyDescent="0.35">
      <c r="B100"/>
      <c r="C100"/>
      <c r="D100"/>
    </row>
    <row r="101" spans="2:4" ht="23.25" x14ac:dyDescent="0.35">
      <c r="B101"/>
      <c r="C101"/>
      <c r="D101"/>
    </row>
    <row r="102" spans="2:4" ht="23.25" x14ac:dyDescent="0.35">
      <c r="B102"/>
      <c r="C102"/>
      <c r="D102"/>
    </row>
    <row r="103" spans="2:4" ht="23.25" x14ac:dyDescent="0.35">
      <c r="B103"/>
      <c r="C103"/>
      <c r="D103"/>
    </row>
    <row r="104" spans="2:4" ht="23.25" x14ac:dyDescent="0.35">
      <c r="B104"/>
      <c r="C104"/>
      <c r="D104"/>
    </row>
    <row r="105" spans="2:4" ht="23.25" x14ac:dyDescent="0.35">
      <c r="B105"/>
      <c r="C105"/>
      <c r="D105"/>
    </row>
    <row r="106" spans="2:4" ht="23.25" x14ac:dyDescent="0.35">
      <c r="B106"/>
      <c r="C106"/>
      <c r="D106"/>
    </row>
    <row r="107" spans="2:4" ht="23.25" x14ac:dyDescent="0.35">
      <c r="B107"/>
      <c r="C107"/>
      <c r="D107"/>
    </row>
    <row r="108" spans="2:4" ht="23.25" x14ac:dyDescent="0.35">
      <c r="B108"/>
      <c r="C108"/>
      <c r="D108"/>
    </row>
    <row r="109" spans="2:4" ht="23.25" x14ac:dyDescent="0.35">
      <c r="B109"/>
      <c r="C109"/>
      <c r="D109"/>
    </row>
    <row r="110" spans="2:4" ht="23.25" x14ac:dyDescent="0.35">
      <c r="B110"/>
      <c r="C110"/>
      <c r="D110"/>
    </row>
    <row r="111" spans="2:4" ht="23.25" x14ac:dyDescent="0.35">
      <c r="B111"/>
      <c r="C111"/>
      <c r="D111"/>
    </row>
    <row r="112" spans="2:4" ht="23.25" x14ac:dyDescent="0.35">
      <c r="B112"/>
      <c r="C112"/>
      <c r="D112"/>
    </row>
    <row r="113" spans="2:4" ht="23.25" x14ac:dyDescent="0.35">
      <c r="B113"/>
      <c r="C113"/>
      <c r="D113"/>
    </row>
    <row r="114" spans="2:4" ht="23.25" x14ac:dyDescent="0.35">
      <c r="B114"/>
      <c r="C114"/>
      <c r="D114"/>
    </row>
    <row r="115" spans="2:4" ht="23.25" x14ac:dyDescent="0.35">
      <c r="B115"/>
      <c r="C115"/>
      <c r="D115"/>
    </row>
    <row r="116" spans="2:4" ht="23.25" x14ac:dyDescent="0.35">
      <c r="B116"/>
      <c r="C116"/>
      <c r="D116"/>
    </row>
    <row r="117" spans="2:4" ht="23.25" x14ac:dyDescent="0.35">
      <c r="B117"/>
      <c r="C117"/>
      <c r="D117"/>
    </row>
    <row r="118" spans="2:4" ht="24" thickBot="1" x14ac:dyDescent="0.4">
      <c r="B118"/>
      <c r="C118"/>
      <c r="D118"/>
    </row>
    <row r="119" spans="2:4" ht="19.5" thickBot="1" x14ac:dyDescent="0.35">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ht="15.75" thickBot="1" x14ac:dyDescent="0.3">
      <c r="B128"/>
      <c r="C128"/>
      <c r="D128"/>
    </row>
    <row r="129" spans="2:4" ht="15.75" thickBot="1" x14ac:dyDescent="0.3">
      <c r="B129"/>
      <c r="C129"/>
      <c r="D129"/>
    </row>
    <row r="130" spans="2:4" x14ac:dyDescent="0.25">
      <c r="B130"/>
      <c r="C130"/>
      <c r="D130"/>
    </row>
    <row r="131" spans="2:4" x14ac:dyDescent="0.25">
      <c r="B131"/>
      <c r="C131"/>
      <c r="D131"/>
    </row>
    <row r="132" spans="2:4" ht="15.75" thickBot="1" x14ac:dyDescent="0.3">
      <c r="B132"/>
      <c r="C132"/>
      <c r="D132"/>
    </row>
    <row r="133" spans="2:4" ht="15.75" thickBot="1" x14ac:dyDescent="0.3">
      <c r="B133"/>
      <c r="C133"/>
      <c r="D133"/>
    </row>
    <row r="134" spans="2:4" x14ac:dyDescent="0.25">
      <c r="B134"/>
      <c r="C134"/>
      <c r="D134"/>
    </row>
    <row r="135" spans="2:4" x14ac:dyDescent="0.25">
      <c r="B135"/>
      <c r="C135"/>
      <c r="D135"/>
    </row>
    <row r="136" spans="2:4" x14ac:dyDescent="0.25">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75"/>
      <c r="I4" s="1175"/>
      <c r="J4" s="1175"/>
    </row>
    <row r="5" spans="1:10" ht="24" thickBot="1" x14ac:dyDescent="0.35">
      <c r="A5" s="286" t="s">
        <v>4136</v>
      </c>
      <c r="B5" s="287" t="s">
        <v>4133</v>
      </c>
      <c r="C5" s="287" t="s">
        <v>4134</v>
      </c>
      <c r="D5" s="287" t="s">
        <v>4135</v>
      </c>
      <c r="E5" s="1012" t="s">
        <v>10848</v>
      </c>
      <c r="H5" s="1175"/>
      <c r="I5" s="1175"/>
      <c r="J5" s="1175"/>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2704000</v>
      </c>
      <c r="C14" s="289"/>
      <c r="D14" s="289">
        <v>-2704000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3430000</v>
      </c>
      <c r="C22" s="289"/>
      <c r="D22" s="289">
        <v>-3430000</v>
      </c>
    </row>
    <row r="23" spans="1:4" x14ac:dyDescent="0.3">
      <c r="A23" s="329" t="s">
        <v>10565</v>
      </c>
      <c r="B23" s="289">
        <v>3176000</v>
      </c>
      <c r="C23" s="289"/>
      <c r="D23" s="289">
        <v>-3176000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3420080</v>
      </c>
      <c r="C26" s="289"/>
      <c r="D26" s="289">
        <v>-3420080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10589130</v>
      </c>
      <c r="C29" s="289"/>
      <c r="D29" s="289">
        <v>-10589130</v>
      </c>
    </row>
    <row r="30" spans="1:4" x14ac:dyDescent="0.3">
      <c r="A30" s="288" t="s">
        <v>45</v>
      </c>
      <c r="B30" s="289">
        <v>50833350</v>
      </c>
      <c r="C30" s="289"/>
      <c r="D30" s="289">
        <v>-50833350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14" workbookViewId="0">
      <selection activeCell="D10" sqref="D10"/>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8" t="s">
        <v>1694</v>
      </c>
      <c r="C5" s="1003" t="s">
        <v>1801</v>
      </c>
      <c r="D5" s="1004" t="s">
        <v>46</v>
      </c>
      <c r="E5" s="1012" t="s">
        <v>10848</v>
      </c>
    </row>
    <row r="6" spans="1:6" x14ac:dyDescent="0.35">
      <c r="A6" s="995" t="s">
        <v>14351</v>
      </c>
      <c r="B6" s="1159">
        <v>5608854</v>
      </c>
      <c r="C6" s="1159">
        <v>2128216</v>
      </c>
      <c r="D6" s="1005">
        <v>3480638</v>
      </c>
    </row>
    <row r="7" spans="1:6" x14ac:dyDescent="0.35">
      <c r="A7" s="995" t="s">
        <v>6503</v>
      </c>
      <c r="B7" s="1159">
        <v>2849112</v>
      </c>
      <c r="C7" s="1159">
        <v>770847</v>
      </c>
      <c r="D7" s="1005">
        <v>2078265</v>
      </c>
    </row>
    <row r="8" spans="1:6" x14ac:dyDescent="0.35">
      <c r="A8" s="995" t="s">
        <v>15034</v>
      </c>
      <c r="B8" s="1159">
        <v>1737377</v>
      </c>
      <c r="C8" s="1159">
        <v>160970</v>
      </c>
      <c r="D8" s="1005">
        <v>1576407</v>
      </c>
      <c r="F8" s="97"/>
    </row>
    <row r="9" spans="1:6" x14ac:dyDescent="0.35">
      <c r="A9" s="995" t="s">
        <v>14232</v>
      </c>
      <c r="B9" s="1159">
        <v>3964301</v>
      </c>
      <c r="C9" s="1159">
        <v>2451204</v>
      </c>
      <c r="D9" s="1005">
        <v>1513097</v>
      </c>
    </row>
    <row r="10" spans="1:6" x14ac:dyDescent="0.35">
      <c r="A10" s="995" t="s">
        <v>15339</v>
      </c>
      <c r="B10" s="1159">
        <v>2989009</v>
      </c>
      <c r="C10" s="1159">
        <v>1500000</v>
      </c>
      <c r="D10" s="1005">
        <v>1489009</v>
      </c>
    </row>
    <row r="11" spans="1:6" x14ac:dyDescent="0.35">
      <c r="A11" s="995" t="s">
        <v>12783</v>
      </c>
      <c r="B11" s="1159">
        <v>2400664</v>
      </c>
      <c r="C11" s="1159">
        <v>1340274</v>
      </c>
      <c r="D11" s="1005">
        <v>1060390</v>
      </c>
    </row>
    <row r="12" spans="1:6" x14ac:dyDescent="0.35">
      <c r="A12" s="995" t="s">
        <v>10220</v>
      </c>
      <c r="B12" s="1159">
        <v>13668816</v>
      </c>
      <c r="C12" s="1159">
        <v>12621108</v>
      </c>
      <c r="D12" s="1005">
        <v>1047708</v>
      </c>
    </row>
    <row r="13" spans="1:6" x14ac:dyDescent="0.35">
      <c r="A13" s="995" t="s">
        <v>11068</v>
      </c>
      <c r="B13" s="1159">
        <v>17687936</v>
      </c>
      <c r="C13" s="1159">
        <v>16647930</v>
      </c>
      <c r="D13" s="1005">
        <v>1040006</v>
      </c>
    </row>
    <row r="14" spans="1:6" x14ac:dyDescent="0.35">
      <c r="A14" s="995" t="s">
        <v>14540</v>
      </c>
      <c r="B14" s="1159">
        <v>3570302</v>
      </c>
      <c r="C14" s="1159">
        <v>2531833</v>
      </c>
      <c r="D14" s="1005">
        <v>1038469</v>
      </c>
    </row>
    <row r="15" spans="1:6" x14ac:dyDescent="0.35">
      <c r="A15" s="995" t="s">
        <v>15401</v>
      </c>
      <c r="B15" s="1159">
        <v>1913476</v>
      </c>
      <c r="C15" s="1159">
        <v>1088450</v>
      </c>
      <c r="D15" s="1005">
        <v>825026</v>
      </c>
    </row>
    <row r="16" spans="1:6" x14ac:dyDescent="0.35">
      <c r="A16" s="995" t="s">
        <v>13240</v>
      </c>
      <c r="B16" s="1159">
        <v>3462827</v>
      </c>
      <c r="C16" s="1159">
        <v>2724959</v>
      </c>
      <c r="D16" s="1005">
        <v>737868</v>
      </c>
    </row>
    <row r="17" spans="1:4" x14ac:dyDescent="0.35">
      <c r="A17" s="995" t="s">
        <v>12671</v>
      </c>
      <c r="B17" s="1159">
        <v>4414198</v>
      </c>
      <c r="C17" s="1159">
        <v>3709761</v>
      </c>
      <c r="D17" s="1005">
        <v>704437</v>
      </c>
    </row>
    <row r="18" spans="1:4" x14ac:dyDescent="0.35">
      <c r="A18" s="995" t="s">
        <v>13098</v>
      </c>
      <c r="B18" s="1159">
        <v>7220520</v>
      </c>
      <c r="C18" s="1159">
        <v>6703838</v>
      </c>
      <c r="D18" s="1005">
        <v>516682</v>
      </c>
    </row>
    <row r="19" spans="1:4" x14ac:dyDescent="0.35">
      <c r="A19" s="995" t="s">
        <v>15258</v>
      </c>
      <c r="B19" s="1159">
        <v>439540</v>
      </c>
      <c r="C19" s="1159">
        <v>190000</v>
      </c>
      <c r="D19" s="1005">
        <v>249540</v>
      </c>
    </row>
    <row r="20" spans="1:4" x14ac:dyDescent="0.35">
      <c r="A20" s="995" t="s">
        <v>15261</v>
      </c>
      <c r="B20" s="1159">
        <v>233728</v>
      </c>
      <c r="C20" s="1159"/>
      <c r="D20" s="1005">
        <v>233728</v>
      </c>
    </row>
    <row r="21" spans="1:4" x14ac:dyDescent="0.35">
      <c r="A21" s="1092" t="s">
        <v>10472</v>
      </c>
      <c r="B21" s="1159">
        <v>198258</v>
      </c>
      <c r="C21" s="1159"/>
      <c r="D21" s="1005">
        <v>198258</v>
      </c>
    </row>
    <row r="22" spans="1:4" x14ac:dyDescent="0.35">
      <c r="A22" s="1092" t="s">
        <v>2195</v>
      </c>
      <c r="B22" s="1159">
        <v>35470</v>
      </c>
      <c r="C22" s="1159"/>
      <c r="D22" s="1005">
        <v>35470</v>
      </c>
    </row>
    <row r="23" spans="1:4" x14ac:dyDescent="0.35">
      <c r="A23" s="995" t="s">
        <v>13475</v>
      </c>
      <c r="B23" s="1159">
        <v>177451</v>
      </c>
      <c r="C23" s="1159">
        <v>77451</v>
      </c>
      <c r="D23" s="1005">
        <v>100000</v>
      </c>
    </row>
    <row r="24" spans="1:4" x14ac:dyDescent="0.35">
      <c r="A24" s="995" t="s">
        <v>13904</v>
      </c>
      <c r="B24" s="1159">
        <v>167500</v>
      </c>
      <c r="C24" s="1159">
        <v>69729</v>
      </c>
      <c r="D24" s="1005">
        <v>97771</v>
      </c>
    </row>
    <row r="25" spans="1:4" x14ac:dyDescent="0.35">
      <c r="A25" s="995" t="s">
        <v>13278</v>
      </c>
      <c r="B25" s="1159">
        <v>413863</v>
      </c>
      <c r="C25" s="1159">
        <v>332310</v>
      </c>
      <c r="D25" s="1005">
        <v>81553</v>
      </c>
    </row>
    <row r="26" spans="1:4" x14ac:dyDescent="0.35">
      <c r="A26" s="995" t="s">
        <v>13213</v>
      </c>
      <c r="B26" s="1159">
        <v>9156000</v>
      </c>
      <c r="C26" s="1159">
        <v>9075437</v>
      </c>
      <c r="D26" s="1005">
        <v>80563</v>
      </c>
    </row>
    <row r="27" spans="1:4" x14ac:dyDescent="0.35">
      <c r="A27" s="995" t="s">
        <v>15311</v>
      </c>
      <c r="B27" s="1159">
        <v>1029601</v>
      </c>
      <c r="C27" s="1159">
        <v>950000</v>
      </c>
      <c r="D27" s="1005">
        <v>79601</v>
      </c>
    </row>
    <row r="28" spans="1:4" x14ac:dyDescent="0.35">
      <c r="A28" s="995" t="s">
        <v>15101</v>
      </c>
      <c r="B28" s="1159">
        <v>427170</v>
      </c>
      <c r="C28" s="1159">
        <v>350000</v>
      </c>
      <c r="D28" s="1005">
        <v>77170</v>
      </c>
    </row>
    <row r="29" spans="1:4" x14ac:dyDescent="0.35">
      <c r="A29" s="1092" t="s">
        <v>8384</v>
      </c>
      <c r="B29" s="1159">
        <v>403900</v>
      </c>
      <c r="C29" s="1159">
        <v>350000</v>
      </c>
      <c r="D29" s="1005">
        <v>53900</v>
      </c>
    </row>
    <row r="30" spans="1:4" x14ac:dyDescent="0.35">
      <c r="A30" s="1092" t="s">
        <v>168</v>
      </c>
      <c r="B30" s="1159">
        <v>23270</v>
      </c>
      <c r="C30" s="1159"/>
      <c r="D30" s="1098">
        <v>23270</v>
      </c>
    </row>
    <row r="31" spans="1:4" x14ac:dyDescent="0.35">
      <c r="A31" s="995" t="s">
        <v>13417</v>
      </c>
      <c r="B31" s="1159">
        <v>1736281</v>
      </c>
      <c r="C31" s="1159">
        <v>1664658</v>
      </c>
      <c r="D31" s="1005">
        <v>71623</v>
      </c>
    </row>
    <row r="32" spans="1:4" x14ac:dyDescent="0.35">
      <c r="A32" s="995" t="s">
        <v>12594</v>
      </c>
      <c r="B32" s="1159">
        <v>478169</v>
      </c>
      <c r="C32" s="1159">
        <v>413362</v>
      </c>
      <c r="D32" s="1005">
        <v>64807</v>
      </c>
    </row>
    <row r="33" spans="1:4" x14ac:dyDescent="0.35">
      <c r="A33" s="995" t="s">
        <v>14597</v>
      </c>
      <c r="B33" s="1159">
        <v>263371</v>
      </c>
      <c r="C33" s="1159">
        <v>200000</v>
      </c>
      <c r="D33" s="1005">
        <v>63371</v>
      </c>
    </row>
    <row r="34" spans="1:4" hidden="1" x14ac:dyDescent="0.35">
      <c r="A34" s="1092" t="s">
        <v>8384</v>
      </c>
      <c r="B34" s="1159">
        <v>263371</v>
      </c>
      <c r="C34" s="1159">
        <v>200000</v>
      </c>
      <c r="D34" s="1005">
        <v>63371</v>
      </c>
    </row>
    <row r="35" spans="1:4" hidden="1" x14ac:dyDescent="0.35">
      <c r="A35" s="995" t="s">
        <v>13519</v>
      </c>
      <c r="B35" s="1159">
        <v>1192404</v>
      </c>
      <c r="C35" s="1159">
        <v>1143904</v>
      </c>
      <c r="D35" s="1005">
        <v>48500</v>
      </c>
    </row>
    <row r="36" spans="1:4" hidden="1" x14ac:dyDescent="0.35">
      <c r="A36" s="995" t="s">
        <v>14474</v>
      </c>
      <c r="B36" s="1159">
        <v>232541</v>
      </c>
      <c r="C36" s="1159">
        <v>200000</v>
      </c>
      <c r="D36" s="1005">
        <v>32541</v>
      </c>
    </row>
    <row r="37" spans="1:4" hidden="1" x14ac:dyDescent="0.35">
      <c r="A37" s="995" t="s">
        <v>10284</v>
      </c>
      <c r="B37" s="1159">
        <v>1585166</v>
      </c>
      <c r="C37" s="1159">
        <v>1556673</v>
      </c>
      <c r="D37" s="1005">
        <v>28493</v>
      </c>
    </row>
    <row r="38" spans="1:4" hidden="1" x14ac:dyDescent="0.35">
      <c r="A38" s="995" t="s">
        <v>11</v>
      </c>
      <c r="B38" s="1159">
        <v>190221</v>
      </c>
      <c r="C38" s="1159">
        <v>171670</v>
      </c>
      <c r="D38" s="1005">
        <v>18551</v>
      </c>
    </row>
    <row r="39" spans="1:4" hidden="1" x14ac:dyDescent="0.35">
      <c r="A39" s="995" t="s">
        <v>15005</v>
      </c>
      <c r="B39" s="1159">
        <v>53554</v>
      </c>
      <c r="C39" s="1159">
        <v>39000</v>
      </c>
      <c r="D39" s="1005">
        <v>14554</v>
      </c>
    </row>
    <row r="40" spans="1:4" hidden="1" x14ac:dyDescent="0.35">
      <c r="A40" s="995" t="s">
        <v>7801</v>
      </c>
      <c r="B40" s="1159">
        <v>1084340</v>
      </c>
      <c r="C40" s="1159">
        <v>1072490</v>
      </c>
      <c r="D40" s="1005">
        <v>11850</v>
      </c>
    </row>
    <row r="41" spans="1:4" hidden="1" x14ac:dyDescent="0.35">
      <c r="A41" s="995" t="s">
        <v>12171</v>
      </c>
      <c r="B41" s="1159">
        <v>4325162</v>
      </c>
      <c r="C41" s="1159">
        <v>4318307</v>
      </c>
      <c r="D41" s="1005">
        <v>6855</v>
      </c>
    </row>
    <row r="42" spans="1:4" hidden="1" x14ac:dyDescent="0.35">
      <c r="A42" s="995" t="s">
        <v>11423</v>
      </c>
      <c r="B42" s="1159">
        <v>1121427</v>
      </c>
      <c r="C42" s="1159">
        <v>1115883</v>
      </c>
      <c r="D42" s="1005">
        <v>5544</v>
      </c>
    </row>
    <row r="43" spans="1:4" hidden="1" x14ac:dyDescent="0.35">
      <c r="A43" s="995" t="s">
        <v>9344</v>
      </c>
      <c r="B43" s="1159">
        <v>4450511</v>
      </c>
      <c r="C43" s="1159">
        <v>4448561</v>
      </c>
      <c r="D43" s="1005">
        <v>1950</v>
      </c>
    </row>
    <row r="44" spans="1:4" hidden="1" x14ac:dyDescent="0.35">
      <c r="A44" s="995" t="s">
        <v>13165</v>
      </c>
      <c r="B44" s="1159">
        <v>4937023</v>
      </c>
      <c r="C44" s="1159">
        <v>4936334</v>
      </c>
      <c r="D44" s="1005">
        <v>689</v>
      </c>
    </row>
    <row r="45" spans="1:4" hidden="1" x14ac:dyDescent="0.35">
      <c r="A45" s="995" t="s">
        <v>9495</v>
      </c>
      <c r="B45" s="1159">
        <v>69638</v>
      </c>
      <c r="C45" s="1159">
        <v>69638</v>
      </c>
      <c r="D45" s="1005">
        <v>0</v>
      </c>
    </row>
    <row r="46" spans="1:4" hidden="1" x14ac:dyDescent="0.35">
      <c r="A46" s="995" t="s">
        <v>2226</v>
      </c>
      <c r="B46" s="1159">
        <v>381380</v>
      </c>
      <c r="C46" s="1159">
        <v>381380</v>
      </c>
      <c r="D46" s="1005">
        <v>0</v>
      </c>
    </row>
    <row r="47" spans="1:4" hidden="1" x14ac:dyDescent="0.35">
      <c r="A47" s="995" t="s">
        <v>10986</v>
      </c>
      <c r="B47" s="1159">
        <v>69890</v>
      </c>
      <c r="C47" s="1159">
        <v>69890</v>
      </c>
      <c r="D47" s="1005">
        <v>0</v>
      </c>
    </row>
    <row r="48" spans="1:4" hidden="1" x14ac:dyDescent="0.35">
      <c r="A48" s="995" t="s">
        <v>1492</v>
      </c>
      <c r="B48" s="1159">
        <v>188750</v>
      </c>
      <c r="C48" s="1159">
        <v>188750</v>
      </c>
      <c r="D48" s="1005">
        <v>0</v>
      </c>
    </row>
    <row r="49" spans="1:4" hidden="1" x14ac:dyDescent="0.35">
      <c r="A49" s="995" t="s">
        <v>8068</v>
      </c>
      <c r="B49" s="1159">
        <v>142848</v>
      </c>
      <c r="C49" s="1159">
        <v>142848</v>
      </c>
      <c r="D49" s="1005">
        <v>0</v>
      </c>
    </row>
    <row r="50" spans="1:4" hidden="1" x14ac:dyDescent="0.35">
      <c r="A50" s="995" t="s">
        <v>33</v>
      </c>
      <c r="B50" s="1159">
        <v>569111</v>
      </c>
      <c r="C50" s="1159">
        <v>569111</v>
      </c>
      <c r="D50" s="1005">
        <v>0</v>
      </c>
    </row>
    <row r="51" spans="1:4" hidden="1" x14ac:dyDescent="0.35">
      <c r="A51" s="995" t="s">
        <v>10459</v>
      </c>
      <c r="B51" s="1159">
        <v>1683705</v>
      </c>
      <c r="C51" s="1159">
        <v>1683705</v>
      </c>
      <c r="D51" s="1005">
        <v>0</v>
      </c>
    </row>
    <row r="52" spans="1:4" hidden="1" x14ac:dyDescent="0.35">
      <c r="A52" s="995" t="s">
        <v>1806</v>
      </c>
      <c r="B52" s="1159">
        <v>4800</v>
      </c>
      <c r="C52" s="1159">
        <v>4800</v>
      </c>
      <c r="D52" s="1005">
        <v>0</v>
      </c>
    </row>
    <row r="53" spans="1:4" hidden="1" x14ac:dyDescent="0.35">
      <c r="A53" s="995" t="s">
        <v>10110</v>
      </c>
      <c r="B53" s="1159">
        <v>80000</v>
      </c>
      <c r="C53" s="1159">
        <v>80000</v>
      </c>
      <c r="D53" s="1005">
        <v>0</v>
      </c>
    </row>
    <row r="54" spans="1:4" hidden="1" x14ac:dyDescent="0.35">
      <c r="A54" s="995" t="s">
        <v>1690</v>
      </c>
      <c r="B54" s="1159">
        <v>13508</v>
      </c>
      <c r="C54" s="1159">
        <v>13508</v>
      </c>
      <c r="D54" s="1005">
        <v>0</v>
      </c>
    </row>
    <row r="55" spans="1:4" hidden="1" x14ac:dyDescent="0.35">
      <c r="A55" s="995" t="s">
        <v>7914</v>
      </c>
      <c r="B55" s="1159">
        <v>3715694</v>
      </c>
      <c r="C55" s="1159">
        <v>3715694</v>
      </c>
      <c r="D55" s="1005">
        <v>0</v>
      </c>
    </row>
    <row r="56" spans="1:4" hidden="1" x14ac:dyDescent="0.35">
      <c r="A56" s="995" t="s">
        <v>2022</v>
      </c>
      <c r="B56" s="1159">
        <v>290962</v>
      </c>
      <c r="C56" s="1159">
        <v>290962</v>
      </c>
      <c r="D56" s="1005">
        <v>0</v>
      </c>
    </row>
    <row r="57" spans="1:4" hidden="1" x14ac:dyDescent="0.35">
      <c r="A57" s="995" t="s">
        <v>8645</v>
      </c>
      <c r="B57" s="1159">
        <v>11292323</v>
      </c>
      <c r="C57" s="1159">
        <v>11292323</v>
      </c>
      <c r="D57" s="1005">
        <v>0</v>
      </c>
    </row>
    <row r="58" spans="1:4" hidden="1" x14ac:dyDescent="0.35">
      <c r="A58" s="995" t="s">
        <v>32</v>
      </c>
      <c r="B58" s="1159">
        <v>327433</v>
      </c>
      <c r="C58" s="1159">
        <v>327433</v>
      </c>
      <c r="D58" s="1005">
        <v>0</v>
      </c>
    </row>
    <row r="59" spans="1:4" hidden="1" x14ac:dyDescent="0.35">
      <c r="A59" s="995" t="s">
        <v>12251</v>
      </c>
      <c r="B59" s="1159">
        <v>1278570</v>
      </c>
      <c r="C59" s="1159">
        <v>1278570</v>
      </c>
      <c r="D59" s="1005">
        <v>0</v>
      </c>
    </row>
    <row r="60" spans="1:4" hidden="1" x14ac:dyDescent="0.35">
      <c r="A60" s="995" t="s">
        <v>2042</v>
      </c>
      <c r="B60" s="1159">
        <v>91259</v>
      </c>
      <c r="C60" s="1159">
        <v>91259</v>
      </c>
      <c r="D60" s="1005">
        <v>0</v>
      </c>
    </row>
    <row r="61" spans="1:4" hidden="1" x14ac:dyDescent="0.35">
      <c r="A61" s="995" t="s">
        <v>464</v>
      </c>
      <c r="B61" s="1159">
        <v>3188510</v>
      </c>
      <c r="C61" s="1159">
        <v>3188510</v>
      </c>
      <c r="D61" s="1005">
        <v>0</v>
      </c>
    </row>
    <row r="62" spans="1:4" hidden="1" x14ac:dyDescent="0.35">
      <c r="A62" s="995" t="s">
        <v>2262</v>
      </c>
      <c r="B62" s="1159">
        <v>81323</v>
      </c>
      <c r="C62" s="1159">
        <v>81323</v>
      </c>
      <c r="D62" s="1005">
        <v>0</v>
      </c>
    </row>
    <row r="63" spans="1:4" hidden="1" x14ac:dyDescent="0.35">
      <c r="A63" s="995" t="s">
        <v>11685</v>
      </c>
      <c r="B63" s="1159">
        <v>62941</v>
      </c>
      <c r="C63" s="1159">
        <v>62941</v>
      </c>
      <c r="D63" s="1005">
        <v>0</v>
      </c>
    </row>
    <row r="64" spans="1:4" hidden="1" x14ac:dyDescent="0.35">
      <c r="A64" s="995" t="s">
        <v>2403</v>
      </c>
      <c r="B64" s="1159">
        <v>907</v>
      </c>
      <c r="C64" s="1159">
        <v>907</v>
      </c>
      <c r="D64" s="1005">
        <v>0</v>
      </c>
    </row>
    <row r="65" spans="1:4" hidden="1" x14ac:dyDescent="0.35">
      <c r="A65" s="995" t="s">
        <v>12774</v>
      </c>
      <c r="B65" s="1159">
        <v>285639</v>
      </c>
      <c r="C65" s="1159">
        <v>285639</v>
      </c>
      <c r="D65" s="1005">
        <v>0</v>
      </c>
    </row>
    <row r="66" spans="1:4" hidden="1" x14ac:dyDescent="0.35">
      <c r="A66" s="995" t="s">
        <v>2547</v>
      </c>
      <c r="B66" s="1159">
        <v>42578</v>
      </c>
      <c r="C66" s="1159">
        <v>42578</v>
      </c>
      <c r="D66" s="1005">
        <v>0</v>
      </c>
    </row>
    <row r="67" spans="1:4" hidden="1" x14ac:dyDescent="0.35">
      <c r="A67" s="995" t="s">
        <v>82</v>
      </c>
      <c r="B67" s="1159">
        <v>732794</v>
      </c>
      <c r="C67" s="1159">
        <v>732794</v>
      </c>
      <c r="D67" s="1005">
        <v>0</v>
      </c>
    </row>
    <row r="68" spans="1:4" hidden="1" x14ac:dyDescent="0.35">
      <c r="A68" s="995" t="s">
        <v>2651</v>
      </c>
      <c r="B68" s="1159">
        <v>9647104</v>
      </c>
      <c r="C68" s="1159">
        <v>9647104</v>
      </c>
      <c r="D68" s="1005">
        <v>0</v>
      </c>
    </row>
    <row r="69" spans="1:4" hidden="1" x14ac:dyDescent="0.35">
      <c r="A69" s="995" t="s">
        <v>7946</v>
      </c>
      <c r="B69" s="1159">
        <v>241139</v>
      </c>
      <c r="C69" s="1159">
        <v>241139</v>
      </c>
      <c r="D69" s="1005">
        <v>0</v>
      </c>
    </row>
    <row r="70" spans="1:4" hidden="1" x14ac:dyDescent="0.35">
      <c r="A70" s="995" t="s">
        <v>2318</v>
      </c>
      <c r="B70" s="1159">
        <v>39773</v>
      </c>
      <c r="C70" s="1159">
        <v>39773</v>
      </c>
      <c r="D70" s="1005">
        <v>0</v>
      </c>
    </row>
    <row r="71" spans="1:4" hidden="1" x14ac:dyDescent="0.35">
      <c r="A71" s="995" t="s">
        <v>8547</v>
      </c>
      <c r="B71" s="1159">
        <v>2892546</v>
      </c>
      <c r="C71" s="1159">
        <v>2892546</v>
      </c>
      <c r="D71" s="1005">
        <v>0</v>
      </c>
    </row>
    <row r="72" spans="1:4" hidden="1" x14ac:dyDescent="0.35">
      <c r="A72" s="995" t="s">
        <v>3383</v>
      </c>
      <c r="B72" s="1159">
        <v>4145</v>
      </c>
      <c r="C72" s="1159">
        <v>4145</v>
      </c>
      <c r="D72" s="1005">
        <v>0</v>
      </c>
    </row>
    <row r="73" spans="1:4" hidden="1" x14ac:dyDescent="0.35">
      <c r="A73" s="995" t="s">
        <v>8864</v>
      </c>
      <c r="B73" s="1159">
        <v>2901296</v>
      </c>
      <c r="C73" s="1159">
        <v>2901296</v>
      </c>
      <c r="D73" s="1005">
        <v>0</v>
      </c>
    </row>
    <row r="74" spans="1:4" s="1006" customFormat="1" hidden="1" x14ac:dyDescent="0.35">
      <c r="A74" s="995" t="s">
        <v>3400</v>
      </c>
      <c r="B74" s="1159">
        <v>25920</v>
      </c>
      <c r="C74" s="1159">
        <v>25920</v>
      </c>
      <c r="D74" s="1005">
        <v>0</v>
      </c>
    </row>
    <row r="75" spans="1:4" hidden="1" x14ac:dyDescent="0.35">
      <c r="A75" s="995" t="s">
        <v>9757</v>
      </c>
      <c r="B75" s="1159">
        <v>6398047</v>
      </c>
      <c r="C75" s="1159">
        <v>6398047</v>
      </c>
      <c r="D75" s="1005">
        <v>0</v>
      </c>
    </row>
    <row r="76" spans="1:4" hidden="1" x14ac:dyDescent="0.35">
      <c r="A76" s="995" t="s">
        <v>3621</v>
      </c>
      <c r="B76" s="1159">
        <v>1205380</v>
      </c>
      <c r="C76" s="1159">
        <v>1205380</v>
      </c>
      <c r="D76" s="1005">
        <v>0</v>
      </c>
    </row>
    <row r="77" spans="1:4" hidden="1" x14ac:dyDescent="0.35">
      <c r="A77" s="995" t="s">
        <v>2648</v>
      </c>
      <c r="B77" s="1159">
        <v>202856</v>
      </c>
      <c r="C77" s="1159">
        <v>202856</v>
      </c>
      <c r="D77" s="1005">
        <v>0</v>
      </c>
    </row>
    <row r="78" spans="1:4" hidden="1" x14ac:dyDescent="0.35">
      <c r="A78" s="995" t="s">
        <v>1675</v>
      </c>
      <c r="B78" s="1159">
        <v>155133</v>
      </c>
      <c r="C78" s="1159">
        <v>155133</v>
      </c>
      <c r="D78" s="1005">
        <v>0</v>
      </c>
    </row>
    <row r="79" spans="1:4" hidden="1" x14ac:dyDescent="0.35">
      <c r="A79" s="995" t="s">
        <v>10559</v>
      </c>
      <c r="B79" s="1159">
        <v>1846282</v>
      </c>
      <c r="C79" s="1159">
        <v>1846282</v>
      </c>
      <c r="D79" s="1005">
        <v>0</v>
      </c>
    </row>
    <row r="80" spans="1:4" hidden="1" x14ac:dyDescent="0.35">
      <c r="A80" s="995" t="s">
        <v>18</v>
      </c>
      <c r="B80" s="1159">
        <v>150590</v>
      </c>
      <c r="C80" s="1159">
        <v>150590</v>
      </c>
      <c r="D80" s="1005">
        <v>0</v>
      </c>
    </row>
    <row r="81" spans="1:4" hidden="1" x14ac:dyDescent="0.35">
      <c r="A81" s="995" t="s">
        <v>10564</v>
      </c>
      <c r="B81" s="1159">
        <v>21004486</v>
      </c>
      <c r="C81" s="1159">
        <v>21004486</v>
      </c>
      <c r="D81" s="1005">
        <v>0</v>
      </c>
    </row>
    <row r="82" spans="1:4" hidden="1" x14ac:dyDescent="0.35">
      <c r="A82" s="995" t="s">
        <v>4720</v>
      </c>
      <c r="B82" s="1159">
        <v>644100</v>
      </c>
      <c r="C82" s="1159">
        <v>644100</v>
      </c>
      <c r="D82" s="1005">
        <v>0</v>
      </c>
    </row>
    <row r="83" spans="1:4" hidden="1" x14ac:dyDescent="0.35">
      <c r="A83" s="995" t="s">
        <v>768</v>
      </c>
      <c r="B83" s="1159">
        <v>190145</v>
      </c>
      <c r="C83" s="1159">
        <v>190145</v>
      </c>
      <c r="D83" s="1005">
        <v>0</v>
      </c>
    </row>
    <row r="84" spans="1:4" hidden="1" x14ac:dyDescent="0.35">
      <c r="A84" s="995" t="s">
        <v>4883</v>
      </c>
      <c r="B84" s="1159">
        <v>262657</v>
      </c>
      <c r="C84" s="1159">
        <v>262657</v>
      </c>
      <c r="D84" s="1005">
        <v>0</v>
      </c>
    </row>
    <row r="85" spans="1:4" hidden="1" x14ac:dyDescent="0.35">
      <c r="A85" s="995" t="s">
        <v>11488</v>
      </c>
      <c r="B85" s="1159">
        <v>576715</v>
      </c>
      <c r="C85" s="1159">
        <v>576715</v>
      </c>
      <c r="D85" s="1005">
        <v>0</v>
      </c>
    </row>
    <row r="86" spans="1:4" hidden="1" x14ac:dyDescent="0.35">
      <c r="A86" s="995" t="s">
        <v>5051</v>
      </c>
      <c r="B86" s="1159">
        <v>206944</v>
      </c>
      <c r="C86" s="1159">
        <v>206944</v>
      </c>
      <c r="D86" s="1005">
        <v>0</v>
      </c>
    </row>
    <row r="87" spans="1:4" hidden="1" x14ac:dyDescent="0.35">
      <c r="A87" s="995" t="s">
        <v>1086</v>
      </c>
      <c r="B87" s="1159">
        <v>88730</v>
      </c>
      <c r="C87" s="1159">
        <v>88730</v>
      </c>
      <c r="D87" s="1005">
        <v>0</v>
      </c>
    </row>
    <row r="88" spans="1:4" hidden="1" x14ac:dyDescent="0.35">
      <c r="A88" s="995" t="s">
        <v>4813</v>
      </c>
      <c r="B88" s="1159">
        <v>15712</v>
      </c>
      <c r="C88" s="1159">
        <v>15712</v>
      </c>
      <c r="D88" s="1005">
        <v>0</v>
      </c>
    </row>
    <row r="89" spans="1:4" hidden="1" x14ac:dyDescent="0.35">
      <c r="A89" s="995" t="s">
        <v>40</v>
      </c>
      <c r="B89" s="1159">
        <v>4949540</v>
      </c>
      <c r="C89" s="1159">
        <v>4949540</v>
      </c>
      <c r="D89" s="1005">
        <v>0</v>
      </c>
    </row>
    <row r="90" spans="1:4" hidden="1" x14ac:dyDescent="0.35">
      <c r="A90" s="995" t="s">
        <v>5226</v>
      </c>
      <c r="B90" s="1159">
        <v>862774</v>
      </c>
      <c r="C90" s="1159">
        <v>862774</v>
      </c>
      <c r="D90" s="1005">
        <v>0</v>
      </c>
    </row>
    <row r="91" spans="1:4" hidden="1" x14ac:dyDescent="0.35">
      <c r="A91" s="995" t="s">
        <v>13636</v>
      </c>
      <c r="B91" s="1159">
        <v>69559</v>
      </c>
      <c r="C91" s="1159">
        <v>69559</v>
      </c>
      <c r="D91" s="1005">
        <v>0</v>
      </c>
    </row>
    <row r="92" spans="1:4" hidden="1" x14ac:dyDescent="0.35">
      <c r="A92" s="995" t="s">
        <v>5319</v>
      </c>
      <c r="B92" s="1159">
        <v>52679</v>
      </c>
      <c r="C92" s="1159">
        <v>52679</v>
      </c>
      <c r="D92" s="1005">
        <v>0</v>
      </c>
    </row>
    <row r="93" spans="1:4" hidden="1" x14ac:dyDescent="0.35">
      <c r="A93" s="995" t="s">
        <v>1804</v>
      </c>
      <c r="B93" s="1159">
        <v>236720</v>
      </c>
      <c r="C93" s="1159">
        <v>236720</v>
      </c>
      <c r="D93" s="1005">
        <v>0</v>
      </c>
    </row>
    <row r="94" spans="1:4" hidden="1" x14ac:dyDescent="0.35">
      <c r="A94" s="995" t="s">
        <v>5547</v>
      </c>
      <c r="B94" s="1159">
        <v>202398</v>
      </c>
      <c r="C94" s="1159">
        <v>202398</v>
      </c>
      <c r="D94" s="1005">
        <v>0</v>
      </c>
    </row>
    <row r="95" spans="1:4" hidden="1" x14ac:dyDescent="0.35">
      <c r="A95" s="995" t="s">
        <v>3944</v>
      </c>
      <c r="B95" s="1159">
        <v>5200</v>
      </c>
      <c r="C95" s="1159">
        <v>5200</v>
      </c>
      <c r="D95" s="1005">
        <v>0</v>
      </c>
    </row>
    <row r="96" spans="1:4" hidden="1" x14ac:dyDescent="0.35">
      <c r="A96" s="995" t="s">
        <v>5708</v>
      </c>
      <c r="B96" s="1159">
        <v>189460</v>
      </c>
      <c r="C96" s="1159">
        <v>189460</v>
      </c>
      <c r="D96" s="1005">
        <v>0</v>
      </c>
    </row>
    <row r="97" spans="1:4" hidden="1" x14ac:dyDescent="0.35">
      <c r="A97" s="995" t="s">
        <v>8034</v>
      </c>
      <c r="B97" s="1159">
        <v>11932427</v>
      </c>
      <c r="C97" s="1159">
        <v>11932427</v>
      </c>
      <c r="D97" s="1005">
        <v>0</v>
      </c>
    </row>
    <row r="98" spans="1:4" hidden="1" x14ac:dyDescent="0.35">
      <c r="A98" s="995" t="s">
        <v>5719</v>
      </c>
      <c r="B98" s="1159">
        <v>271758</v>
      </c>
      <c r="C98" s="1159">
        <v>271758</v>
      </c>
      <c r="D98" s="1005">
        <v>0</v>
      </c>
    </row>
    <row r="99" spans="1:4" hidden="1" x14ac:dyDescent="0.35">
      <c r="A99" s="995" t="s">
        <v>8329</v>
      </c>
      <c r="B99" s="1159">
        <v>6661900</v>
      </c>
      <c r="C99" s="1159">
        <v>6661900</v>
      </c>
      <c r="D99" s="1005">
        <v>0</v>
      </c>
    </row>
    <row r="100" spans="1:4" hidden="1" x14ac:dyDescent="0.35">
      <c r="A100" s="995" t="s">
        <v>5728</v>
      </c>
      <c r="B100" s="1159">
        <v>20800</v>
      </c>
      <c r="C100" s="1159">
        <v>20800</v>
      </c>
      <c r="D100" s="1005">
        <v>0</v>
      </c>
    </row>
    <row r="101" spans="1:4" hidden="1" x14ac:dyDescent="0.35">
      <c r="A101" s="995" t="s">
        <v>8521</v>
      </c>
      <c r="B101" s="1159">
        <v>235522</v>
      </c>
      <c r="C101" s="1159">
        <v>235522</v>
      </c>
      <c r="D101" s="1005">
        <v>0</v>
      </c>
    </row>
    <row r="102" spans="1:4" hidden="1" x14ac:dyDescent="0.35">
      <c r="A102" s="995" t="s">
        <v>5810</v>
      </c>
      <c r="B102" s="1159">
        <v>317719</v>
      </c>
      <c r="C102" s="1159">
        <v>317719</v>
      </c>
      <c r="D102" s="1005">
        <v>0</v>
      </c>
    </row>
    <row r="103" spans="1:4" hidden="1" x14ac:dyDescent="0.35">
      <c r="A103" s="995" t="s">
        <v>8856</v>
      </c>
      <c r="B103" s="1159">
        <v>1899307</v>
      </c>
      <c r="C103" s="1159">
        <v>1899307</v>
      </c>
      <c r="D103" s="1005">
        <v>0</v>
      </c>
    </row>
    <row r="104" spans="1:4" hidden="1" x14ac:dyDescent="0.35">
      <c r="A104" s="995" t="s">
        <v>6102</v>
      </c>
      <c r="B104" s="1159">
        <v>126398</v>
      </c>
      <c r="C104" s="1159">
        <v>126398</v>
      </c>
      <c r="D104" s="1005">
        <v>0</v>
      </c>
    </row>
    <row r="105" spans="1:4" hidden="1" x14ac:dyDescent="0.35">
      <c r="A105" s="995" t="s">
        <v>9397</v>
      </c>
      <c r="B105" s="1159">
        <v>1080276</v>
      </c>
      <c r="C105" s="1159">
        <v>1080276</v>
      </c>
      <c r="D105" s="1005">
        <v>0</v>
      </c>
    </row>
    <row r="106" spans="1:4" hidden="1" x14ac:dyDescent="0.35">
      <c r="A106" s="995" t="s">
        <v>6247</v>
      </c>
      <c r="B106" s="1159">
        <v>64600</v>
      </c>
      <c r="C106" s="1159">
        <v>64600</v>
      </c>
      <c r="D106" s="1005">
        <v>0</v>
      </c>
    </row>
    <row r="107" spans="1:4" hidden="1" x14ac:dyDescent="0.35">
      <c r="A107" s="995" t="s">
        <v>9649</v>
      </c>
      <c r="B107" s="1159">
        <v>2984053</v>
      </c>
      <c r="C107" s="1159">
        <v>2984053</v>
      </c>
      <c r="D107" s="1005">
        <v>0</v>
      </c>
    </row>
    <row r="108" spans="1:4" hidden="1" x14ac:dyDescent="0.35">
      <c r="A108" s="995" t="s">
        <v>6407</v>
      </c>
      <c r="B108" s="1159">
        <v>959942</v>
      </c>
      <c r="C108" s="1159">
        <v>959942</v>
      </c>
      <c r="D108" s="1005">
        <v>0</v>
      </c>
    </row>
    <row r="109" spans="1:4" hidden="1" x14ac:dyDescent="0.35">
      <c r="A109" s="995" t="s">
        <v>9955</v>
      </c>
      <c r="B109" s="1159">
        <v>385571</v>
      </c>
      <c r="C109" s="1159">
        <v>385571</v>
      </c>
      <c r="D109" s="1005">
        <v>0</v>
      </c>
    </row>
    <row r="110" spans="1:4" hidden="1" x14ac:dyDescent="0.35">
      <c r="A110" s="995" t="s">
        <v>6505</v>
      </c>
      <c r="B110" s="1159">
        <v>74613</v>
      </c>
      <c r="C110" s="1159">
        <v>74613</v>
      </c>
      <c r="D110" s="1005">
        <v>0</v>
      </c>
    </row>
    <row r="111" spans="1:4" hidden="1" x14ac:dyDescent="0.35">
      <c r="A111" s="995" t="s">
        <v>10139</v>
      </c>
      <c r="B111" s="1159">
        <v>2384019</v>
      </c>
      <c r="C111" s="1159">
        <v>2384019</v>
      </c>
      <c r="D111" s="1005">
        <v>0</v>
      </c>
    </row>
    <row r="112" spans="1:4" hidden="1" x14ac:dyDescent="0.35">
      <c r="A112" s="995" t="s">
        <v>6506</v>
      </c>
      <c r="B112" s="1159">
        <v>798186</v>
      </c>
      <c r="C112" s="1159">
        <v>798186</v>
      </c>
      <c r="D112" s="1005">
        <v>0</v>
      </c>
    </row>
    <row r="113" spans="1:4" hidden="1" x14ac:dyDescent="0.35">
      <c r="A113" s="995" t="s">
        <v>154</v>
      </c>
      <c r="B113" s="1159">
        <v>252400</v>
      </c>
      <c r="C113" s="1159">
        <v>252400</v>
      </c>
      <c r="D113" s="1005">
        <v>0</v>
      </c>
    </row>
    <row r="114" spans="1:4" hidden="1" x14ac:dyDescent="0.35">
      <c r="A114" s="995" t="s">
        <v>6509</v>
      </c>
      <c r="B114" s="1159">
        <v>1741940</v>
      </c>
      <c r="C114" s="1159">
        <v>1741940</v>
      </c>
      <c r="D114" s="1005">
        <v>0</v>
      </c>
    </row>
    <row r="115" spans="1:4" hidden="1" x14ac:dyDescent="0.35">
      <c r="A115" s="995" t="s">
        <v>2270</v>
      </c>
      <c r="B115" s="1159">
        <v>166908</v>
      </c>
      <c r="C115" s="1159">
        <v>166908</v>
      </c>
      <c r="D115" s="1005">
        <v>0</v>
      </c>
    </row>
    <row r="116" spans="1:4" hidden="1" x14ac:dyDescent="0.35">
      <c r="A116" s="995" t="s">
        <v>6718</v>
      </c>
      <c r="B116" s="1159">
        <v>270400</v>
      </c>
      <c r="C116" s="1159">
        <v>270400</v>
      </c>
      <c r="D116" s="1005">
        <v>0</v>
      </c>
    </row>
    <row r="117" spans="1:4" hidden="1" x14ac:dyDescent="0.35">
      <c r="A117" s="995" t="s">
        <v>672</v>
      </c>
      <c r="B117" s="1159">
        <v>629934</v>
      </c>
      <c r="C117" s="1159">
        <v>629934</v>
      </c>
      <c r="D117" s="1005">
        <v>0</v>
      </c>
    </row>
    <row r="118" spans="1:4" hidden="1" x14ac:dyDescent="0.35">
      <c r="A118" s="995" t="s">
        <v>6953</v>
      </c>
      <c r="B118" s="1159">
        <v>975613</v>
      </c>
      <c r="C118" s="1159">
        <v>975613</v>
      </c>
      <c r="D118" s="1005">
        <v>0</v>
      </c>
    </row>
    <row r="119" spans="1:4" hidden="1" x14ac:dyDescent="0.35">
      <c r="A119" s="995" t="s">
        <v>10892</v>
      </c>
      <c r="B119" s="1159">
        <v>79935</v>
      </c>
      <c r="C119" s="1159">
        <v>79935</v>
      </c>
      <c r="D119" s="1005">
        <v>0</v>
      </c>
    </row>
    <row r="120" spans="1:4" x14ac:dyDescent="0.35">
      <c r="A120" s="995" t="s">
        <v>3945</v>
      </c>
      <c r="B120" s="1159">
        <v>514945</v>
      </c>
      <c r="C120" s="1159">
        <v>514945</v>
      </c>
      <c r="D120" s="1005">
        <v>0</v>
      </c>
    </row>
    <row r="121" spans="1:4" x14ac:dyDescent="0.35">
      <c r="A121" s="995" t="s">
        <v>10367</v>
      </c>
      <c r="B121" s="1159">
        <v>1329980</v>
      </c>
      <c r="C121" s="1159">
        <v>1329980</v>
      </c>
      <c r="D121" s="1005">
        <v>0</v>
      </c>
    </row>
    <row r="122" spans="1:4" x14ac:dyDescent="0.35">
      <c r="A122" s="995" t="s">
        <v>7065</v>
      </c>
      <c r="B122" s="1159">
        <v>1567993</v>
      </c>
      <c r="C122" s="1159">
        <v>1567993</v>
      </c>
      <c r="D122" s="1005">
        <v>0</v>
      </c>
    </row>
    <row r="123" spans="1:4" x14ac:dyDescent="0.35">
      <c r="A123" s="995" t="s">
        <v>11054</v>
      </c>
      <c r="B123" s="1159">
        <v>900642</v>
      </c>
      <c r="C123" s="1159">
        <v>900642</v>
      </c>
      <c r="D123" s="1005">
        <v>0</v>
      </c>
    </row>
    <row r="124" spans="1:4" x14ac:dyDescent="0.35">
      <c r="A124" s="995" t="s">
        <v>12048</v>
      </c>
      <c r="B124" s="1159">
        <v>95402</v>
      </c>
      <c r="C124" s="1159">
        <v>95402</v>
      </c>
      <c r="D124" s="1005">
        <v>0</v>
      </c>
    </row>
    <row r="125" spans="1:4" x14ac:dyDescent="0.35">
      <c r="A125" s="995" t="s">
        <v>11249</v>
      </c>
      <c r="B125" s="1159">
        <v>34476</v>
      </c>
      <c r="C125" s="1159">
        <v>34476</v>
      </c>
      <c r="D125" s="1005">
        <v>0</v>
      </c>
    </row>
    <row r="126" spans="1:4" x14ac:dyDescent="0.35">
      <c r="A126" s="995" t="s">
        <v>2932</v>
      </c>
      <c r="B126" s="1159">
        <v>6628809</v>
      </c>
      <c r="C126" s="1159">
        <v>6628809</v>
      </c>
      <c r="D126" s="1005">
        <v>0</v>
      </c>
    </row>
    <row r="127" spans="1:4" x14ac:dyDescent="0.35">
      <c r="A127" s="995" t="s">
        <v>11586</v>
      </c>
      <c r="B127" s="1159">
        <v>1897732</v>
      </c>
      <c r="C127" s="1159">
        <v>1897732</v>
      </c>
      <c r="D127" s="1005">
        <v>0</v>
      </c>
    </row>
    <row r="128" spans="1:4" x14ac:dyDescent="0.35">
      <c r="A128" s="995" t="s">
        <v>7655</v>
      </c>
      <c r="B128" s="1159">
        <v>1303060</v>
      </c>
      <c r="C128" s="1159">
        <v>1303060</v>
      </c>
      <c r="D128" s="1005">
        <v>0</v>
      </c>
    </row>
    <row r="129" spans="1:4" x14ac:dyDescent="0.35">
      <c r="A129" s="995" t="s">
        <v>11864</v>
      </c>
      <c r="B129" s="1159">
        <v>19281345</v>
      </c>
      <c r="C129" s="1159">
        <v>19281345</v>
      </c>
      <c r="D129" s="1005">
        <v>0</v>
      </c>
    </row>
    <row r="130" spans="1:4" x14ac:dyDescent="0.35">
      <c r="A130" s="995" t="s">
        <v>130</v>
      </c>
      <c r="B130" s="1159">
        <v>624947</v>
      </c>
      <c r="C130" s="1159">
        <v>624947</v>
      </c>
      <c r="D130" s="1005">
        <v>0</v>
      </c>
    </row>
    <row r="131" spans="1:4" x14ac:dyDescent="0.35">
      <c r="A131" s="995" t="s">
        <v>12211</v>
      </c>
      <c r="B131" s="1159">
        <v>110000</v>
      </c>
      <c r="C131" s="1159">
        <v>110000</v>
      </c>
      <c r="D131" s="1005">
        <v>0</v>
      </c>
    </row>
    <row r="132" spans="1:4" x14ac:dyDescent="0.35">
      <c r="A132" s="995" t="s">
        <v>44</v>
      </c>
      <c r="B132" s="1159">
        <v>10000</v>
      </c>
      <c r="C132" s="1159">
        <v>10000</v>
      </c>
      <c r="D132" s="1005">
        <v>0</v>
      </c>
    </row>
    <row r="133" spans="1:4" x14ac:dyDescent="0.35">
      <c r="A133" s="995" t="s">
        <v>39</v>
      </c>
      <c r="B133" s="1159">
        <v>65000</v>
      </c>
      <c r="C133" s="1159">
        <v>65000</v>
      </c>
      <c r="D133" s="1005">
        <v>0</v>
      </c>
    </row>
    <row r="134" spans="1:4" x14ac:dyDescent="0.35">
      <c r="A134" s="995" t="s">
        <v>3732</v>
      </c>
      <c r="B134" s="1159">
        <v>633124</v>
      </c>
      <c r="C134" s="1159">
        <v>633124</v>
      </c>
      <c r="D134" s="1005">
        <v>0</v>
      </c>
    </row>
    <row r="135" spans="1:4" x14ac:dyDescent="0.35">
      <c r="A135" s="995" t="s">
        <v>2786</v>
      </c>
      <c r="B135" s="1159">
        <v>4910436</v>
      </c>
      <c r="C135" s="1159">
        <v>4910436</v>
      </c>
      <c r="D135" s="1005">
        <v>0</v>
      </c>
    </row>
    <row r="136" spans="1:4" x14ac:dyDescent="0.35">
      <c r="A136" s="995" t="s">
        <v>38</v>
      </c>
      <c r="B136" s="1159">
        <v>110704</v>
      </c>
      <c r="C136" s="1159">
        <v>110704</v>
      </c>
      <c r="D136" s="1005">
        <v>0</v>
      </c>
    </row>
    <row r="137" spans="1:4" x14ac:dyDescent="0.35">
      <c r="A137" s="995" t="s">
        <v>1399</v>
      </c>
      <c r="B137" s="1159">
        <v>26199453</v>
      </c>
      <c r="C137" s="1159">
        <v>26199453</v>
      </c>
      <c r="D137" s="1005">
        <v>0</v>
      </c>
    </row>
    <row r="138" spans="1:4" x14ac:dyDescent="0.35">
      <c r="A138" s="995" t="s">
        <v>13453</v>
      </c>
      <c r="B138" s="1159">
        <v>260520</v>
      </c>
      <c r="C138" s="1159">
        <v>260520</v>
      </c>
      <c r="D138" s="1005">
        <v>0</v>
      </c>
    </row>
    <row r="139" spans="1:4" x14ac:dyDescent="0.35">
      <c r="A139" s="1092" t="s">
        <v>8384</v>
      </c>
      <c r="B139" s="1159">
        <v>260520</v>
      </c>
      <c r="C139" s="1159">
        <v>260520</v>
      </c>
      <c r="D139" s="1005">
        <v>0</v>
      </c>
    </row>
    <row r="140" spans="1:4" x14ac:dyDescent="0.35">
      <c r="A140" s="995" t="s">
        <v>1205</v>
      </c>
      <c r="B140" s="1159">
        <v>263340</v>
      </c>
      <c r="C140" s="1159">
        <v>263340</v>
      </c>
      <c r="D140" s="1005">
        <v>0</v>
      </c>
    </row>
    <row r="141" spans="1:4" x14ac:dyDescent="0.35">
      <c r="A141" s="995" t="s">
        <v>394</v>
      </c>
      <c r="B141" s="1159">
        <v>51141</v>
      </c>
      <c r="C141" s="1159">
        <v>51141</v>
      </c>
      <c r="D141" s="1005">
        <v>0</v>
      </c>
    </row>
    <row r="142" spans="1:4" x14ac:dyDescent="0.35">
      <c r="A142" s="995" t="s">
        <v>6516</v>
      </c>
      <c r="B142" s="1159">
        <v>1058091</v>
      </c>
      <c r="C142" s="1159">
        <v>1058091</v>
      </c>
      <c r="D142" s="1005">
        <v>0</v>
      </c>
    </row>
    <row r="143" spans="1:4" x14ac:dyDescent="0.35">
      <c r="A143" s="995" t="s">
        <v>160</v>
      </c>
      <c r="B143" s="1159">
        <v>7375</v>
      </c>
      <c r="C143" s="1159">
        <v>7375</v>
      </c>
      <c r="D143" s="1005">
        <v>0</v>
      </c>
    </row>
    <row r="144" spans="1:4" x14ac:dyDescent="0.35">
      <c r="A144" s="995" t="s">
        <v>14329</v>
      </c>
      <c r="B144" s="1159">
        <v>5871</v>
      </c>
      <c r="C144" s="1159">
        <v>5871</v>
      </c>
      <c r="D144" s="1005">
        <v>0</v>
      </c>
    </row>
    <row r="145" spans="1:4" x14ac:dyDescent="0.35">
      <c r="A145" s="1092" t="s">
        <v>166</v>
      </c>
      <c r="B145" s="1159">
        <v>5871</v>
      </c>
      <c r="C145" s="1159">
        <v>5871</v>
      </c>
      <c r="D145" s="1098">
        <v>0</v>
      </c>
    </row>
    <row r="146" spans="1:4" x14ac:dyDescent="0.35">
      <c r="A146" s="995" t="s">
        <v>13279</v>
      </c>
      <c r="B146" s="1159">
        <v>168000</v>
      </c>
      <c r="C146" s="1159">
        <v>168000</v>
      </c>
      <c r="D146" s="1005">
        <v>0</v>
      </c>
    </row>
    <row r="147" spans="1:4" x14ac:dyDescent="0.35">
      <c r="A147" s="995" t="s">
        <v>14</v>
      </c>
      <c r="B147" s="1159">
        <v>53258</v>
      </c>
      <c r="C147" s="1159">
        <v>53258</v>
      </c>
      <c r="D147" s="1005">
        <v>0</v>
      </c>
    </row>
    <row r="148" spans="1:4" x14ac:dyDescent="0.35">
      <c r="A148" s="995" t="s">
        <v>36</v>
      </c>
      <c r="B148" s="1159">
        <v>11281</v>
      </c>
      <c r="C148" s="1159">
        <v>11281</v>
      </c>
      <c r="D148" s="1005">
        <v>0</v>
      </c>
    </row>
    <row r="149" spans="1:4" x14ac:dyDescent="0.35">
      <c r="A149" s="995" t="s">
        <v>13935</v>
      </c>
      <c r="B149" s="1159">
        <v>9340</v>
      </c>
      <c r="C149" s="1159">
        <v>9340</v>
      </c>
      <c r="D149" s="1005">
        <v>0</v>
      </c>
    </row>
    <row r="150" spans="1:4" x14ac:dyDescent="0.35">
      <c r="A150" s="1092" t="s">
        <v>8384</v>
      </c>
      <c r="B150" s="1159">
        <v>9340</v>
      </c>
      <c r="C150" s="1159">
        <v>9340</v>
      </c>
      <c r="D150" s="1005">
        <v>0</v>
      </c>
    </row>
    <row r="151" spans="1:4" x14ac:dyDescent="0.35">
      <c r="A151" s="995" t="s">
        <v>75</v>
      </c>
      <c r="B151" s="1159">
        <v>13918</v>
      </c>
      <c r="C151" s="1159">
        <v>13918</v>
      </c>
      <c r="D151" s="1005">
        <v>0</v>
      </c>
    </row>
    <row r="152" spans="1:4" x14ac:dyDescent="0.35">
      <c r="A152" s="995" t="s">
        <v>171</v>
      </c>
      <c r="B152" s="1159">
        <v>46541</v>
      </c>
      <c r="C152" s="1159">
        <v>46541</v>
      </c>
      <c r="D152" s="1005">
        <v>0</v>
      </c>
    </row>
    <row r="153" spans="1:4" x14ac:dyDescent="0.35">
      <c r="A153" s="995" t="s">
        <v>13297</v>
      </c>
      <c r="B153" s="1159">
        <v>194222</v>
      </c>
      <c r="C153" s="1159">
        <v>194222</v>
      </c>
      <c r="D153" s="1005">
        <v>0</v>
      </c>
    </row>
    <row r="154" spans="1:4" x14ac:dyDescent="0.35">
      <c r="A154" s="1092" t="s">
        <v>13116</v>
      </c>
      <c r="B154" s="1159">
        <v>7000</v>
      </c>
      <c r="C154" s="1159">
        <v>7000</v>
      </c>
      <c r="D154" s="1005">
        <v>0</v>
      </c>
    </row>
    <row r="155" spans="1:4" x14ac:dyDescent="0.35">
      <c r="A155" s="1092" t="s">
        <v>10472</v>
      </c>
      <c r="B155" s="1159">
        <v>187222</v>
      </c>
      <c r="C155" s="1159">
        <v>187222</v>
      </c>
      <c r="D155" s="1005">
        <v>0</v>
      </c>
    </row>
    <row r="156" spans="1:4" x14ac:dyDescent="0.35">
      <c r="A156" s="995" t="s">
        <v>2093</v>
      </c>
      <c r="B156" s="1159">
        <v>148869</v>
      </c>
      <c r="C156" s="1159">
        <v>148869</v>
      </c>
      <c r="D156" s="1005">
        <v>0</v>
      </c>
    </row>
    <row r="157" spans="1:4" x14ac:dyDescent="0.35">
      <c r="A157" s="995" t="s">
        <v>962</v>
      </c>
      <c r="B157" s="1159">
        <v>144342</v>
      </c>
      <c r="C157" s="1159">
        <v>144342</v>
      </c>
      <c r="D157" s="1005">
        <v>0</v>
      </c>
    </row>
    <row r="158" spans="1:4" x14ac:dyDescent="0.35">
      <c r="A158" s="995" t="s">
        <v>1396</v>
      </c>
      <c r="B158" s="1159">
        <v>3227014</v>
      </c>
      <c r="C158" s="1159">
        <v>3227014</v>
      </c>
      <c r="D158" s="1005">
        <v>0</v>
      </c>
    </row>
    <row r="159" spans="1:4" x14ac:dyDescent="0.35">
      <c r="A159" s="995" t="s">
        <v>1398</v>
      </c>
      <c r="B159" s="1159">
        <v>54635</v>
      </c>
      <c r="C159" s="1159">
        <v>54635</v>
      </c>
      <c r="D159" s="1005">
        <v>0</v>
      </c>
    </row>
    <row r="160" spans="1:4" x14ac:dyDescent="0.35">
      <c r="A160" s="995" t="s">
        <v>129</v>
      </c>
      <c r="B160" s="1159">
        <v>276956</v>
      </c>
      <c r="C160" s="1159">
        <v>276956</v>
      </c>
      <c r="D160" s="1005">
        <v>0</v>
      </c>
    </row>
    <row r="161" spans="1:4" x14ac:dyDescent="0.35">
      <c r="A161" s="995" t="s">
        <v>7810</v>
      </c>
      <c r="B161" s="1159">
        <v>136445</v>
      </c>
      <c r="C161" s="1159">
        <v>136445</v>
      </c>
      <c r="D161" s="1005">
        <v>0</v>
      </c>
    </row>
    <row r="162" spans="1:4" x14ac:dyDescent="0.35">
      <c r="A162" s="995" t="s">
        <v>7124</v>
      </c>
      <c r="B162" s="1159"/>
      <c r="C162" s="1159"/>
      <c r="D162" s="1005">
        <v>0</v>
      </c>
    </row>
    <row r="163" spans="1:4" x14ac:dyDescent="0.35">
      <c r="A163" s="995" t="s">
        <v>2088</v>
      </c>
      <c r="B163" s="1159">
        <v>64441</v>
      </c>
      <c r="C163" s="1159">
        <v>64441</v>
      </c>
      <c r="D163" s="1005">
        <v>0</v>
      </c>
    </row>
    <row r="164" spans="1:4" x14ac:dyDescent="0.35">
      <c r="A164" s="995" t="s">
        <v>6645</v>
      </c>
      <c r="B164" s="1159"/>
      <c r="C164" s="1159"/>
      <c r="D164" s="1005">
        <v>0</v>
      </c>
    </row>
    <row r="165" spans="1:4" x14ac:dyDescent="0.35">
      <c r="A165" s="995" t="s">
        <v>1202</v>
      </c>
      <c r="B165" s="1159">
        <v>59350</v>
      </c>
      <c r="C165" s="1159">
        <v>59350</v>
      </c>
      <c r="D165" s="1005">
        <v>0</v>
      </c>
    </row>
    <row r="166" spans="1:4" x14ac:dyDescent="0.35">
      <c r="A166" s="995" t="s">
        <v>7728</v>
      </c>
      <c r="B166" s="1159">
        <v>221361</v>
      </c>
      <c r="C166" s="1159">
        <v>221361</v>
      </c>
      <c r="D166" s="1005">
        <v>0</v>
      </c>
    </row>
    <row r="167" spans="1:4" x14ac:dyDescent="0.35">
      <c r="A167" s="995" t="s">
        <v>1214</v>
      </c>
      <c r="B167" s="1159">
        <v>258956</v>
      </c>
      <c r="C167" s="1159">
        <v>258956</v>
      </c>
      <c r="D167" s="1005">
        <v>0</v>
      </c>
    </row>
    <row r="168" spans="1:4" x14ac:dyDescent="0.35">
      <c r="A168" s="995" t="s">
        <v>7741</v>
      </c>
      <c r="B168" s="1159">
        <v>319499</v>
      </c>
      <c r="C168" s="1159">
        <v>319499</v>
      </c>
      <c r="D168" s="1005">
        <v>0</v>
      </c>
    </row>
    <row r="169" spans="1:4" x14ac:dyDescent="0.35">
      <c r="A169" s="995" t="s">
        <v>37</v>
      </c>
      <c r="B169" s="1159">
        <v>74360</v>
      </c>
      <c r="C169" s="1159">
        <v>74360</v>
      </c>
      <c r="D169" s="1005">
        <v>0</v>
      </c>
    </row>
    <row r="170" spans="1:4" x14ac:dyDescent="0.35">
      <c r="A170" s="995" t="s">
        <v>7110</v>
      </c>
      <c r="B170" s="1159">
        <v>565282</v>
      </c>
      <c r="C170" s="1159">
        <v>565282</v>
      </c>
      <c r="D170" s="1005">
        <v>0</v>
      </c>
    </row>
    <row r="171" spans="1:4" x14ac:dyDescent="0.35">
      <c r="A171" s="995" t="s">
        <v>7553</v>
      </c>
      <c r="B171" s="1159">
        <v>1012779</v>
      </c>
      <c r="C171" s="1159">
        <v>1012779</v>
      </c>
      <c r="D171" s="1005">
        <v>0</v>
      </c>
    </row>
    <row r="172" spans="1:4" x14ac:dyDescent="0.35">
      <c r="A172" s="995" t="s">
        <v>10890</v>
      </c>
      <c r="B172" s="1159">
        <v>14713197.5</v>
      </c>
      <c r="C172" s="1159">
        <v>14985375.5</v>
      </c>
      <c r="D172" s="1005">
        <v>-272178</v>
      </c>
    </row>
    <row r="173" spans="1:4" ht="24" thickBot="1" x14ac:dyDescent="0.4">
      <c r="A173" s="995" t="s">
        <v>12388</v>
      </c>
      <c r="B173" s="1159">
        <v>6544678</v>
      </c>
      <c r="C173" s="1159">
        <v>6869383</v>
      </c>
      <c r="D173" s="1005">
        <v>-324705</v>
      </c>
    </row>
    <row r="174" spans="1:4" ht="24" thickBot="1" x14ac:dyDescent="0.4">
      <c r="A174" s="1007" t="s">
        <v>45</v>
      </c>
      <c r="B174" s="1008">
        <v>315542339.5</v>
      </c>
      <c r="C174" s="1009">
        <v>297661966.5</v>
      </c>
      <c r="D174" s="1010">
        <v>17880373</v>
      </c>
    </row>
    <row r="175" spans="1:4" x14ac:dyDescent="0.35">
      <c r="A175"/>
      <c r="B175"/>
      <c r="C175"/>
      <c r="D175"/>
    </row>
    <row r="176" spans="1:4" ht="24" thickBot="1" x14ac:dyDescent="0.4">
      <c r="A176"/>
      <c r="B176"/>
      <c r="C176"/>
      <c r="D176"/>
    </row>
    <row r="177" spans="1:4" ht="24" thickBot="1" x14ac:dyDescent="0.4">
      <c r="A177"/>
      <c r="B177"/>
      <c r="C177"/>
      <c r="D177"/>
    </row>
    <row r="178" spans="1:4" x14ac:dyDescent="0.35">
      <c r="A178"/>
      <c r="B178"/>
      <c r="C178"/>
      <c r="D178"/>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B15" sqref="B15"/>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85" t="s">
        <v>13367</v>
      </c>
      <c r="B4" s="1286"/>
      <c r="C4" s="1287"/>
      <c r="E4" s="1285" t="s">
        <v>10302</v>
      </c>
      <c r="F4" s="1286"/>
      <c r="G4" s="1287"/>
      <c r="I4" s="1285" t="s">
        <v>8015</v>
      </c>
      <c r="J4" s="1286"/>
      <c r="K4" s="1287"/>
      <c r="M4" s="1285" t="s">
        <v>7086</v>
      </c>
      <c r="N4" s="1286"/>
      <c r="O4" s="1287"/>
      <c r="Q4" s="1285" t="s">
        <v>6016</v>
      </c>
      <c r="R4" s="1286"/>
      <c r="S4" s="1287"/>
      <c r="U4" s="1285" t="s">
        <v>5068</v>
      </c>
      <c r="V4" s="1286"/>
      <c r="W4" s="1287"/>
      <c r="Y4" s="1285" t="s">
        <v>3662</v>
      </c>
      <c r="Z4" s="1286"/>
      <c r="AA4" s="1287"/>
      <c r="AC4" s="1285" t="s">
        <v>2639</v>
      </c>
      <c r="AD4" s="1286"/>
      <c r="AE4" s="1287"/>
      <c r="AG4" s="1299" t="s">
        <v>6018</v>
      </c>
      <c r="AH4" s="1300"/>
      <c r="AI4" s="1301"/>
      <c r="AK4" s="1316" t="s">
        <v>1084</v>
      </c>
      <c r="AL4" s="1317"/>
      <c r="AM4" s="1318"/>
    </row>
    <row r="5" spans="1:46" ht="21" customHeight="1" x14ac:dyDescent="0.25">
      <c r="A5" s="1288"/>
      <c r="B5" s="1289"/>
      <c r="C5" s="1290"/>
      <c r="E5" s="1288"/>
      <c r="F5" s="1289"/>
      <c r="G5" s="1290"/>
      <c r="I5" s="1288"/>
      <c r="J5" s="1289"/>
      <c r="K5" s="1290"/>
      <c r="M5" s="1288"/>
      <c r="N5" s="1289"/>
      <c r="O5" s="1290"/>
      <c r="Q5" s="1288"/>
      <c r="R5" s="1289"/>
      <c r="S5" s="1290"/>
      <c r="U5" s="1288"/>
      <c r="V5" s="1289"/>
      <c r="W5" s="1290"/>
      <c r="Y5" s="1288"/>
      <c r="Z5" s="1289"/>
      <c r="AA5" s="1290"/>
      <c r="AC5" s="1288"/>
      <c r="AD5" s="1289"/>
      <c r="AE5" s="1290"/>
      <c r="AF5" s="3"/>
      <c r="AG5" s="1302"/>
      <c r="AH5" s="1303"/>
      <c r="AI5" s="1304"/>
      <c r="AK5" s="1316"/>
      <c r="AL5" s="1317"/>
      <c r="AM5" s="1318"/>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SUM(Posting!E22550:E22971)</f>
        <v>28960495</v>
      </c>
      <c r="C13" s="275">
        <f>SUM(Posting!F22550:F22971)</f>
        <v>34028508</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f>SUM(Posting!E22972:E93078)</f>
        <v>9829548.7580645159</v>
      </c>
      <c r="C14" s="275">
        <f>SUM(Posting!F22972:F93078)</f>
        <v>1823874</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SUM(Posting!B19281:B19639)</f>
        <v>0</v>
      </c>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SUM(Posting!B19640:B19938)</f>
        <v>0</v>
      </c>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225038218.22451612</v>
      </c>
      <c r="C19" s="278">
        <f>SUM(C7:C18)</f>
        <v>221366680.93799999</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-3671537.28651613</v>
      </c>
      <c r="G21" s="698">
        <f>G19-F19</f>
        <v>75935584.385159969</v>
      </c>
      <c r="K21" s="698">
        <f>K19-J19</f>
        <v>46800541.815737337</v>
      </c>
      <c r="O21" s="698">
        <f>O19-N19</f>
        <v>15703108.030833334</v>
      </c>
      <c r="S21" s="3">
        <f>S19-R19</f>
        <v>12408423.384024575</v>
      </c>
      <c r="AD21" s="3"/>
    </row>
    <row r="22" spans="1:41" ht="15.75" x14ac:dyDescent="0.25">
      <c r="A22" s="1291"/>
      <c r="B22" s="1291"/>
      <c r="C22" s="1"/>
      <c r="E22" s="1291"/>
      <c r="F22" s="1291"/>
      <c r="G22" s="1"/>
      <c r="K22" s="698"/>
      <c r="M22" s="1291" t="s">
        <v>7703</v>
      </c>
      <c r="N22" s="1291"/>
      <c r="O22" s="1">
        <v>2831635</v>
      </c>
      <c r="U22" s="3">
        <f>S19-R19</f>
        <v>12408423.384024575</v>
      </c>
      <c r="Y22" s="3"/>
      <c r="Z22" s="3"/>
      <c r="AC22" s="3"/>
      <c r="AG22" s="3"/>
      <c r="AK22" s="3"/>
    </row>
    <row r="23" spans="1:41" ht="15.75" customHeight="1" x14ac:dyDescent="0.3">
      <c r="A23" s="1292" t="s">
        <v>11384</v>
      </c>
      <c r="B23" s="1292"/>
      <c r="C23" s="1292"/>
      <c r="E23" s="1292" t="s">
        <v>11384</v>
      </c>
      <c r="F23" s="1292"/>
      <c r="G23" s="1292"/>
      <c r="I23" s="1292" t="s">
        <v>11384</v>
      </c>
      <c r="J23" s="1292"/>
      <c r="K23" s="1292"/>
      <c r="M23" s="1291" t="s">
        <v>7704</v>
      </c>
      <c r="N23" s="1291"/>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91" t="s">
        <v>8171</v>
      </c>
      <c r="N24" s="1291"/>
      <c r="O24" s="1">
        <v>2434251</v>
      </c>
    </row>
    <row r="25" spans="1:41" ht="18.75" x14ac:dyDescent="0.25">
      <c r="A25" s="2" t="s">
        <v>11386</v>
      </c>
      <c r="B25" s="1018">
        <f ca="1">Profit!P5</f>
        <v>12854335.629032258</v>
      </c>
      <c r="C25" s="1018">
        <f ca="1">Profit!P6</f>
        <v>21277035</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2307891.935483871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209875990.66</v>
      </c>
      <c r="C28" s="278">
        <f ca="1">C19-C25-C26</f>
        <v>197089645.93799999</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-12786344.722000003</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307" t="s">
        <v>2640</v>
      </c>
      <c r="AK38" s="1308"/>
      <c r="AL38" s="1308"/>
      <c r="AM38" s="1308"/>
      <c r="AN38" s="1308"/>
      <c r="AO38" s="1308"/>
      <c r="AP38" s="1308"/>
      <c r="AQ38" s="1308"/>
      <c r="AR38" s="1308"/>
      <c r="AS38" s="1308"/>
      <c r="AT38" s="1309"/>
    </row>
    <row r="39" spans="2:46" ht="15" customHeight="1" x14ac:dyDescent="0.25">
      <c r="AJ39" s="1310"/>
      <c r="AK39" s="1311"/>
      <c r="AL39" s="1311"/>
      <c r="AM39" s="1311"/>
      <c r="AN39" s="1311"/>
      <c r="AO39" s="1311"/>
      <c r="AP39" s="1311"/>
      <c r="AQ39" s="1311"/>
      <c r="AR39" s="1311"/>
      <c r="AS39" s="1311"/>
      <c r="AT39" s="1312"/>
    </row>
    <row r="40" spans="2:46" ht="15.75" thickBot="1" x14ac:dyDescent="0.3">
      <c r="AJ40" s="1313"/>
      <c r="AK40" s="1314"/>
      <c r="AL40" s="1314"/>
      <c r="AM40" s="1314"/>
      <c r="AN40" s="1314"/>
      <c r="AO40" s="1314"/>
      <c r="AP40" s="1314"/>
      <c r="AQ40" s="1314"/>
      <c r="AR40" s="1314"/>
      <c r="AS40" s="1314"/>
      <c r="AT40" s="1315"/>
    </row>
    <row r="41" spans="2:46" ht="14.45" customHeight="1" x14ac:dyDescent="0.25">
      <c r="AR41" s="1305" t="s">
        <v>2639</v>
      </c>
      <c r="AS41" s="1305"/>
      <c r="AT41" s="1305"/>
    </row>
    <row r="42" spans="2:46" ht="26.25" customHeight="1" x14ac:dyDescent="0.25">
      <c r="AR42" s="1306"/>
      <c r="AS42" s="1306"/>
      <c r="AT42" s="1306"/>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93" t="s">
        <v>1200</v>
      </c>
      <c r="AK58" s="1294"/>
      <c r="AL58" s="1295"/>
    </row>
    <row r="59" spans="36:46" ht="15" hidden="1" customHeight="1" x14ac:dyDescent="0.25">
      <c r="AJ59" s="1296"/>
      <c r="AK59" s="1297"/>
      <c r="AL59" s="1298"/>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73"/>
  <sheetViews>
    <sheetView topLeftCell="A144" workbookViewId="0">
      <selection activeCell="C158" sqref="B158:C158"/>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41" t="s">
        <v>1766</v>
      </c>
      <c r="B1" s="1341"/>
      <c r="C1" s="1341"/>
      <c r="D1" s="1341"/>
      <c r="E1" s="1341"/>
      <c r="F1" s="1341"/>
      <c r="G1" s="1341"/>
      <c r="H1" s="1341"/>
      <c r="I1" s="1341"/>
      <c r="J1" s="1341"/>
      <c r="K1" s="1341"/>
      <c r="L1" s="1341"/>
      <c r="M1" s="1341"/>
      <c r="N1" s="1341"/>
    </row>
    <row r="2" spans="1:14" ht="14.45" customHeight="1" x14ac:dyDescent="0.25">
      <c r="A2" s="1341"/>
      <c r="B2" s="1341"/>
      <c r="C2" s="1341"/>
      <c r="D2" s="1341"/>
      <c r="E2" s="1341"/>
      <c r="F2" s="1341"/>
      <c r="G2" s="1341"/>
      <c r="H2" s="1341"/>
      <c r="I2" s="1341"/>
      <c r="J2" s="1341"/>
      <c r="K2" s="1341"/>
      <c r="L2" s="1341"/>
      <c r="M2" s="1341"/>
      <c r="N2" s="1341"/>
    </row>
    <row r="3" spans="1:14" ht="14.45" customHeight="1" x14ac:dyDescent="0.25">
      <c r="A3" s="1342" t="s">
        <v>4712</v>
      </c>
      <c r="B3" s="1342"/>
      <c r="C3" s="1342"/>
      <c r="D3" s="1342"/>
      <c r="E3" s="1342"/>
      <c r="F3" s="1342"/>
      <c r="G3" s="1342"/>
      <c r="H3" s="1342"/>
      <c r="I3" s="1342"/>
      <c r="J3" s="1342"/>
      <c r="K3" s="1342"/>
      <c r="L3" s="1342"/>
      <c r="M3" s="1342"/>
      <c r="N3" s="1342"/>
    </row>
    <row r="4" spans="1:14" ht="14.45" customHeight="1" x14ac:dyDescent="0.25">
      <c r="A4" s="1342"/>
      <c r="B4" s="1342"/>
      <c r="C4" s="1342"/>
      <c r="D4" s="1342"/>
      <c r="E4" s="1342"/>
      <c r="F4" s="1342"/>
      <c r="G4" s="1342"/>
      <c r="H4" s="1342"/>
      <c r="I4" s="1342"/>
      <c r="J4" s="1342"/>
      <c r="K4" s="1342"/>
      <c r="L4" s="1342"/>
      <c r="M4" s="1342"/>
      <c r="N4" s="1342"/>
    </row>
    <row r="6" spans="1:14" x14ac:dyDescent="0.25">
      <c r="A6" s="1328" t="s">
        <v>5989</v>
      </c>
      <c r="B6" s="1328"/>
      <c r="C6" s="1328"/>
      <c r="D6" s="1328"/>
      <c r="E6" s="1328"/>
      <c r="F6" s="1328"/>
      <c r="G6" s="1328"/>
      <c r="H6" s="1328"/>
      <c r="I6" s="1328"/>
      <c r="J6" s="1328"/>
      <c r="K6" s="1328"/>
      <c r="L6" s="1328"/>
      <c r="M6" s="1328"/>
      <c r="N6" s="1328"/>
    </row>
    <row r="7" spans="1:14" x14ac:dyDescent="0.25">
      <c r="A7" s="1328"/>
      <c r="B7" s="1328"/>
      <c r="C7" s="1328"/>
      <c r="D7" s="1328"/>
      <c r="E7" s="1328"/>
      <c r="F7" s="1328"/>
      <c r="G7" s="1328"/>
      <c r="H7" s="1328"/>
      <c r="I7" s="1328"/>
      <c r="J7" s="1328"/>
      <c r="K7" s="1328"/>
      <c r="L7" s="1328"/>
      <c r="M7" s="1328"/>
      <c r="N7" s="1328"/>
    </row>
    <row r="8" spans="1:14" x14ac:dyDescent="0.25">
      <c r="A8" s="1329" t="s">
        <v>6020</v>
      </c>
      <c r="B8" s="1329"/>
      <c r="C8" s="1329"/>
      <c r="D8" s="1329"/>
      <c r="E8" s="1329"/>
      <c r="F8" s="1329"/>
      <c r="G8" s="1329"/>
      <c r="H8" s="1329"/>
      <c r="I8" s="1329"/>
      <c r="J8" s="1329"/>
      <c r="K8" s="1329"/>
      <c r="L8" s="1329"/>
      <c r="M8" s="1329"/>
      <c r="N8" s="1329"/>
    </row>
    <row r="9" spans="1:14" x14ac:dyDescent="0.25">
      <c r="A9" s="1329"/>
      <c r="B9" s="1329"/>
      <c r="C9" s="1329"/>
      <c r="D9" s="1329"/>
      <c r="E9" s="1329"/>
      <c r="F9" s="1329"/>
      <c r="G9" s="1329"/>
      <c r="H9" s="1329"/>
      <c r="I9" s="1329"/>
      <c r="J9" s="1329"/>
      <c r="K9" s="1329"/>
      <c r="L9" s="1329"/>
      <c r="M9" s="1329"/>
      <c r="N9" s="1329"/>
    </row>
    <row r="10" spans="1:14" ht="14.45" customHeight="1" x14ac:dyDescent="0.25">
      <c r="A10" s="1330" t="s">
        <v>1893</v>
      </c>
      <c r="B10" s="1331"/>
      <c r="C10" s="1331"/>
      <c r="D10" s="1332"/>
      <c r="E10" s="462"/>
      <c r="F10" s="1339" t="s">
        <v>4750</v>
      </c>
      <c r="G10" s="1339"/>
      <c r="H10" s="1339"/>
      <c r="I10" s="1339"/>
      <c r="K10" s="1340" t="s">
        <v>1201</v>
      </c>
      <c r="L10" s="1340"/>
      <c r="M10" s="1340"/>
      <c r="N10" s="1340"/>
    </row>
    <row r="11" spans="1:14" ht="14.45" customHeight="1" x14ac:dyDescent="0.25">
      <c r="A11" s="1333"/>
      <c r="B11" s="1334"/>
      <c r="C11" s="1334"/>
      <c r="D11" s="1335"/>
      <c r="E11" s="463"/>
      <c r="F11" s="1339"/>
      <c r="G11" s="1339"/>
      <c r="H11" s="1339"/>
      <c r="I11" s="1339"/>
      <c r="K11" s="1340"/>
      <c r="L11" s="1340"/>
      <c r="M11" s="1340"/>
      <c r="N11" s="1340"/>
    </row>
    <row r="12" spans="1:14" ht="14.45" customHeight="1" x14ac:dyDescent="0.25">
      <c r="A12" s="1336"/>
      <c r="B12" s="1337"/>
      <c r="C12" s="1337"/>
      <c r="D12" s="1338"/>
      <c r="E12" s="464"/>
      <c r="F12" s="1339"/>
      <c r="G12" s="1339"/>
      <c r="H12" s="1339"/>
      <c r="I12" s="1339"/>
      <c r="K12" s="1340"/>
      <c r="L12" s="1340"/>
      <c r="M12" s="1340"/>
      <c r="N12" s="1340"/>
    </row>
    <row r="13" spans="1:14" ht="27" thickBot="1" x14ac:dyDescent="0.3">
      <c r="A13" s="1319" t="s">
        <v>4589</v>
      </c>
      <c r="B13" s="1320"/>
      <c r="C13" s="1320"/>
      <c r="D13" s="1321"/>
      <c r="E13" s="465"/>
      <c r="F13" s="1322" t="s">
        <v>4589</v>
      </c>
      <c r="G13" s="1323"/>
      <c r="H13" s="1323"/>
      <c r="I13" s="1324"/>
      <c r="K13" s="1322" t="s">
        <v>4589</v>
      </c>
      <c r="L13" s="1323"/>
      <c r="M13" s="1323"/>
      <c r="N13" s="1324"/>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25" t="s">
        <v>4595</v>
      </c>
      <c r="B39" s="1325"/>
      <c r="C39" s="1325"/>
      <c r="D39" s="204">
        <f>SUM(D15:D38)</f>
        <v>6567291</v>
      </c>
      <c r="E39" s="471"/>
      <c r="F39" s="1326" t="s">
        <v>4595</v>
      </c>
      <c r="G39" s="1326"/>
      <c r="H39" s="1327"/>
      <c r="I39" s="428">
        <f>SUM(I15:I38)</f>
        <v>6374135</v>
      </c>
      <c r="K39" s="1326" t="s">
        <v>4595</v>
      </c>
      <c r="L39" s="1326"/>
      <c r="M39" s="1327"/>
      <c r="N39" s="428">
        <f>SUM(N15:N38)</f>
        <v>6374135</v>
      </c>
    </row>
    <row r="40" spans="1:14" x14ac:dyDescent="0.25">
      <c r="D40" s="49"/>
      <c r="E40" s="471"/>
      <c r="I40" s="49"/>
    </row>
    <row r="41" spans="1:14" x14ac:dyDescent="0.25">
      <c r="D41" s="49"/>
      <c r="E41" s="471"/>
      <c r="I41" s="49"/>
    </row>
    <row r="42" spans="1:14" x14ac:dyDescent="0.25">
      <c r="A42" s="1328" t="s">
        <v>6136</v>
      </c>
      <c r="B42" s="1328"/>
      <c r="C42" s="1328"/>
      <c r="D42" s="1328"/>
      <c r="E42" s="1328"/>
      <c r="F42" s="1328"/>
      <c r="G42" s="1328"/>
      <c r="H42" s="1328"/>
      <c r="I42" s="1328"/>
      <c r="J42" s="1328"/>
      <c r="K42" s="1328"/>
      <c r="L42" s="1328"/>
      <c r="M42" s="1328"/>
      <c r="N42" s="1328"/>
    </row>
    <row r="43" spans="1:14" x14ac:dyDescent="0.25">
      <c r="A43" s="1328"/>
      <c r="B43" s="1328"/>
      <c r="C43" s="1328"/>
      <c r="D43" s="1328"/>
      <c r="E43" s="1328"/>
      <c r="F43" s="1328"/>
      <c r="G43" s="1328"/>
      <c r="H43" s="1328"/>
      <c r="I43" s="1328"/>
      <c r="J43" s="1328"/>
      <c r="K43" s="1328"/>
      <c r="L43" s="1328"/>
      <c r="M43" s="1328"/>
      <c r="N43" s="1328"/>
    </row>
    <row r="44" spans="1:14" x14ac:dyDescent="0.25">
      <c r="A44" s="1329" t="s">
        <v>6137</v>
      </c>
      <c r="B44" s="1329"/>
      <c r="C44" s="1329"/>
      <c r="D44" s="1329"/>
      <c r="E44" s="1329"/>
      <c r="F44" s="1329"/>
      <c r="G44" s="1329"/>
      <c r="H44" s="1329"/>
      <c r="I44" s="1329"/>
      <c r="J44" s="1329"/>
      <c r="K44" s="1329"/>
      <c r="L44" s="1329"/>
      <c r="M44" s="1329"/>
      <c r="N44" s="1329"/>
    </row>
    <row r="45" spans="1:14" x14ac:dyDescent="0.25">
      <c r="A45" s="1329"/>
      <c r="B45" s="1329"/>
      <c r="C45" s="1329"/>
      <c r="D45" s="1329"/>
      <c r="E45" s="1329"/>
      <c r="F45" s="1329"/>
      <c r="G45" s="1329"/>
      <c r="H45" s="1329"/>
      <c r="I45" s="1329"/>
      <c r="J45" s="1329"/>
      <c r="K45" s="1329"/>
      <c r="L45" s="1329"/>
      <c r="M45" s="1329"/>
      <c r="N45" s="1329"/>
    </row>
    <row r="46" spans="1:14" ht="14.45" customHeight="1" x14ac:dyDescent="0.25">
      <c r="A46" s="1330" t="s">
        <v>1893</v>
      </c>
      <c r="B46" s="1331"/>
      <c r="C46" s="1331"/>
      <c r="D46" s="1332"/>
      <c r="E46" s="462"/>
      <c r="F46" s="1339" t="s">
        <v>4750</v>
      </c>
      <c r="G46" s="1339"/>
      <c r="H46" s="1339"/>
      <c r="I46" s="1339"/>
      <c r="K46" s="1340" t="s">
        <v>1201</v>
      </c>
      <c r="L46" s="1340"/>
      <c r="M46" s="1340"/>
      <c r="N46" s="1340"/>
    </row>
    <row r="47" spans="1:14" ht="14.45" customHeight="1" x14ac:dyDescent="0.25">
      <c r="A47" s="1333"/>
      <c r="B47" s="1334"/>
      <c r="C47" s="1334"/>
      <c r="D47" s="1335"/>
      <c r="E47" s="463"/>
      <c r="F47" s="1339"/>
      <c r="G47" s="1339"/>
      <c r="H47" s="1339"/>
      <c r="I47" s="1339"/>
      <c r="K47" s="1340"/>
      <c r="L47" s="1340"/>
      <c r="M47" s="1340"/>
      <c r="N47" s="1340"/>
    </row>
    <row r="48" spans="1:14" ht="14.45" customHeight="1" x14ac:dyDescent="0.25">
      <c r="A48" s="1336"/>
      <c r="B48" s="1337"/>
      <c r="C48" s="1337"/>
      <c r="D48" s="1338"/>
      <c r="E48" s="464"/>
      <c r="F48" s="1339"/>
      <c r="G48" s="1339"/>
      <c r="H48" s="1339"/>
      <c r="I48" s="1339"/>
      <c r="K48" s="1340"/>
      <c r="L48" s="1340"/>
      <c r="M48" s="1340"/>
      <c r="N48" s="1340"/>
    </row>
    <row r="49" spans="1:14" ht="27" thickBot="1" x14ac:dyDescent="0.3">
      <c r="A49" s="1319" t="s">
        <v>4589</v>
      </c>
      <c r="B49" s="1320"/>
      <c r="C49" s="1320"/>
      <c r="D49" s="1321"/>
      <c r="E49" s="465"/>
      <c r="F49" s="1322" t="s">
        <v>4589</v>
      </c>
      <c r="G49" s="1323"/>
      <c r="H49" s="1323"/>
      <c r="I49" s="1324"/>
      <c r="K49" s="1322" t="s">
        <v>4589</v>
      </c>
      <c r="L49" s="1323"/>
      <c r="M49" s="1323"/>
      <c r="N49" s="1324"/>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25" t="s">
        <v>4595</v>
      </c>
      <c r="B79" s="1325"/>
      <c r="C79" s="1325"/>
      <c r="D79" s="204">
        <f>SUM(D51:D78)</f>
        <v>4135000</v>
      </c>
      <c r="E79" s="471"/>
      <c r="F79" s="1326" t="s">
        <v>4595</v>
      </c>
      <c r="G79" s="1326"/>
      <c r="H79" s="1327"/>
      <c r="I79" s="204">
        <f>SUM(I51:I78)</f>
        <v>4012280</v>
      </c>
      <c r="K79" s="1326" t="s">
        <v>4595</v>
      </c>
      <c r="L79" s="1326"/>
      <c r="M79" s="1327"/>
      <c r="N79" s="204">
        <f>SUM(N51:N78)</f>
        <v>4012280</v>
      </c>
    </row>
    <row r="82" spans="1:14" ht="27.75" customHeight="1" x14ac:dyDescent="0.25">
      <c r="A82" s="1328" t="s">
        <v>7089</v>
      </c>
      <c r="B82" s="1328"/>
      <c r="C82" s="1328"/>
      <c r="D82" s="1328"/>
      <c r="E82" s="1328"/>
      <c r="F82" s="1328"/>
      <c r="G82" s="1328"/>
      <c r="H82" s="1328"/>
      <c r="I82" s="1328"/>
      <c r="J82" s="1328"/>
      <c r="K82" s="1328"/>
      <c r="L82" s="1328"/>
      <c r="M82" s="1328"/>
      <c r="N82" s="1328"/>
    </row>
    <row r="83" spans="1:14" ht="15" customHeight="1" x14ac:dyDescent="0.25">
      <c r="A83" s="1329" t="s">
        <v>7090</v>
      </c>
      <c r="B83" s="1329"/>
      <c r="C83" s="1329"/>
      <c r="D83" s="1329"/>
      <c r="E83" s="1329"/>
      <c r="F83" s="1329"/>
      <c r="G83" s="1329"/>
      <c r="H83" s="1329"/>
      <c r="I83" s="1329"/>
      <c r="J83" s="1329"/>
      <c r="K83" s="1329"/>
      <c r="L83" s="1329"/>
      <c r="M83" s="1329"/>
      <c r="N83" s="1329"/>
    </row>
    <row r="84" spans="1:14" ht="15" customHeight="1" x14ac:dyDescent="0.25">
      <c r="A84" s="1329"/>
      <c r="B84" s="1329"/>
      <c r="C84" s="1329"/>
      <c r="D84" s="1329"/>
      <c r="E84" s="1329"/>
      <c r="F84" s="1329"/>
      <c r="G84" s="1329"/>
      <c r="H84" s="1329"/>
      <c r="I84" s="1329"/>
      <c r="J84" s="1329"/>
      <c r="K84" s="1329"/>
      <c r="L84" s="1329"/>
      <c r="M84" s="1329"/>
      <c r="N84" s="1329"/>
    </row>
    <row r="85" spans="1:14" ht="14.45" customHeight="1" x14ac:dyDescent="0.25">
      <c r="A85" s="1330" t="s">
        <v>1893</v>
      </c>
      <c r="B85" s="1331"/>
      <c r="C85" s="1331"/>
      <c r="D85" s="1332"/>
      <c r="E85" s="462"/>
      <c r="F85" s="1339" t="s">
        <v>4750</v>
      </c>
      <c r="G85" s="1339"/>
      <c r="H85" s="1339"/>
      <c r="I85" s="1339"/>
      <c r="K85" s="1340" t="s">
        <v>1201</v>
      </c>
      <c r="L85" s="1340"/>
      <c r="M85" s="1340"/>
      <c r="N85" s="1340"/>
    </row>
    <row r="86" spans="1:14" ht="14.45" customHeight="1" x14ac:dyDescent="0.25">
      <c r="A86" s="1333"/>
      <c r="B86" s="1334"/>
      <c r="C86" s="1334"/>
      <c r="D86" s="1335"/>
      <c r="E86" s="463"/>
      <c r="F86" s="1339"/>
      <c r="G86" s="1339"/>
      <c r="H86" s="1339"/>
      <c r="I86" s="1339"/>
      <c r="K86" s="1340"/>
      <c r="L86" s="1340"/>
      <c r="M86" s="1340"/>
      <c r="N86" s="1340"/>
    </row>
    <row r="87" spans="1:14" ht="14.45" customHeight="1" x14ac:dyDescent="0.25">
      <c r="A87" s="1336"/>
      <c r="B87" s="1337"/>
      <c r="C87" s="1337"/>
      <c r="D87" s="1338"/>
      <c r="E87" s="464"/>
      <c r="F87" s="1339"/>
      <c r="G87" s="1339"/>
      <c r="H87" s="1339"/>
      <c r="I87" s="1339"/>
      <c r="K87" s="1340"/>
      <c r="L87" s="1340"/>
      <c r="M87" s="1340"/>
      <c r="N87" s="1340"/>
    </row>
    <row r="88" spans="1:14" ht="27" thickBot="1" x14ac:dyDescent="0.3">
      <c r="A88" s="1319" t="s">
        <v>4589</v>
      </c>
      <c r="B88" s="1320"/>
      <c r="C88" s="1320"/>
      <c r="D88" s="1321"/>
      <c r="E88" s="465"/>
      <c r="F88" s="1322" t="s">
        <v>4589</v>
      </c>
      <c r="G88" s="1323"/>
      <c r="H88" s="1323"/>
      <c r="I88" s="1324"/>
      <c r="K88" s="1322" t="s">
        <v>4589</v>
      </c>
      <c r="L88" s="1323"/>
      <c r="M88" s="1323"/>
      <c r="N88" s="1324"/>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25" t="s">
        <v>4595</v>
      </c>
      <c r="B109" s="1325"/>
      <c r="C109" s="1325"/>
      <c r="D109" s="204">
        <f>SUM(D90:D108)</f>
        <v>4677000</v>
      </c>
      <c r="E109" s="471"/>
      <c r="F109" s="1326" t="s">
        <v>4595</v>
      </c>
      <c r="G109" s="1326"/>
      <c r="H109" s="1327"/>
      <c r="I109" s="428">
        <f>SUM(I90:I107)</f>
        <v>4531000</v>
      </c>
      <c r="K109" s="1326" t="s">
        <v>4595</v>
      </c>
      <c r="L109" s="1326"/>
      <c r="M109" s="1327"/>
      <c r="N109" s="428">
        <f>SUM(N90:N107)</f>
        <v>4531779</v>
      </c>
    </row>
    <row r="112" spans="1:14" ht="27.75" customHeight="1" x14ac:dyDescent="0.25">
      <c r="A112" s="1328" t="s">
        <v>10425</v>
      </c>
      <c r="B112" s="1328"/>
      <c r="C112" s="1328"/>
      <c r="D112" s="1328"/>
      <c r="E112" s="1328"/>
      <c r="F112" s="1328"/>
      <c r="G112" s="1328"/>
      <c r="H112" s="1328"/>
      <c r="I112" s="1328"/>
      <c r="J112" s="1328"/>
      <c r="K112" s="1328"/>
      <c r="L112" s="1328"/>
      <c r="M112" s="1328"/>
      <c r="N112" s="1328"/>
    </row>
    <row r="113" spans="1:14" ht="15" customHeight="1" x14ac:dyDescent="0.25">
      <c r="A113" s="1329" t="s">
        <v>10426</v>
      </c>
      <c r="B113" s="1329"/>
      <c r="C113" s="1329"/>
      <c r="D113" s="1329"/>
      <c r="E113" s="1329"/>
      <c r="F113" s="1329"/>
      <c r="G113" s="1329"/>
      <c r="H113" s="1329"/>
      <c r="I113" s="1329"/>
      <c r="J113" s="1329"/>
      <c r="K113" s="1329"/>
      <c r="L113" s="1329"/>
      <c r="M113" s="1329"/>
      <c r="N113" s="1329"/>
    </row>
    <row r="114" spans="1:14" ht="15" customHeight="1" x14ac:dyDescent="0.25">
      <c r="A114" s="1329"/>
      <c r="B114" s="1329"/>
      <c r="C114" s="1329"/>
      <c r="D114" s="1329"/>
      <c r="E114" s="1329"/>
      <c r="F114" s="1329"/>
      <c r="G114" s="1329"/>
      <c r="H114" s="1329"/>
      <c r="I114" s="1329"/>
      <c r="J114" s="1329"/>
      <c r="K114" s="1329"/>
      <c r="L114" s="1329"/>
      <c r="M114" s="1329"/>
      <c r="N114" s="1329"/>
    </row>
    <row r="115" spans="1:14" ht="14.45" customHeight="1" x14ac:dyDescent="0.25">
      <c r="A115" s="1330" t="s">
        <v>1893</v>
      </c>
      <c r="B115" s="1331"/>
      <c r="C115" s="1331"/>
      <c r="D115" s="1332"/>
      <c r="E115" s="462"/>
      <c r="F115" s="1339" t="s">
        <v>4750</v>
      </c>
      <c r="G115" s="1339"/>
      <c r="H115" s="1339"/>
      <c r="I115" s="1339"/>
      <c r="K115" s="1340" t="s">
        <v>1201</v>
      </c>
      <c r="L115" s="1340"/>
      <c r="M115" s="1340"/>
      <c r="N115" s="1340"/>
    </row>
    <row r="116" spans="1:14" ht="14.45" customHeight="1" x14ac:dyDescent="0.25">
      <c r="A116" s="1333"/>
      <c r="B116" s="1334"/>
      <c r="C116" s="1334"/>
      <c r="D116" s="1335"/>
      <c r="E116" s="463"/>
      <c r="F116" s="1339"/>
      <c r="G116" s="1339"/>
      <c r="H116" s="1339"/>
      <c r="I116" s="1339"/>
      <c r="K116" s="1340"/>
      <c r="L116" s="1340"/>
      <c r="M116" s="1340"/>
      <c r="N116" s="1340"/>
    </row>
    <row r="117" spans="1:14" ht="14.45" customHeight="1" x14ac:dyDescent="0.25">
      <c r="A117" s="1336"/>
      <c r="B117" s="1337"/>
      <c r="C117" s="1337"/>
      <c r="D117" s="1338"/>
      <c r="E117" s="464"/>
      <c r="F117" s="1339"/>
      <c r="G117" s="1339"/>
      <c r="H117" s="1339"/>
      <c r="I117" s="1339"/>
      <c r="K117" s="1340"/>
      <c r="L117" s="1340"/>
      <c r="M117" s="1340"/>
      <c r="N117" s="1340"/>
    </row>
    <row r="118" spans="1:14" ht="27" thickBot="1" x14ac:dyDescent="0.3">
      <c r="A118" s="1319" t="s">
        <v>4589</v>
      </c>
      <c r="B118" s="1320"/>
      <c r="C118" s="1320"/>
      <c r="D118" s="1321"/>
      <c r="E118" s="465"/>
      <c r="F118" s="1322" t="s">
        <v>4589</v>
      </c>
      <c r="G118" s="1323"/>
      <c r="H118" s="1323"/>
      <c r="I118" s="1324"/>
      <c r="K118" s="1322" t="s">
        <v>4589</v>
      </c>
      <c r="L118" s="1323"/>
      <c r="M118" s="1323"/>
      <c r="N118" s="1324"/>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25" t="s">
        <v>4595</v>
      </c>
      <c r="B139" s="1325"/>
      <c r="C139" s="1325"/>
      <c r="D139" s="204">
        <f>SUM(D120:D138)</f>
        <v>11965000</v>
      </c>
      <c r="E139" s="471"/>
      <c r="F139" s="1326" t="s">
        <v>4595</v>
      </c>
      <c r="G139" s="1326"/>
      <c r="H139" s="1327"/>
      <c r="I139" s="428">
        <f>SUM(I120:I137)</f>
        <v>11609683</v>
      </c>
      <c r="K139" s="1326" t="s">
        <v>4595</v>
      </c>
      <c r="L139" s="1326"/>
      <c r="M139" s="1327"/>
      <c r="N139" s="428">
        <f>SUM(N120:N137)</f>
        <v>11500000</v>
      </c>
    </row>
    <row r="142" spans="1:14" ht="27.75" customHeight="1" x14ac:dyDescent="0.25">
      <c r="A142" s="1328" t="s">
        <v>13516</v>
      </c>
      <c r="B142" s="1328"/>
      <c r="C142" s="1328"/>
      <c r="D142" s="1328"/>
      <c r="E142" s="1328"/>
      <c r="F142" s="1328"/>
      <c r="G142" s="1328"/>
      <c r="H142" s="1328"/>
      <c r="I142" s="1328"/>
      <c r="J142" s="1328"/>
      <c r="K142" s="1328"/>
      <c r="L142" s="1328"/>
      <c r="M142" s="1328"/>
      <c r="N142" s="1328"/>
    </row>
    <row r="143" spans="1:14" ht="15" customHeight="1" x14ac:dyDescent="0.25">
      <c r="A143" s="1329" t="s">
        <v>13517</v>
      </c>
      <c r="B143" s="1329"/>
      <c r="C143" s="1329"/>
      <c r="D143" s="1329"/>
      <c r="E143" s="1329"/>
      <c r="F143" s="1329"/>
      <c r="G143" s="1329"/>
      <c r="H143" s="1329"/>
      <c r="I143" s="1329"/>
      <c r="J143" s="1329"/>
      <c r="K143" s="1329"/>
      <c r="L143" s="1329"/>
      <c r="M143" s="1329"/>
      <c r="N143" s="1329"/>
    </row>
    <row r="144" spans="1:14" ht="15" customHeight="1" x14ac:dyDescent="0.25">
      <c r="A144" s="1329"/>
      <c r="B144" s="1329"/>
      <c r="C144" s="1329"/>
      <c r="D144" s="1329"/>
      <c r="E144" s="1329"/>
      <c r="F144" s="1329"/>
      <c r="G144" s="1329"/>
      <c r="H144" s="1329"/>
      <c r="I144" s="1329"/>
      <c r="J144" s="1329"/>
      <c r="K144" s="1329"/>
      <c r="L144" s="1329"/>
      <c r="M144" s="1329"/>
      <c r="N144" s="1329"/>
    </row>
    <row r="145" spans="1:14" ht="14.45" customHeight="1" x14ac:dyDescent="0.25">
      <c r="A145" s="1330" t="s">
        <v>1893</v>
      </c>
      <c r="B145" s="1331"/>
      <c r="C145" s="1331"/>
      <c r="D145" s="1332"/>
      <c r="E145" s="462"/>
      <c r="F145" s="1339" t="s">
        <v>4750</v>
      </c>
      <c r="G145" s="1339"/>
      <c r="H145" s="1339"/>
      <c r="I145" s="1339"/>
      <c r="K145" s="1340" t="s">
        <v>1201</v>
      </c>
      <c r="L145" s="1340"/>
      <c r="M145" s="1340"/>
      <c r="N145" s="1340"/>
    </row>
    <row r="146" spans="1:14" ht="14.45" customHeight="1" x14ac:dyDescent="0.25">
      <c r="A146" s="1333"/>
      <c r="B146" s="1334"/>
      <c r="C146" s="1334"/>
      <c r="D146" s="1335"/>
      <c r="E146" s="463"/>
      <c r="F146" s="1339"/>
      <c r="G146" s="1339"/>
      <c r="H146" s="1339"/>
      <c r="I146" s="1339"/>
      <c r="K146" s="1340"/>
      <c r="L146" s="1340"/>
      <c r="M146" s="1340"/>
      <c r="N146" s="1340"/>
    </row>
    <row r="147" spans="1:14" ht="14.45" customHeight="1" x14ac:dyDescent="0.25">
      <c r="A147" s="1336"/>
      <c r="B147" s="1337"/>
      <c r="C147" s="1337"/>
      <c r="D147" s="1338"/>
      <c r="E147" s="464"/>
      <c r="F147" s="1339"/>
      <c r="G147" s="1339"/>
      <c r="H147" s="1339"/>
      <c r="I147" s="1339"/>
      <c r="K147" s="1340"/>
      <c r="L147" s="1340"/>
      <c r="M147" s="1340"/>
      <c r="N147" s="1340"/>
    </row>
    <row r="148" spans="1:14" ht="27" thickBot="1" x14ac:dyDescent="0.3">
      <c r="A148" s="1319" t="s">
        <v>4589</v>
      </c>
      <c r="B148" s="1320"/>
      <c r="C148" s="1320"/>
      <c r="D148" s="1321"/>
      <c r="E148" s="465"/>
      <c r="F148" s="1322" t="s">
        <v>4589</v>
      </c>
      <c r="G148" s="1323"/>
      <c r="H148" s="1323"/>
      <c r="I148" s="1324"/>
      <c r="K148" s="1322" t="s">
        <v>4589</v>
      </c>
      <c r="L148" s="1323"/>
      <c r="M148" s="1323"/>
      <c r="N148" s="1324"/>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14912</v>
      </c>
      <c r="C150" s="430"/>
      <c r="D150" s="366">
        <v>40000</v>
      </c>
      <c r="E150" s="467"/>
      <c r="F150" s="429">
        <v>45521</v>
      </c>
      <c r="G150" s="712" t="s">
        <v>13913</v>
      </c>
      <c r="H150" s="15"/>
      <c r="I150" s="780">
        <v>650000</v>
      </c>
      <c r="K150" s="429">
        <v>45588</v>
      </c>
      <c r="L150" s="712" t="s">
        <v>14706</v>
      </c>
      <c r="M150" s="948">
        <v>2007570375</v>
      </c>
      <c r="N150" s="119">
        <v>900000</v>
      </c>
    </row>
    <row r="151" spans="1:14" ht="37.5" customHeight="1" x14ac:dyDescent="0.25">
      <c r="A151" s="429">
        <v>45609</v>
      </c>
      <c r="B151" s="712" t="s">
        <v>15322</v>
      </c>
      <c r="C151" s="430"/>
      <c r="D151" s="366">
        <v>40000</v>
      </c>
      <c r="E151" s="468"/>
      <c r="F151" s="429">
        <v>45523</v>
      </c>
      <c r="G151" s="712" t="s">
        <v>13913</v>
      </c>
      <c r="H151" s="327"/>
      <c r="I151" s="366">
        <v>541200</v>
      </c>
      <c r="K151" s="429">
        <v>45588</v>
      </c>
      <c r="L151" s="712" t="s">
        <v>14706</v>
      </c>
      <c r="M151" s="948">
        <v>2007570376</v>
      </c>
      <c r="N151" s="119">
        <v>900000</v>
      </c>
    </row>
    <row r="152" spans="1:14" ht="30" x14ac:dyDescent="0.25">
      <c r="A152" s="429">
        <v>45644</v>
      </c>
      <c r="B152" s="712" t="s">
        <v>15320</v>
      </c>
      <c r="C152" s="430"/>
      <c r="D152" s="366">
        <v>40000</v>
      </c>
      <c r="E152" s="468"/>
      <c r="F152" s="429">
        <v>45589</v>
      </c>
      <c r="G152" s="712" t="s">
        <v>14913</v>
      </c>
      <c r="H152" s="327"/>
      <c r="I152" s="366">
        <v>500000</v>
      </c>
      <c r="K152" s="429">
        <v>45588</v>
      </c>
      <c r="L152" s="712" t="s">
        <v>14706</v>
      </c>
      <c r="M152" s="757">
        <v>2007570377</v>
      </c>
      <c r="N152" s="119">
        <v>900000</v>
      </c>
    </row>
    <row r="153" spans="1:14" ht="30" x14ac:dyDescent="0.25">
      <c r="A153" s="429">
        <v>45672</v>
      </c>
      <c r="B153" s="98" t="s">
        <v>15536</v>
      </c>
      <c r="C153" s="304"/>
      <c r="D153" s="15">
        <v>120000</v>
      </c>
      <c r="E153" s="468"/>
      <c r="F153" s="429">
        <v>45589</v>
      </c>
      <c r="G153" s="712" t="s">
        <v>14913</v>
      </c>
      <c r="H153" s="327"/>
      <c r="I153" s="366">
        <v>140000</v>
      </c>
      <c r="K153" s="429">
        <v>45588</v>
      </c>
      <c r="L153" s="712" t="s">
        <v>14706</v>
      </c>
      <c r="M153" s="757">
        <v>2007570378</v>
      </c>
      <c r="N153" s="119">
        <v>900000</v>
      </c>
    </row>
    <row r="154" spans="1:14" ht="30" x14ac:dyDescent="0.25">
      <c r="A154" s="429">
        <v>45674</v>
      </c>
      <c r="B154" s="98" t="s">
        <v>15593</v>
      </c>
      <c r="C154" s="304"/>
      <c r="D154" s="15">
        <v>50000</v>
      </c>
      <c r="E154" s="468"/>
      <c r="F154" s="429">
        <v>45589</v>
      </c>
      <c r="G154" s="712" t="s">
        <v>14913</v>
      </c>
      <c r="H154" s="757"/>
      <c r="I154" s="366">
        <v>460000</v>
      </c>
      <c r="K154" s="429">
        <v>45616</v>
      </c>
      <c r="L154" s="712" t="s">
        <v>15036</v>
      </c>
      <c r="M154" s="757" t="s">
        <v>15037</v>
      </c>
      <c r="N154" s="780">
        <v>912000</v>
      </c>
    </row>
    <row r="155" spans="1:14" ht="30" x14ac:dyDescent="0.25">
      <c r="A155" s="429">
        <v>45682</v>
      </c>
      <c r="B155" s="98" t="s">
        <v>15817</v>
      </c>
      <c r="C155" s="304"/>
      <c r="D155" s="15">
        <v>400000</v>
      </c>
      <c r="E155" s="468"/>
      <c r="F155" s="429">
        <v>45593</v>
      </c>
      <c r="G155" s="118" t="s">
        <v>14914</v>
      </c>
      <c r="H155" s="304"/>
      <c r="I155" s="780">
        <v>700000</v>
      </c>
      <c r="K155" s="429">
        <v>45616</v>
      </c>
      <c r="L155" s="712" t="s">
        <v>15036</v>
      </c>
      <c r="M155" s="430" t="s">
        <v>15038</v>
      </c>
      <c r="N155" s="311">
        <v>1100000</v>
      </c>
    </row>
    <row r="156" spans="1:14" ht="30" x14ac:dyDescent="0.25">
      <c r="A156" s="429">
        <v>45682</v>
      </c>
      <c r="B156" s="98" t="s">
        <v>15817</v>
      </c>
      <c r="C156" s="304"/>
      <c r="D156" s="15">
        <v>100000</v>
      </c>
      <c r="E156" s="468"/>
      <c r="F156" s="429">
        <v>45593</v>
      </c>
      <c r="G156" s="118" t="s">
        <v>14914</v>
      </c>
      <c r="H156" s="304"/>
      <c r="I156" s="780">
        <v>900000</v>
      </c>
      <c r="K156" s="429">
        <v>45618</v>
      </c>
      <c r="L156" s="2" t="s">
        <v>15064</v>
      </c>
      <c r="M156" s="430"/>
      <c r="N156" s="311">
        <v>1000000</v>
      </c>
    </row>
    <row r="157" spans="1:14" ht="30" x14ac:dyDescent="0.25">
      <c r="A157" s="429">
        <v>45688</v>
      </c>
      <c r="B157" s="98" t="s">
        <v>15853</v>
      </c>
      <c r="C157" s="304"/>
      <c r="D157" s="15">
        <v>200000</v>
      </c>
      <c r="E157" s="468"/>
      <c r="F157" s="429">
        <v>45597</v>
      </c>
      <c r="G157" s="118" t="s">
        <v>14914</v>
      </c>
      <c r="H157" s="304"/>
      <c r="I157" s="780">
        <v>300000</v>
      </c>
      <c r="K157" s="429">
        <v>45618</v>
      </c>
      <c r="L157" s="2" t="s">
        <v>15064</v>
      </c>
      <c r="M157" s="757"/>
      <c r="N157" s="311">
        <v>1000000</v>
      </c>
    </row>
    <row r="158" spans="1:14" s="301" customFormat="1" ht="30" x14ac:dyDescent="0.25">
      <c r="A158" s="429">
        <v>45696</v>
      </c>
      <c r="B158" s="98" t="s">
        <v>15853</v>
      </c>
      <c r="C158" s="304"/>
      <c r="D158" s="15">
        <v>500000</v>
      </c>
      <c r="E158" s="469"/>
      <c r="F158" s="429">
        <v>45601</v>
      </c>
      <c r="G158" s="118" t="s">
        <v>14914</v>
      </c>
      <c r="H158" s="327"/>
      <c r="I158" s="366">
        <v>500000</v>
      </c>
      <c r="J158" s="474"/>
      <c r="K158" s="429">
        <v>45618</v>
      </c>
      <c r="L158" s="2" t="s">
        <v>15064</v>
      </c>
      <c r="M158" s="430"/>
      <c r="N158" s="311">
        <v>1000000</v>
      </c>
    </row>
    <row r="159" spans="1:14" x14ac:dyDescent="0.25">
      <c r="A159" s="341"/>
      <c r="B159" s="98"/>
      <c r="C159" s="304"/>
      <c r="D159" s="15"/>
      <c r="E159" s="469"/>
      <c r="F159" s="429">
        <v>45610</v>
      </c>
      <c r="G159" s="118" t="s">
        <v>14914</v>
      </c>
      <c r="H159" s="304"/>
      <c r="I159" s="780">
        <v>1000000</v>
      </c>
      <c r="K159" s="429">
        <v>45686</v>
      </c>
      <c r="L159" s="712" t="s">
        <v>14706</v>
      </c>
      <c r="M159" s="757">
        <v>2007570431</v>
      </c>
      <c r="N159" s="119">
        <v>900000</v>
      </c>
    </row>
    <row r="160" spans="1:14" x14ac:dyDescent="0.25">
      <c r="A160" s="341"/>
      <c r="B160" s="98"/>
      <c r="C160" s="327"/>
      <c r="D160" s="780"/>
      <c r="E160" s="470"/>
      <c r="F160" s="429">
        <v>45610</v>
      </c>
      <c r="G160" s="712" t="s">
        <v>15082</v>
      </c>
      <c r="H160" s="327"/>
      <c r="I160" s="780">
        <v>80000</v>
      </c>
      <c r="K160" s="429">
        <v>45686</v>
      </c>
      <c r="L160" s="712" t="s">
        <v>14706</v>
      </c>
      <c r="M160" s="757">
        <v>2007570432</v>
      </c>
      <c r="N160" s="119">
        <v>900000</v>
      </c>
    </row>
    <row r="161" spans="1:15" x14ac:dyDescent="0.25">
      <c r="A161" s="341"/>
      <c r="B161" s="98"/>
      <c r="C161" s="15"/>
      <c r="D161" s="15"/>
      <c r="E161" s="470"/>
      <c r="F161" s="429">
        <v>45621</v>
      </c>
      <c r="G161" s="118" t="s">
        <v>14914</v>
      </c>
      <c r="H161" s="327"/>
      <c r="I161" s="780">
        <v>420000</v>
      </c>
      <c r="K161" s="429">
        <v>45686</v>
      </c>
      <c r="L161" s="712" t="s">
        <v>14706</v>
      </c>
      <c r="M161" s="757">
        <v>2007570433</v>
      </c>
      <c r="N161" s="119">
        <v>900000</v>
      </c>
    </row>
    <row r="162" spans="1:15" ht="17.25" customHeight="1" x14ac:dyDescent="0.25">
      <c r="A162" s="341"/>
      <c r="B162" s="98"/>
      <c r="C162" s="304"/>
      <c r="D162" s="15"/>
      <c r="E162" s="470"/>
      <c r="F162" s="429">
        <v>45642</v>
      </c>
      <c r="G162" s="98" t="s">
        <v>15263</v>
      </c>
      <c r="H162" s="327"/>
      <c r="I162" s="366">
        <v>850000</v>
      </c>
      <c r="K162" s="429">
        <v>45686</v>
      </c>
      <c r="L162" s="712" t="s">
        <v>14706</v>
      </c>
      <c r="M162" s="757">
        <v>2007570434</v>
      </c>
      <c r="N162" s="119">
        <v>900000</v>
      </c>
    </row>
    <row r="163" spans="1:15" x14ac:dyDescent="0.25">
      <c r="A163" s="341"/>
      <c r="B163" s="98"/>
      <c r="C163" s="304"/>
      <c r="D163" s="15"/>
      <c r="E163" s="470"/>
      <c r="F163" s="429">
        <v>45672</v>
      </c>
      <c r="G163" s="118" t="s">
        <v>14914</v>
      </c>
      <c r="H163" s="327"/>
      <c r="I163" s="780">
        <v>1000000</v>
      </c>
      <c r="K163" s="429">
        <v>45686</v>
      </c>
      <c r="L163" s="712" t="s">
        <v>14706</v>
      </c>
      <c r="M163" s="757">
        <v>2007570435</v>
      </c>
      <c r="N163" s="119">
        <v>900000</v>
      </c>
    </row>
    <row r="164" spans="1:15" x14ac:dyDescent="0.25">
      <c r="A164" s="341"/>
      <c r="B164" s="712"/>
      <c r="C164" s="15"/>
      <c r="D164" s="15"/>
      <c r="E164" s="470"/>
      <c r="F164" s="429">
        <v>45674</v>
      </c>
      <c r="G164" s="118" t="s">
        <v>14914</v>
      </c>
      <c r="H164" s="304"/>
      <c r="I164" s="15">
        <v>500000</v>
      </c>
      <c r="K164" s="429">
        <v>45686</v>
      </c>
      <c r="L164" s="712" t="s">
        <v>14706</v>
      </c>
      <c r="M164" s="757">
        <v>2007570436</v>
      </c>
      <c r="N164" s="119">
        <v>900000</v>
      </c>
    </row>
    <row r="165" spans="1:15" x14ac:dyDescent="0.25">
      <c r="A165" s="341"/>
      <c r="B165" s="712"/>
      <c r="C165" s="15"/>
      <c r="D165" s="15"/>
      <c r="E165" s="470"/>
      <c r="F165" s="429"/>
      <c r="G165" s="98"/>
      <c r="H165" s="304"/>
      <c r="I165" s="15"/>
      <c r="K165" s="429">
        <v>45686</v>
      </c>
      <c r="L165" s="712" t="s">
        <v>14706</v>
      </c>
      <c r="M165" s="757">
        <v>2007570437</v>
      </c>
      <c r="N165" s="119">
        <v>900000</v>
      </c>
    </row>
    <row r="166" spans="1:15" x14ac:dyDescent="0.25">
      <c r="A166" s="341"/>
      <c r="B166" s="712"/>
      <c r="C166" s="15"/>
      <c r="D166" s="15"/>
      <c r="E166" s="470"/>
      <c r="F166" s="429"/>
      <c r="G166" s="98"/>
      <c r="H166" s="304"/>
      <c r="I166" s="15"/>
      <c r="K166" s="429">
        <v>45686</v>
      </c>
      <c r="L166" s="712" t="s">
        <v>14706</v>
      </c>
      <c r="M166" s="757">
        <v>2007570438</v>
      </c>
      <c r="N166" s="119">
        <v>900000</v>
      </c>
    </row>
    <row r="167" spans="1:15" x14ac:dyDescent="0.25">
      <c r="A167" s="341"/>
      <c r="B167" s="98"/>
      <c r="C167" s="15"/>
      <c r="D167" s="15"/>
      <c r="E167" s="470"/>
      <c r="F167" s="429"/>
      <c r="G167" s="712"/>
      <c r="H167" s="430"/>
      <c r="I167" s="366"/>
      <c r="K167" s="429">
        <v>45686</v>
      </c>
      <c r="L167" s="712" t="s">
        <v>14706</v>
      </c>
      <c r="M167" s="757">
        <v>2007570439</v>
      </c>
      <c r="N167" s="119">
        <v>900000</v>
      </c>
    </row>
    <row r="168" spans="1:15" x14ac:dyDescent="0.25">
      <c r="A168" s="341"/>
      <c r="B168" s="98"/>
      <c r="C168" s="15"/>
      <c r="D168" s="15"/>
      <c r="E168" s="470"/>
      <c r="F168" s="429"/>
      <c r="G168" s="712"/>
      <c r="H168" s="430"/>
      <c r="I168" s="366"/>
      <c r="K168" s="429">
        <v>45686</v>
      </c>
      <c r="L168" s="712" t="s">
        <v>14706</v>
      </c>
      <c r="M168" s="757">
        <v>2007570439</v>
      </c>
      <c r="N168" s="119">
        <v>900000</v>
      </c>
    </row>
    <row r="169" spans="1:15" x14ac:dyDescent="0.25">
      <c r="A169" s="341"/>
      <c r="B169" s="98"/>
      <c r="C169" s="15"/>
      <c r="D169" s="15"/>
      <c r="E169" s="470"/>
      <c r="F169" s="429"/>
      <c r="G169" s="712"/>
      <c r="H169" s="430"/>
      <c r="I169" s="366"/>
      <c r="K169" s="429"/>
      <c r="L169" s="98"/>
      <c r="M169" s="757"/>
      <c r="N169" s="15"/>
    </row>
    <row r="170" spans="1:15" x14ac:dyDescent="0.25">
      <c r="A170" s="341"/>
      <c r="B170" s="98"/>
      <c r="C170" s="15"/>
      <c r="D170" s="15"/>
      <c r="E170" s="470"/>
      <c r="F170" s="429"/>
      <c r="G170" s="712"/>
      <c r="H170" s="430"/>
      <c r="I170" s="366"/>
      <c r="K170" s="429"/>
      <c r="L170" s="98"/>
      <c r="M170" s="757"/>
      <c r="N170" s="15"/>
    </row>
    <row r="171" spans="1:15" x14ac:dyDescent="0.25">
      <c r="A171" s="341"/>
      <c r="B171" s="98"/>
      <c r="C171" s="15"/>
      <c r="D171" s="15"/>
      <c r="E171" s="470"/>
      <c r="F171" s="341"/>
      <c r="G171" s="98"/>
      <c r="H171" s="304"/>
      <c r="I171" s="15"/>
      <c r="K171" s="341"/>
      <c r="L171" s="98"/>
      <c r="M171" s="304"/>
      <c r="N171" s="15"/>
    </row>
    <row r="172" spans="1:15" ht="19.5" thickBot="1" x14ac:dyDescent="0.35">
      <c r="A172" s="1325" t="s">
        <v>4595</v>
      </c>
      <c r="B172" s="1325"/>
      <c r="C172" s="1325"/>
      <c r="D172" s="204">
        <f>SUM(D150:D171)</f>
        <v>1490000</v>
      </c>
      <c r="E172" s="471"/>
      <c r="F172" s="1326" t="s">
        <v>4595</v>
      </c>
      <c r="G172" s="1326"/>
      <c r="H172" s="1327"/>
      <c r="I172" s="428">
        <f>SUM(I150:I167)</f>
        <v>8541200</v>
      </c>
      <c r="K172" s="1326" t="s">
        <v>4595</v>
      </c>
      <c r="L172" s="1326"/>
      <c r="M172" s="1327"/>
      <c r="N172" s="428">
        <f>SUM(N150:N171)</f>
        <v>17612000</v>
      </c>
      <c r="O172" s="3"/>
    </row>
    <row r="173" spans="1:15" x14ac:dyDescent="0.25">
      <c r="I173" s="1170"/>
    </row>
  </sheetData>
  <mergeCells count="57">
    <mergeCell ref="A148:D148"/>
    <mergeCell ref="F148:I148"/>
    <mergeCell ref="K148:N148"/>
    <mergeCell ref="A172:C172"/>
    <mergeCell ref="F172:H172"/>
    <mergeCell ref="K172:M172"/>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workbookViewId="0">
      <selection activeCell="J27" sqref="J2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59" t="s">
        <v>9490</v>
      </c>
      <c r="C1" s="1360"/>
      <c r="D1" s="1360"/>
      <c r="E1" s="1361"/>
      <c r="G1" s="1359" t="s">
        <v>13770</v>
      </c>
      <c r="H1" s="1360"/>
      <c r="I1" s="1360"/>
      <c r="J1" s="1361"/>
      <c r="M1" s="1370" t="s">
        <v>11380</v>
      </c>
      <c r="N1" s="1371"/>
      <c r="O1" s="1371"/>
      <c r="P1" s="1372"/>
      <c r="R1" s="1370" t="s">
        <v>11380</v>
      </c>
      <c r="S1" s="1371"/>
      <c r="T1" s="1371"/>
      <c r="U1" s="1372"/>
      <c r="X1" s="1370" t="s">
        <v>11380</v>
      </c>
      <c r="Y1" s="1371"/>
      <c r="Z1" s="1371"/>
      <c r="AA1" s="1372"/>
      <c r="AC1" s="1367" t="s">
        <v>9490</v>
      </c>
      <c r="AD1" s="1368"/>
      <c r="AE1" s="1368"/>
      <c r="AF1" s="1369"/>
      <c r="AJ1" s="1359" t="s">
        <v>9490</v>
      </c>
      <c r="AK1" s="1360"/>
      <c r="AL1" s="1360"/>
      <c r="AM1" s="1361"/>
      <c r="AO1" s="996" t="s">
        <v>1766</v>
      </c>
    </row>
    <row r="2" spans="2:41" ht="21" x14ac:dyDescent="0.35">
      <c r="B2" s="1362" t="s">
        <v>13518</v>
      </c>
      <c r="C2" s="1363"/>
      <c r="D2" s="1363"/>
      <c r="E2" s="1364"/>
      <c r="G2" s="1362" t="s">
        <v>10389</v>
      </c>
      <c r="H2" s="1363"/>
      <c r="I2" s="1363"/>
      <c r="J2" s="1364"/>
      <c r="M2" s="1370" t="s">
        <v>13511</v>
      </c>
      <c r="N2" s="1371"/>
      <c r="O2" s="1371"/>
      <c r="P2" s="1372"/>
      <c r="R2" s="1370" t="s">
        <v>13510</v>
      </c>
      <c r="S2" s="1371"/>
      <c r="T2" s="1371"/>
      <c r="U2" s="1372"/>
      <c r="X2" s="1370" t="s">
        <v>13509</v>
      </c>
      <c r="Y2" s="1371"/>
      <c r="Z2" s="1371"/>
      <c r="AA2" s="1372"/>
      <c r="AC2" s="1362" t="s">
        <v>8155</v>
      </c>
      <c r="AD2" s="1363"/>
      <c r="AE2" s="1363"/>
      <c r="AF2" s="1364"/>
      <c r="AJ2" s="1362" t="s">
        <v>7168</v>
      </c>
      <c r="AK2" s="1363"/>
      <c r="AL2" s="1363"/>
      <c r="AM2" s="1364"/>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48" t="s">
        <v>9483</v>
      </c>
      <c r="C4" s="1349"/>
      <c r="D4" s="1349"/>
      <c r="E4" s="931">
        <f>'Main Summary'!B19</f>
        <v>225038218.22451612</v>
      </c>
      <c r="G4" s="1348" t="s">
        <v>9483</v>
      </c>
      <c r="H4" s="1349"/>
      <c r="I4" s="1349"/>
      <c r="J4" s="931">
        <f ca="1">'Main Summary'!F19-U5-U10</f>
        <v>289124037.18604004</v>
      </c>
      <c r="M4" s="1370" t="s">
        <v>11381</v>
      </c>
      <c r="N4" s="1371"/>
      <c r="O4" s="1371"/>
      <c r="P4" s="1372"/>
      <c r="R4" s="1370" t="s">
        <v>11381</v>
      </c>
      <c r="S4" s="1371"/>
      <c r="T4" s="1371"/>
      <c r="U4" s="1372"/>
      <c r="X4" s="1370" t="s">
        <v>11381</v>
      </c>
      <c r="Y4" s="1371"/>
      <c r="Z4" s="1371"/>
      <c r="AA4" s="1372"/>
      <c r="AC4" s="1348" t="s">
        <v>9483</v>
      </c>
      <c r="AD4" s="1349"/>
      <c r="AE4" s="1349"/>
      <c r="AF4" s="931">
        <f ca="1">'Main Summary'!J19-AA5-AA10</f>
        <v>137668700.60426268</v>
      </c>
      <c r="AJ4" s="1348" t="s">
        <v>9483</v>
      </c>
      <c r="AK4" s="1349"/>
      <c r="AL4" s="1349"/>
      <c r="AM4" s="931">
        <f>'Main Summary'!N19</f>
        <v>66512286.479166672</v>
      </c>
    </row>
    <row r="5" spans="2:41" ht="19.5" thickBot="1" x14ac:dyDescent="0.35">
      <c r="B5" s="1348" t="s">
        <v>9484</v>
      </c>
      <c r="C5" s="1349"/>
      <c r="D5" s="1349"/>
      <c r="E5" s="931">
        <f>'Main Summary'!C19</f>
        <v>221366680.93799999</v>
      </c>
      <c r="G5" s="1348" t="s">
        <v>9484</v>
      </c>
      <c r="H5" s="1349"/>
      <c r="I5" s="1349"/>
      <c r="J5" s="931">
        <f ca="1">'Main Summary'!G19-U6-U11</f>
        <v>374173213.57120001</v>
      </c>
      <c r="M5" s="1348" t="s">
        <v>9483</v>
      </c>
      <c r="N5" s="1349"/>
      <c r="O5" s="1349"/>
      <c r="P5" s="1021">
        <f ca="1">SUMIF(Posting!$B19940:$E52794,"Meezan Bank Head Office",Posting!$E19940:$E52794)</f>
        <v>12854335.629032258</v>
      </c>
      <c r="R5" s="1348" t="s">
        <v>9483</v>
      </c>
      <c r="S5" s="1349"/>
      <c r="T5" s="1349"/>
      <c r="U5" s="1021">
        <f ca="1">SUMIF(Posting!$B17317:$E19938,"Meezan Bank Head Office",Posting!$E17317:$E19938)</f>
        <v>19586377</v>
      </c>
      <c r="X5" s="1348" t="s">
        <v>9483</v>
      </c>
      <c r="Y5" s="1349"/>
      <c r="Z5" s="1349"/>
      <c r="AA5" s="1021">
        <f ca="1">SUMIF(Posting!$B1:$E17316,"Meezan Bank Head Office",Posting!$E1:$E17316)</f>
        <v>13034925</v>
      </c>
      <c r="AC5" s="1348" t="s">
        <v>9484</v>
      </c>
      <c r="AD5" s="1349"/>
      <c r="AE5" s="1349"/>
      <c r="AF5" s="931">
        <f ca="1">'Main Summary'!K19-AA6-AA11</f>
        <v>176831246.42000002</v>
      </c>
      <c r="AJ5" s="1348" t="s">
        <v>9484</v>
      </c>
      <c r="AK5" s="1349"/>
      <c r="AL5" s="1349"/>
      <c r="AM5" s="931">
        <f>'Main Summary'!O19</f>
        <v>82215394.510000005</v>
      </c>
    </row>
    <row r="6" spans="2:41" ht="18.75" x14ac:dyDescent="0.3">
      <c r="B6" s="1348" t="s">
        <v>2612</v>
      </c>
      <c r="C6" s="1349"/>
      <c r="D6" s="1349"/>
      <c r="E6" s="931">
        <f>E5-E4</f>
        <v>-3671537.28651613</v>
      </c>
      <c r="G6" s="1348" t="s">
        <v>2612</v>
      </c>
      <c r="H6" s="1349"/>
      <c r="I6" s="1349"/>
      <c r="J6" s="931">
        <f ca="1">J5-J4</f>
        <v>85049176.385159969</v>
      </c>
      <c r="M6" s="1348" t="s">
        <v>9484</v>
      </c>
      <c r="N6" s="1349"/>
      <c r="O6" s="1349"/>
      <c r="P6" s="1016">
        <f ca="1">SUMIF(Posting!$B19940:$F52794,"Meezan Bank Head Office",Posting!$F19940:$F52794)</f>
        <v>21277035</v>
      </c>
      <c r="R6" s="1348" t="s">
        <v>9484</v>
      </c>
      <c r="S6" s="1349"/>
      <c r="T6" s="1349"/>
      <c r="U6" s="1016">
        <f ca="1">SUMIF(Posting!$B17317:$F19938,"Meezan Bank Head Office",Posting!$F17317:$F19938)</f>
        <v>8936115</v>
      </c>
      <c r="X6" s="1348" t="s">
        <v>9484</v>
      </c>
      <c r="Y6" s="1349"/>
      <c r="Z6" s="1349"/>
      <c r="AA6" s="1016">
        <f ca="1">SUMIF(Posting!$B1:$F17316,"Meezan Bank Head Office",Posting!$F1:$F17316)</f>
        <v>19830000</v>
      </c>
      <c r="AC6" s="1348" t="s">
        <v>2612</v>
      </c>
      <c r="AD6" s="1349"/>
      <c r="AE6" s="1349"/>
      <c r="AF6" s="931">
        <f ca="1">AF5-AF4</f>
        <v>39162545.815737337</v>
      </c>
      <c r="AJ6" s="1348" t="s">
        <v>2612</v>
      </c>
      <c r="AK6" s="1349"/>
      <c r="AL6" s="1349"/>
      <c r="AM6" s="931">
        <f>AM5-AM4</f>
        <v>15703108.030833334</v>
      </c>
    </row>
    <row r="7" spans="2:41" ht="18.75" x14ac:dyDescent="0.3">
      <c r="B7" s="1348"/>
      <c r="C7" s="1349"/>
      <c r="D7" s="1349"/>
      <c r="E7" s="931"/>
      <c r="G7" s="1348"/>
      <c r="H7" s="1349"/>
      <c r="I7" s="1349"/>
      <c r="J7" s="931"/>
      <c r="M7" s="1348" t="s">
        <v>2612</v>
      </c>
      <c r="N7" s="1349"/>
      <c r="O7" s="1349"/>
      <c r="P7" s="931">
        <f ca="1">P6-P5</f>
        <v>8422699.3709677421</v>
      </c>
      <c r="R7" s="1348" t="s">
        <v>2612</v>
      </c>
      <c r="S7" s="1349"/>
      <c r="T7" s="1349"/>
      <c r="U7" s="931">
        <f ca="1">U6-U5</f>
        <v>-10650262</v>
      </c>
      <c r="X7" s="1348" t="s">
        <v>2612</v>
      </c>
      <c r="Y7" s="1349"/>
      <c r="Z7" s="1349"/>
      <c r="AA7" s="931">
        <f ca="1">AA6-AA5</f>
        <v>6795075</v>
      </c>
      <c r="AC7" s="1348"/>
      <c r="AD7" s="1349"/>
      <c r="AE7" s="1349"/>
      <c r="AF7" s="931"/>
      <c r="AJ7" s="1348"/>
      <c r="AK7" s="1349"/>
      <c r="AL7" s="1349"/>
      <c r="AM7" s="931"/>
    </row>
    <row r="8" spans="2:41" ht="19.5" thickBot="1" x14ac:dyDescent="0.35">
      <c r="B8" s="1355" t="s">
        <v>11029</v>
      </c>
      <c r="C8" s="1325"/>
      <c r="D8" s="1325"/>
      <c r="E8" s="931"/>
      <c r="G8" s="1355" t="s">
        <v>11029</v>
      </c>
      <c r="H8" s="1325"/>
      <c r="I8" s="1325"/>
      <c r="J8" s="931"/>
      <c r="M8" s="1348"/>
      <c r="N8" s="1349"/>
      <c r="O8" s="1349"/>
      <c r="P8" s="931"/>
      <c r="R8" s="1348"/>
      <c r="S8" s="1349"/>
      <c r="T8" s="1349"/>
      <c r="U8" s="931"/>
      <c r="X8" s="1348"/>
      <c r="Y8" s="1349"/>
      <c r="Z8" s="1349"/>
      <c r="AA8" s="931"/>
      <c r="AC8" s="1355" t="s">
        <v>11029</v>
      </c>
      <c r="AD8" s="1325"/>
      <c r="AE8" s="1325"/>
      <c r="AF8" s="931"/>
      <c r="AJ8" s="1348" t="s">
        <v>9485</v>
      </c>
      <c r="AK8" s="1349"/>
      <c r="AL8" s="1349"/>
      <c r="AM8" s="931">
        <v>300000</v>
      </c>
    </row>
    <row r="9" spans="2:41" ht="21.75" thickBot="1" x14ac:dyDescent="0.4">
      <c r="B9" s="1348" t="s">
        <v>9487</v>
      </c>
      <c r="C9" s="1349"/>
      <c r="D9" s="1349"/>
      <c r="E9" s="932">
        <v>820900</v>
      </c>
      <c r="G9" s="1348" t="s">
        <v>9487</v>
      </c>
      <c r="H9" s="1349"/>
      <c r="I9" s="1349"/>
      <c r="J9" s="932">
        <v>500000</v>
      </c>
      <c r="M9" s="1370" t="s">
        <v>11382</v>
      </c>
      <c r="N9" s="1371"/>
      <c r="O9" s="1371"/>
      <c r="P9" s="1372"/>
      <c r="R9" s="1370" t="s">
        <v>11382</v>
      </c>
      <c r="S9" s="1371"/>
      <c r="T9" s="1371"/>
      <c r="U9" s="1372"/>
      <c r="X9" s="1370" t="s">
        <v>11382</v>
      </c>
      <c r="Y9" s="1371"/>
      <c r="Z9" s="1371"/>
      <c r="AA9" s="1372"/>
      <c r="AC9" s="1348" t="s">
        <v>9487</v>
      </c>
      <c r="AD9" s="1349"/>
      <c r="AE9" s="1349"/>
      <c r="AF9" s="932">
        <v>526260</v>
      </c>
      <c r="AJ9" s="1348" t="s">
        <v>9486</v>
      </c>
      <c r="AK9" s="1349"/>
      <c r="AL9" s="1349"/>
      <c r="AM9" s="931">
        <v>526260</v>
      </c>
    </row>
    <row r="10" spans="2:41" s="928" customFormat="1" ht="19.5" thickBot="1" x14ac:dyDescent="0.35">
      <c r="B10" s="1348"/>
      <c r="C10" s="1349"/>
      <c r="D10" s="1349"/>
      <c r="E10" s="932"/>
      <c r="G10" s="1348"/>
      <c r="H10" s="1349"/>
      <c r="I10" s="1349"/>
      <c r="J10" s="932"/>
      <c r="M10" s="1348" t="s">
        <v>9483</v>
      </c>
      <c r="N10" s="1349"/>
      <c r="O10" s="1349"/>
      <c r="P10" s="1021">
        <f ca="1">SUMIF(Posting!$B19940:$E52794,"Saifee Hospital",Posting!$E19940:$E52794)</f>
        <v>2307891.935483871</v>
      </c>
      <c r="R10" s="1348" t="s">
        <v>9483</v>
      </c>
      <c r="S10" s="1349"/>
      <c r="T10" s="1349"/>
      <c r="U10" s="1021">
        <f ca="1">SUMIF(Posting!$B17317:$E19938,"Saifee Hospital",Posting!$E17317:$E19938)</f>
        <v>2187330</v>
      </c>
      <c r="X10" s="1348" t="s">
        <v>9483</v>
      </c>
      <c r="Y10" s="1349"/>
      <c r="Z10" s="1349"/>
      <c r="AA10" s="1021">
        <f ca="1">SUMIF(Posting!$B1:$E17316,"Saifee Hospital",Posting!$E1:$E17316)</f>
        <v>1591330</v>
      </c>
      <c r="AC10" s="1348"/>
      <c r="AD10" s="1349"/>
      <c r="AE10" s="1349"/>
      <c r="AF10" s="932"/>
      <c r="AJ10" s="1348" t="s">
        <v>9487</v>
      </c>
      <c r="AK10" s="1349"/>
      <c r="AL10" s="1349"/>
      <c r="AM10" s="932">
        <v>1314656</v>
      </c>
    </row>
    <row r="11" spans="2:41" ht="18.75" x14ac:dyDescent="0.3">
      <c r="B11" s="1355" t="s">
        <v>2612</v>
      </c>
      <c r="C11" s="1325"/>
      <c r="D11" s="1325"/>
      <c r="E11" s="931">
        <f>E9+E6</f>
        <v>-2850637.28651613</v>
      </c>
      <c r="G11" s="1355" t="s">
        <v>2612</v>
      </c>
      <c r="H11" s="1325"/>
      <c r="I11" s="1325"/>
      <c r="J11" s="931">
        <f ca="1">J9+J6</f>
        <v>85549176.385159969</v>
      </c>
      <c r="M11" s="1348" t="s">
        <v>9484</v>
      </c>
      <c r="N11" s="1349"/>
      <c r="O11" s="1349"/>
      <c r="P11" s="1016">
        <f ca="1">SUMIF(Posting!$B19940:$F52794,"Saifee Hospital",Posting!$F19940:$F52794)</f>
        <v>3000000</v>
      </c>
      <c r="R11" s="1348" t="s">
        <v>9484</v>
      </c>
      <c r="S11" s="1349"/>
      <c r="T11" s="1349"/>
      <c r="U11" s="1016">
        <f ca="1">SUMIF(Posting!$B17317:$F19938,"Saifee Hospital",Posting!$F17317:$F19938)</f>
        <v>3724000</v>
      </c>
      <c r="X11" s="1348" t="s">
        <v>9484</v>
      </c>
      <c r="Y11" s="1349"/>
      <c r="Z11" s="1349"/>
      <c r="AA11" s="1016">
        <f ca="1">SUMIF(Posting!$B1:$F17316,"Saifee Hospital",Posting!$F1:$F17316)</f>
        <v>2434251</v>
      </c>
      <c r="AC11" s="1355" t="s">
        <v>2612</v>
      </c>
      <c r="AD11" s="1325"/>
      <c r="AE11" s="1325"/>
      <c r="AF11" s="931">
        <f ca="1">AF9+AF6</f>
        <v>39688805.815737337</v>
      </c>
      <c r="AJ11" s="1348" t="s">
        <v>2614</v>
      </c>
      <c r="AK11" s="1349"/>
      <c r="AL11" s="1349"/>
      <c r="AM11" s="931">
        <f>AM6-AM8-AM9+AM10</f>
        <v>16191504.030833334</v>
      </c>
    </row>
    <row r="12" spans="2:41" ht="21" x14ac:dyDescent="0.35">
      <c r="B12" s="1350"/>
      <c r="C12" s="1351"/>
      <c r="D12" s="1352"/>
      <c r="E12" s="931"/>
      <c r="G12" s="1350"/>
      <c r="H12" s="1351"/>
      <c r="I12" s="1352"/>
      <c r="J12" s="931"/>
      <c r="M12" s="1348" t="s">
        <v>2612</v>
      </c>
      <c r="N12" s="1349"/>
      <c r="O12" s="1349"/>
      <c r="P12" s="931">
        <f ca="1">P11-P10</f>
        <v>692108.06451612897</v>
      </c>
      <c r="R12" s="1348" t="s">
        <v>2612</v>
      </c>
      <c r="S12" s="1349"/>
      <c r="T12" s="1349"/>
      <c r="U12" s="931">
        <f ca="1">U11-U10</f>
        <v>1536670</v>
      </c>
      <c r="X12" s="1348" t="s">
        <v>2612</v>
      </c>
      <c r="Y12" s="1349"/>
      <c r="Z12" s="1349"/>
      <c r="AA12" s="931">
        <f ca="1">AA11-AA10</f>
        <v>842921</v>
      </c>
      <c r="AC12" s="1350"/>
      <c r="AD12" s="1351"/>
      <c r="AE12" s="1352"/>
      <c r="AF12" s="931"/>
      <c r="AJ12" s="1365" t="s">
        <v>9488</v>
      </c>
      <c r="AK12" s="1366"/>
      <c r="AL12" s="1366"/>
      <c r="AM12" s="935">
        <v>2434251</v>
      </c>
    </row>
    <row r="13" spans="2:41" s="968" customFormat="1" ht="21.75" thickBot="1" x14ac:dyDescent="0.4">
      <c r="B13" s="1356" t="s">
        <v>11028</v>
      </c>
      <c r="C13" s="1357"/>
      <c r="D13" s="1358"/>
      <c r="E13" s="931"/>
      <c r="G13" s="1356" t="s">
        <v>11028</v>
      </c>
      <c r="H13" s="1357"/>
      <c r="I13" s="1358"/>
      <c r="J13" s="931"/>
      <c r="M13" s="1355"/>
      <c r="N13" s="1325"/>
      <c r="O13" s="1325"/>
      <c r="P13" s="931"/>
      <c r="R13" s="1355"/>
      <c r="S13" s="1325"/>
      <c r="T13" s="1325"/>
      <c r="U13" s="931"/>
      <c r="X13" s="1355"/>
      <c r="Y13" s="1325"/>
      <c r="Z13" s="1325"/>
      <c r="AA13" s="931"/>
      <c r="AC13" s="1356" t="s">
        <v>11028</v>
      </c>
      <c r="AD13" s="1357"/>
      <c r="AE13" s="1358"/>
      <c r="AF13" s="931"/>
      <c r="AJ13" s="1343" t="s">
        <v>2614</v>
      </c>
      <c r="AK13" s="1344"/>
      <c r="AL13" s="1344"/>
      <c r="AM13" s="967">
        <f>AM11-AM12</f>
        <v>13757253.030833334</v>
      </c>
    </row>
    <row r="14" spans="2:41" ht="18.75" x14ac:dyDescent="0.3">
      <c r="B14" s="1350" t="s">
        <v>9485</v>
      </c>
      <c r="C14" s="1351"/>
      <c r="D14" s="1352"/>
      <c r="E14" s="931">
        <v>600000</v>
      </c>
      <c r="G14" s="1350" t="s">
        <v>9485</v>
      </c>
      <c r="H14" s="1351"/>
      <c r="I14" s="1352"/>
      <c r="J14" s="931">
        <v>600000</v>
      </c>
      <c r="M14" s="1350"/>
      <c r="N14" s="1351"/>
      <c r="O14" s="1352"/>
      <c r="P14" s="931"/>
      <c r="R14" s="1350"/>
      <c r="S14" s="1351"/>
      <c r="T14" s="1352"/>
      <c r="U14" s="931"/>
      <c r="X14" s="1350"/>
      <c r="Y14" s="1351"/>
      <c r="Z14" s="1352"/>
      <c r="AA14" s="931"/>
      <c r="AC14" s="1350" t="s">
        <v>9485</v>
      </c>
      <c r="AD14" s="1351"/>
      <c r="AE14" s="1352"/>
      <c r="AF14" s="931">
        <v>300000</v>
      </c>
      <c r="AJ14" s="933"/>
      <c r="AK14" s="933"/>
      <c r="AL14" s="933"/>
      <c r="AM14" s="934"/>
    </row>
    <row r="15" spans="2:41" ht="18.75" x14ac:dyDescent="0.3">
      <c r="B15" s="1350" t="s">
        <v>9486</v>
      </c>
      <c r="C15" s="1351"/>
      <c r="D15" s="1352"/>
      <c r="E15" s="931"/>
      <c r="F15" s="301"/>
      <c r="G15" s="1350" t="s">
        <v>9486</v>
      </c>
      <c r="H15" s="1351"/>
      <c r="I15" s="1352"/>
      <c r="J15" s="931">
        <v>845422</v>
      </c>
      <c r="K15" s="301"/>
      <c r="L15" s="301"/>
      <c r="Q15" s="301"/>
      <c r="V15" s="301"/>
      <c r="W15" s="301"/>
      <c r="AB15" s="301"/>
      <c r="AC15" s="1350" t="s">
        <v>9486</v>
      </c>
      <c r="AD15" s="1351"/>
      <c r="AE15" s="1352"/>
      <c r="AF15" s="931">
        <v>500000</v>
      </c>
      <c r="AG15" s="301"/>
      <c r="AH15" s="301"/>
      <c r="AI15" s="301"/>
      <c r="AJ15" s="933"/>
      <c r="AK15" s="933"/>
      <c r="AL15" s="933"/>
      <c r="AM15" s="934"/>
    </row>
    <row r="16" spans="2:41" ht="18.75" x14ac:dyDescent="0.3">
      <c r="B16" s="1350" t="s">
        <v>12703</v>
      </c>
      <c r="C16" s="1351"/>
      <c r="D16" s="1352"/>
      <c r="E16" s="931"/>
      <c r="F16" s="301"/>
      <c r="G16" s="1350"/>
      <c r="H16" s="1351"/>
      <c r="I16" s="1352"/>
      <c r="J16" s="931"/>
      <c r="K16" s="301"/>
      <c r="L16" s="301"/>
      <c r="Q16" s="301"/>
      <c r="V16" s="301"/>
      <c r="W16" s="301"/>
      <c r="AB16" s="301"/>
      <c r="AC16" s="1350" t="s">
        <v>11031</v>
      </c>
      <c r="AD16" s="1351"/>
      <c r="AE16" s="1352"/>
      <c r="AF16" s="1046">
        <v>0</v>
      </c>
      <c r="AG16" s="301"/>
      <c r="AH16" s="301"/>
      <c r="AI16" s="301"/>
      <c r="AJ16" s="933"/>
      <c r="AK16" s="933"/>
      <c r="AL16" s="933"/>
      <c r="AM16" s="934"/>
    </row>
    <row r="17" spans="2:39" ht="21" x14ac:dyDescent="0.35">
      <c r="B17" s="1353"/>
      <c r="C17" s="1354"/>
      <c r="D17" s="1354"/>
      <c r="E17" s="1025"/>
      <c r="F17" s="301"/>
      <c r="G17" s="1353"/>
      <c r="H17" s="1354"/>
      <c r="I17" s="1354"/>
      <c r="J17" s="1025"/>
      <c r="K17" s="301"/>
      <c r="L17" s="301"/>
      <c r="P17" s="3">
        <f ca="1">P12+P7</f>
        <v>9114807.435483871</v>
      </c>
      <c r="Q17" s="301"/>
      <c r="U17" s="3">
        <f ca="1">U12+U7</f>
        <v>-9113592</v>
      </c>
      <c r="V17" s="301"/>
      <c r="W17" s="301"/>
      <c r="AA17" s="3">
        <f ca="1">AA12+AA7</f>
        <v>7637996</v>
      </c>
      <c r="AB17" s="301"/>
      <c r="AC17" s="1353" t="s">
        <v>11383</v>
      </c>
      <c r="AD17" s="1354"/>
      <c r="AE17" s="1354"/>
      <c r="AF17" s="1025">
        <v>3707947</v>
      </c>
      <c r="AG17" s="301"/>
      <c r="AH17" s="301"/>
      <c r="AI17" s="301"/>
      <c r="AJ17" s="1078"/>
      <c r="AK17" s="933"/>
      <c r="AL17" s="933"/>
      <c r="AM17" s="934"/>
    </row>
    <row r="18" spans="2:39" ht="21" x14ac:dyDescent="0.35">
      <c r="B18" s="1353"/>
      <c r="C18" s="1354"/>
      <c r="D18" s="1354"/>
      <c r="E18" s="1025"/>
      <c r="F18" s="301"/>
      <c r="G18" s="1353"/>
      <c r="H18" s="1354"/>
      <c r="I18" s="1354"/>
      <c r="J18" s="1025"/>
      <c r="K18" s="301"/>
      <c r="L18" s="301"/>
      <c r="M18" s="3"/>
      <c r="P18" s="3"/>
      <c r="Q18" s="301"/>
      <c r="R18" s="3"/>
      <c r="U18" s="3"/>
      <c r="V18" s="301"/>
      <c r="W18" s="301"/>
      <c r="AB18" s="301"/>
      <c r="AC18" s="1353"/>
      <c r="AD18" s="1354"/>
      <c r="AE18" s="1354"/>
      <c r="AF18" s="1025"/>
      <c r="AG18" s="301"/>
      <c r="AH18" s="301"/>
      <c r="AI18" s="301"/>
      <c r="AJ18" s="933"/>
      <c r="AK18" s="933"/>
      <c r="AL18" s="933"/>
      <c r="AM18" s="934"/>
    </row>
    <row r="19" spans="2:39" ht="19.5" thickBot="1" x14ac:dyDescent="0.35">
      <c r="B19" s="1355"/>
      <c r="C19" s="1325"/>
      <c r="D19" s="1325"/>
      <c r="E19" s="1026"/>
      <c r="F19" s="301"/>
      <c r="G19" s="1355"/>
      <c r="H19" s="1325"/>
      <c r="I19" s="1325"/>
      <c r="J19" s="1026"/>
      <c r="K19" s="301"/>
      <c r="L19" s="301"/>
      <c r="P19" s="3"/>
      <c r="Q19" s="301"/>
      <c r="U19" s="3"/>
      <c r="V19" s="301"/>
      <c r="W19" s="301"/>
      <c r="AB19" s="301"/>
      <c r="AC19" s="1355"/>
      <c r="AD19" s="1325"/>
      <c r="AE19" s="1325"/>
      <c r="AF19" s="1026"/>
      <c r="AG19" s="301"/>
      <c r="AH19" s="301"/>
      <c r="AI19" s="301"/>
      <c r="AJ19" s="933"/>
      <c r="AK19" s="933"/>
      <c r="AL19" s="933"/>
      <c r="AM19" s="934"/>
    </row>
    <row r="20" spans="2:39" ht="21" x14ac:dyDescent="0.35">
      <c r="B20" s="1355" t="s">
        <v>11030</v>
      </c>
      <c r="C20" s="1325"/>
      <c r="D20" s="1325"/>
      <c r="E20" s="1025">
        <f>SUM(E14:E19)</f>
        <v>600000</v>
      </c>
      <c r="G20" s="1355" t="s">
        <v>11030</v>
      </c>
      <c r="H20" s="1325"/>
      <c r="I20" s="1325"/>
      <c r="J20" s="1025">
        <f>SUM(J14:J19)</f>
        <v>1445422</v>
      </c>
      <c r="P20" s="3"/>
      <c r="U20" s="3">
        <f ca="1">AA17+U17+P17</f>
        <v>7639211.435483871</v>
      </c>
      <c r="AA20" s="3"/>
      <c r="AC20" s="1355" t="s">
        <v>11030</v>
      </c>
      <c r="AD20" s="1325"/>
      <c r="AE20" s="1325"/>
      <c r="AF20" s="1025">
        <f>SUM(AF14:AF19)</f>
        <v>4507947</v>
      </c>
      <c r="AJ20" s="1345" t="s">
        <v>9489</v>
      </c>
      <c r="AK20" s="1346"/>
      <c r="AL20" s="1346"/>
      <c r="AM20" s="1347"/>
    </row>
    <row r="21" spans="2:39" s="928" customFormat="1" ht="21" x14ac:dyDescent="0.35">
      <c r="B21" s="1353"/>
      <c r="C21" s="1354"/>
      <c r="D21" s="1354"/>
      <c r="E21" s="1025"/>
      <c r="G21" s="1353"/>
      <c r="H21" s="1354"/>
      <c r="I21" s="1354"/>
      <c r="J21" s="1025"/>
      <c r="M21"/>
      <c r="N21"/>
      <c r="O21"/>
      <c r="P21" s="3"/>
      <c r="R21"/>
      <c r="S21"/>
      <c r="T21"/>
      <c r="U21" s="3"/>
      <c r="X21"/>
      <c r="Y21"/>
      <c r="Z21"/>
      <c r="AA21"/>
      <c r="AC21" s="1353"/>
      <c r="AD21" s="1354"/>
      <c r="AE21" s="1354"/>
      <c r="AF21" s="1025"/>
      <c r="AJ21" s="969" t="s">
        <v>9491</v>
      </c>
      <c r="AK21" s="965" t="s">
        <v>4750</v>
      </c>
      <c r="AL21" s="965" t="s">
        <v>1201</v>
      </c>
      <c r="AM21" s="971" t="s">
        <v>1893</v>
      </c>
    </row>
    <row r="22" spans="2:39" s="928" customFormat="1" ht="21.75" thickBot="1" x14ac:dyDescent="0.4">
      <c r="B22" s="1343" t="s">
        <v>2614</v>
      </c>
      <c r="C22" s="1344"/>
      <c r="D22" s="1344"/>
      <c r="E22" s="967">
        <f>E11-E20</f>
        <v>-3450637.28651613</v>
      </c>
      <c r="G22" s="1343" t="s">
        <v>2614</v>
      </c>
      <c r="H22" s="1344"/>
      <c r="I22" s="1344"/>
      <c r="J22" s="967">
        <f ca="1">J11-J20</f>
        <v>84103754.385159969</v>
      </c>
      <c r="M22"/>
      <c r="N22"/>
      <c r="O22"/>
      <c r="P22"/>
      <c r="R22"/>
      <c r="S22"/>
      <c r="T22"/>
      <c r="U22"/>
      <c r="X22"/>
      <c r="Y22"/>
      <c r="Z22"/>
      <c r="AA22"/>
      <c r="AC22" s="1343" t="s">
        <v>2614</v>
      </c>
      <c r="AD22" s="1344"/>
      <c r="AE22" s="1344"/>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45" t="s">
        <v>9489</v>
      </c>
      <c r="C24" s="1346"/>
      <c r="D24" s="1346"/>
      <c r="E24" s="1347"/>
      <c r="G24" s="1345" t="s">
        <v>9489</v>
      </c>
      <c r="H24" s="1346"/>
      <c r="I24" s="1346"/>
      <c r="J24" s="1347"/>
      <c r="M24"/>
      <c r="N24"/>
      <c r="O24"/>
      <c r="P24"/>
      <c r="R24"/>
      <c r="S24"/>
      <c r="T24"/>
      <c r="U24"/>
      <c r="X24"/>
      <c r="Y24"/>
      <c r="Z24"/>
      <c r="AA24"/>
      <c r="AC24" s="1345" t="s">
        <v>9489</v>
      </c>
      <c r="AD24" s="1346"/>
      <c r="AE24" s="1346"/>
      <c r="AF24" s="1347"/>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-1138710.3045503229</v>
      </c>
      <c r="D27" s="939">
        <f>D26*E22</f>
        <v>-1138710.3045503229</v>
      </c>
      <c r="E27" s="932">
        <f>E26*E22</f>
        <v>-1173216.6774154843</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Receiving!I172</f>
        <v>8541200</v>
      </c>
      <c r="I28" s="940">
        <f>Receiving!N172</f>
        <v>17612000</v>
      </c>
      <c r="J28" s="941">
        <f>Receiving!D172</f>
        <v>1490000</v>
      </c>
      <c r="AC28" s="936" t="s">
        <v>9493</v>
      </c>
      <c r="AD28" s="940">
        <f>Receiving!I139</f>
        <v>11609683</v>
      </c>
      <c r="AE28" s="940">
        <f>Receiving!N139</f>
        <v>11500000</v>
      </c>
      <c r="AF28" s="941">
        <f>Receiving!D139</f>
        <v>11965000</v>
      </c>
    </row>
    <row r="29" spans="2:39" ht="38.25" thickBot="1" x14ac:dyDescent="0.3">
      <c r="B29" s="937" t="s">
        <v>9494</v>
      </c>
      <c r="C29" s="942">
        <f>C27-C28</f>
        <v>-1138710.3045503229</v>
      </c>
      <c r="D29" s="942">
        <f t="shared" ref="D29:E29" si="1">D27-D28</f>
        <v>-1138710.3045503229</v>
      </c>
      <c r="E29" s="943">
        <f t="shared" si="1"/>
        <v>-1173216.6774154843</v>
      </c>
      <c r="G29" s="937" t="s">
        <v>9494</v>
      </c>
      <c r="H29" s="942">
        <f ca="1">H27-H28</f>
        <v>19213038.947102793</v>
      </c>
      <c r="I29" s="942">
        <f t="shared" ref="I29:J29" ca="1" si="2">I27-I28</f>
        <v>10142238.947102793</v>
      </c>
      <c r="J29" s="943">
        <f t="shared" ca="1" si="2"/>
        <v>27105276.490954392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79" t="s">
        <v>5473</v>
      </c>
      <c r="B1" s="1379"/>
      <c r="C1" s="1379"/>
      <c r="D1" s="1379"/>
      <c r="E1" s="1379"/>
      <c r="F1" s="1379"/>
      <c r="G1" s="1379"/>
      <c r="H1" s="1379"/>
      <c r="I1" s="1379"/>
      <c r="J1" s="1379"/>
    </row>
    <row r="2" spans="1:13" x14ac:dyDescent="0.25">
      <c r="A2" s="1379"/>
      <c r="B2" s="1379"/>
      <c r="C2" s="1379"/>
      <c r="D2" s="1379"/>
      <c r="E2" s="1379"/>
      <c r="F2" s="1379"/>
      <c r="G2" s="1379"/>
      <c r="H2" s="1379"/>
      <c r="I2" s="1379"/>
      <c r="J2" s="1379"/>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78" t="s">
        <v>5482</v>
      </c>
      <c r="B11" s="1378"/>
      <c r="C11" s="1378"/>
      <c r="D11" s="1378"/>
    </row>
    <row r="12" spans="1:13" x14ac:dyDescent="0.25">
      <c r="A12" s="360" t="s">
        <v>5157</v>
      </c>
      <c r="B12" s="360" t="s">
        <v>938</v>
      </c>
      <c r="C12" s="360" t="s">
        <v>1201</v>
      </c>
      <c r="D12" s="360" t="s">
        <v>1893</v>
      </c>
      <c r="E12" s="3"/>
      <c r="G12" s="1380" t="s">
        <v>5483</v>
      </c>
      <c r="H12" s="1381"/>
      <c r="I12" s="1382"/>
      <c r="J12" s="370">
        <f>H9+I9+J9</f>
        <v>9658438.778794989</v>
      </c>
    </row>
    <row r="13" spans="1:13" x14ac:dyDescent="0.25">
      <c r="A13" s="2" t="s">
        <v>5158</v>
      </c>
      <c r="B13" s="15">
        <v>9323439</v>
      </c>
      <c r="C13" s="15">
        <v>9323439</v>
      </c>
      <c r="D13" s="15">
        <v>9605968</v>
      </c>
      <c r="G13" s="1380" t="s">
        <v>5484</v>
      </c>
      <c r="H13" s="1381"/>
      <c r="I13" s="1382"/>
      <c r="J13" s="370">
        <f>J31</f>
        <v>5549996</v>
      </c>
    </row>
    <row r="14" spans="1:13" x14ac:dyDescent="0.25">
      <c r="A14" s="2" t="s">
        <v>5159</v>
      </c>
      <c r="B14" s="15">
        <v>7575873</v>
      </c>
      <c r="C14" s="15">
        <v>7575873</v>
      </c>
      <c r="D14" s="15">
        <v>7805445</v>
      </c>
      <c r="G14" s="1380" t="s">
        <v>5485</v>
      </c>
      <c r="H14" s="1381"/>
      <c r="I14" s="1382"/>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83" t="s">
        <v>5486</v>
      </c>
      <c r="G18" s="1383"/>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78" t="s">
        <v>5490</v>
      </c>
      <c r="J22" s="1378"/>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307" t="s">
        <v>7870</v>
      </c>
      <c r="B40" s="1308"/>
      <c r="C40" s="1308"/>
      <c r="D40" s="1308"/>
      <c r="E40" s="1308"/>
      <c r="F40" s="1308"/>
      <c r="G40" s="1308"/>
      <c r="H40" s="1308"/>
      <c r="I40" s="1308"/>
      <c r="J40" s="1308"/>
      <c r="K40" s="1309"/>
    </row>
    <row r="41" spans="1:12" ht="15.75" thickBot="1" x14ac:dyDescent="0.3">
      <c r="A41" s="1313"/>
      <c r="B41" s="1314"/>
      <c r="C41" s="1314"/>
      <c r="D41" s="1314"/>
      <c r="E41" s="1314"/>
      <c r="F41" s="1314"/>
      <c r="G41" s="1314"/>
      <c r="H41" s="1314"/>
      <c r="I41" s="1314"/>
      <c r="J41" s="1314"/>
      <c r="K41" s="1315"/>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307" t="s">
        <v>7167</v>
      </c>
      <c r="B51" s="1308"/>
      <c r="C51" s="1308"/>
      <c r="D51" s="1308"/>
      <c r="E51" s="1308"/>
      <c r="F51" s="1308"/>
      <c r="G51" s="1308"/>
      <c r="H51" s="1308"/>
      <c r="I51" s="1308"/>
      <c r="J51" s="1308"/>
      <c r="K51" s="1309"/>
    </row>
    <row r="52" spans="1:14" ht="15.75" thickBot="1" x14ac:dyDescent="0.3">
      <c r="A52" s="1313"/>
      <c r="B52" s="1314"/>
      <c r="C52" s="1314"/>
      <c r="D52" s="1314"/>
      <c r="E52" s="1314"/>
      <c r="F52" s="1314"/>
      <c r="G52" s="1314"/>
      <c r="H52" s="1314"/>
      <c r="I52" s="1314"/>
      <c r="J52" s="1314"/>
      <c r="K52" s="1315"/>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310" t="s">
        <v>7168</v>
      </c>
      <c r="B59" s="1311"/>
      <c r="C59" s="1311"/>
      <c r="D59" s="1311"/>
      <c r="E59" s="1311"/>
      <c r="F59" s="1311"/>
      <c r="G59" s="1311"/>
      <c r="H59" s="1311"/>
      <c r="I59" s="1311"/>
      <c r="J59" s="1311"/>
      <c r="K59" s="1311"/>
      <c r="L59" s="964"/>
      <c r="M59" s="964"/>
    </row>
    <row r="60" spans="1:14" ht="15.75" customHeight="1" x14ac:dyDescent="0.25">
      <c r="A60" s="1376"/>
      <c r="B60" s="1377"/>
      <c r="C60" s="1377"/>
      <c r="D60" s="1377"/>
      <c r="E60" s="1377"/>
      <c r="F60" s="1377"/>
      <c r="G60" s="1377"/>
      <c r="H60" s="1377"/>
      <c r="I60" s="1377"/>
      <c r="J60" s="1377"/>
      <c r="K60" s="1377"/>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73" t="s">
        <v>10387</v>
      </c>
      <c r="F66" s="1374"/>
      <c r="G66" s="1375"/>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307" t="s">
        <v>8155</v>
      </c>
      <c r="B74" s="1308"/>
      <c r="C74" s="1308"/>
      <c r="D74" s="1308"/>
      <c r="E74" s="1308"/>
      <c r="F74" s="1308"/>
      <c r="G74" s="1308"/>
      <c r="H74" s="1308"/>
      <c r="I74" s="1308"/>
      <c r="J74" s="1308"/>
      <c r="K74" s="1308"/>
      <c r="L74" s="1309"/>
    </row>
    <row r="75" spans="1:20" ht="15.75" customHeight="1" thickBot="1" x14ac:dyDescent="0.3">
      <c r="A75" s="1313"/>
      <c r="B75" s="1314"/>
      <c r="C75" s="1314"/>
      <c r="D75" s="1314"/>
      <c r="E75" s="1314"/>
      <c r="F75" s="1314"/>
      <c r="G75" s="1314"/>
      <c r="H75" s="1314"/>
      <c r="I75" s="1314"/>
      <c r="J75" s="1314"/>
      <c r="K75" s="1314"/>
      <c r="L75" s="1315"/>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84" t="s">
        <v>10486</v>
      </c>
      <c r="D82" s="1385"/>
      <c r="E82" s="1385"/>
      <c r="F82" s="1385"/>
      <c r="G82" s="1385"/>
      <c r="H82" s="1386"/>
      <c r="I82" s="975"/>
      <c r="J82" s="975">
        <f>19830000/3</f>
        <v>6610000</v>
      </c>
      <c r="K82" s="975">
        <f>19830000/3</f>
        <v>6610000</v>
      </c>
      <c r="L82" s="975">
        <f>19830000/3</f>
        <v>6610000</v>
      </c>
      <c r="M82" s="947"/>
    </row>
    <row r="83" spans="1:17" x14ac:dyDescent="0.25">
      <c r="M83" s="3"/>
    </row>
    <row r="84" spans="1:17" s="928" customFormat="1" ht="26.25" customHeight="1" x14ac:dyDescent="0.25">
      <c r="C84" s="1384" t="s">
        <v>10524</v>
      </c>
      <c r="D84" s="1385"/>
      <c r="E84" s="1385"/>
      <c r="F84" s="1385"/>
      <c r="G84" s="1385"/>
      <c r="H84" s="1386"/>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307" t="s">
        <v>10389</v>
      </c>
      <c r="B89" s="1308"/>
      <c r="C89" s="1308"/>
      <c r="D89" s="1308"/>
      <c r="E89" s="1308"/>
      <c r="F89" s="1308"/>
      <c r="G89" s="1308"/>
      <c r="H89" s="1308"/>
      <c r="I89" s="1308"/>
      <c r="J89" s="1308"/>
      <c r="K89" s="1309"/>
      <c r="L89" s="3"/>
      <c r="M89" s="3"/>
    </row>
    <row r="90" spans="1:17" ht="15.75" thickBot="1" x14ac:dyDescent="0.3">
      <c r="A90" s="1313"/>
      <c r="B90" s="1314"/>
      <c r="C90" s="1314"/>
      <c r="D90" s="1314"/>
      <c r="E90" s="1314"/>
      <c r="F90" s="1314"/>
      <c r="G90" s="1314"/>
      <c r="H90" s="1314"/>
      <c r="I90" s="1314"/>
      <c r="J90" s="1314"/>
      <c r="K90" s="1315"/>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03" t="s">
        <v>2610</v>
      </c>
      <c r="B2" s="1403"/>
      <c r="C2" s="1403"/>
      <c r="D2" s="1403"/>
      <c r="E2" s="1403"/>
      <c r="F2" s="1403"/>
      <c r="G2" s="1403"/>
      <c r="H2" s="1403"/>
      <c r="I2" s="1403"/>
      <c r="J2" s="1403"/>
      <c r="K2" s="1403"/>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400">
        <v>28459027</v>
      </c>
      <c r="B4" s="1400">
        <v>35457479</v>
      </c>
      <c r="C4" s="1400">
        <f>B4-A4</f>
        <v>6998452</v>
      </c>
      <c r="D4" s="1400" t="s">
        <v>2618</v>
      </c>
      <c r="E4" s="225"/>
      <c r="F4" s="225"/>
      <c r="G4" s="225"/>
      <c r="H4" s="1400">
        <f>C4</f>
        <v>6998452</v>
      </c>
      <c r="I4" s="1400">
        <f>H4*25%</f>
        <v>1749613</v>
      </c>
      <c r="J4" s="1400">
        <f>H4*25%</f>
        <v>1749613</v>
      </c>
      <c r="K4" s="1400">
        <f>H4*50%</f>
        <v>3499226</v>
      </c>
    </row>
    <row r="5" spans="1:11" ht="21" customHeight="1" x14ac:dyDescent="0.25">
      <c r="A5" s="1400"/>
      <c r="B5" s="1400"/>
      <c r="C5" s="1400"/>
      <c r="D5" s="1400"/>
      <c r="E5" s="225"/>
      <c r="F5" s="225"/>
      <c r="G5" s="225"/>
      <c r="H5" s="1400"/>
      <c r="I5" s="1400"/>
      <c r="J5" s="1400"/>
      <c r="K5" s="1400"/>
    </row>
    <row r="6" spans="1:11" ht="15.75" x14ac:dyDescent="0.25">
      <c r="A6" s="1401" t="s">
        <v>2619</v>
      </c>
      <c r="B6" s="1401"/>
      <c r="C6" s="1401"/>
      <c r="D6" s="1401"/>
      <c r="E6" s="1401"/>
      <c r="F6" s="1401"/>
      <c r="G6" s="1401"/>
      <c r="H6" s="1401"/>
      <c r="I6" s="186" t="s">
        <v>158</v>
      </c>
      <c r="J6" s="186" t="s">
        <v>2620</v>
      </c>
      <c r="K6" s="186" t="s">
        <v>2620</v>
      </c>
    </row>
    <row r="7" spans="1:11" ht="15.75" x14ac:dyDescent="0.25">
      <c r="A7" s="1401" t="s">
        <v>2621</v>
      </c>
      <c r="B7" s="1401"/>
      <c r="C7" s="1401"/>
      <c r="D7" s="1401"/>
      <c r="E7" s="1401"/>
      <c r="F7" s="1401"/>
      <c r="G7" s="1401"/>
      <c r="H7" s="1401"/>
      <c r="I7" s="186" t="s">
        <v>2622</v>
      </c>
      <c r="J7" s="187">
        <f>J4</f>
        <v>1749613</v>
      </c>
      <c r="K7" s="187">
        <f>K4</f>
        <v>3499226</v>
      </c>
    </row>
    <row r="9" spans="1:11" ht="18" x14ac:dyDescent="0.25">
      <c r="A9" s="1403" t="s">
        <v>2623</v>
      </c>
      <c r="B9" s="1403"/>
      <c r="C9" s="1403"/>
      <c r="D9" s="1403"/>
      <c r="E9" s="1403"/>
      <c r="F9" s="1403"/>
      <c r="G9" s="1403"/>
      <c r="H9" s="1403"/>
      <c r="I9" s="1403"/>
      <c r="J9" s="1403"/>
      <c r="K9" s="1403"/>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400">
        <v>42596884</v>
      </c>
      <c r="B11" s="1400">
        <v>51367818</v>
      </c>
      <c r="C11" s="1400">
        <f>B11-A11</f>
        <v>8770934</v>
      </c>
      <c r="D11" s="1400" t="s">
        <v>2618</v>
      </c>
      <c r="E11" s="225"/>
      <c r="F11" s="225"/>
      <c r="G11" s="225"/>
      <c r="H11" s="1400">
        <f>C11</f>
        <v>8770934</v>
      </c>
      <c r="I11" s="1400">
        <f>H11*25%</f>
        <v>2192733.5</v>
      </c>
      <c r="J11" s="1400">
        <f>H11*25%</f>
        <v>2192733.5</v>
      </c>
      <c r="K11" s="1400">
        <f>H11*50%</f>
        <v>4385467</v>
      </c>
    </row>
    <row r="12" spans="1:11" ht="12.75" customHeight="1" x14ac:dyDescent="0.25">
      <c r="A12" s="1400"/>
      <c r="B12" s="1400"/>
      <c r="C12" s="1400"/>
      <c r="D12" s="1400"/>
      <c r="E12" s="225"/>
      <c r="F12" s="225"/>
      <c r="G12" s="225"/>
      <c r="H12" s="1400"/>
      <c r="I12" s="1400"/>
      <c r="J12" s="1400"/>
      <c r="K12" s="1400"/>
    </row>
    <row r="13" spans="1:11" ht="15.75" x14ac:dyDescent="0.25">
      <c r="A13" s="1401" t="s">
        <v>2624</v>
      </c>
      <c r="B13" s="1401"/>
      <c r="C13" s="1401"/>
      <c r="D13" s="1401"/>
      <c r="E13" s="1401"/>
      <c r="F13" s="1401"/>
      <c r="G13" s="1401"/>
      <c r="H13" s="1401"/>
      <c r="I13" s="186" t="s">
        <v>158</v>
      </c>
      <c r="J13" s="188">
        <v>84775</v>
      </c>
      <c r="K13" s="186" t="s">
        <v>2620</v>
      </c>
    </row>
    <row r="14" spans="1:11" ht="15.75" x14ac:dyDescent="0.25">
      <c r="A14" s="1401" t="s">
        <v>2621</v>
      </c>
      <c r="B14" s="1401"/>
      <c r="C14" s="1401"/>
      <c r="D14" s="1401"/>
      <c r="E14" s="1401"/>
      <c r="F14" s="1401"/>
      <c r="G14" s="1401"/>
      <c r="H14" s="1401"/>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403" t="s">
        <v>2625</v>
      </c>
      <c r="B17" s="1403"/>
      <c r="C17" s="1403"/>
      <c r="D17" s="1403"/>
      <c r="E17" s="1403"/>
      <c r="F17" s="1403"/>
      <c r="G17" s="1403"/>
      <c r="H17" s="1403"/>
      <c r="I17" s="1403"/>
      <c r="J17" s="1403"/>
      <c r="K17" s="1403"/>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400">
        <v>91625888</v>
      </c>
      <c r="B19" s="1400">
        <v>130688607</v>
      </c>
      <c r="C19" s="1400">
        <f>B19-A19</f>
        <v>39062719</v>
      </c>
      <c r="D19" s="1400">
        <v>7500000</v>
      </c>
      <c r="E19" s="225"/>
      <c r="F19" s="225"/>
      <c r="G19" s="225"/>
      <c r="H19" s="1400">
        <f>C19</f>
        <v>39062719</v>
      </c>
      <c r="I19" s="1400">
        <f>H19*25%</f>
        <v>9765679.75</v>
      </c>
      <c r="J19" s="1400">
        <f>H19*25%</f>
        <v>9765679.75</v>
      </c>
      <c r="K19" s="1400">
        <f>H19*50%</f>
        <v>19531359.5</v>
      </c>
    </row>
    <row r="20" spans="1:11" ht="12.75" customHeight="1" x14ac:dyDescent="0.25">
      <c r="A20" s="1400"/>
      <c r="B20" s="1400"/>
      <c r="C20" s="1400"/>
      <c r="D20" s="1400"/>
      <c r="E20" s="225"/>
      <c r="F20" s="225"/>
      <c r="G20" s="225"/>
      <c r="H20" s="1400"/>
      <c r="I20" s="1400"/>
      <c r="J20" s="1400"/>
      <c r="K20" s="1400"/>
    </row>
    <row r="21" spans="1:11" ht="15.75" x14ac:dyDescent="0.25">
      <c r="A21" s="1401" t="s">
        <v>2624</v>
      </c>
      <c r="B21" s="1401"/>
      <c r="C21" s="1401"/>
      <c r="D21" s="1401"/>
      <c r="E21" s="1401"/>
      <c r="F21" s="1401"/>
      <c r="G21" s="1401"/>
      <c r="H21" s="1401"/>
      <c r="I21" s="188">
        <v>13000000</v>
      </c>
      <c r="J21" s="186"/>
      <c r="K21" s="186"/>
    </row>
    <row r="22" spans="1:11" ht="15.75" x14ac:dyDescent="0.25">
      <c r="A22" s="1401" t="s">
        <v>2621</v>
      </c>
      <c r="B22" s="1401"/>
      <c r="C22" s="1401"/>
      <c r="D22" s="1401"/>
      <c r="E22" s="1401"/>
      <c r="F22" s="1401"/>
      <c r="G22" s="1401"/>
      <c r="H22" s="1401"/>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91" t="s">
        <v>2635</v>
      </c>
      <c r="B36" s="1391"/>
      <c r="C36" s="1391"/>
      <c r="D36" s="1391"/>
      <c r="E36" s="1391"/>
      <c r="F36" s="1391"/>
      <c r="G36" s="1391"/>
      <c r="H36" s="1391"/>
      <c r="I36" s="1391"/>
      <c r="J36" s="1391"/>
      <c r="K36" s="1391"/>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96">
        <f>'Main Summary'!$AK$73</f>
        <v>31688154.002880182</v>
      </c>
      <c r="B38" s="1396">
        <f>'Main Summary'!$AL$73</f>
        <v>37164776</v>
      </c>
      <c r="C38" s="1396">
        <f>B38-A38</f>
        <v>5476621.9971198179</v>
      </c>
      <c r="D38" s="1396">
        <v>6000000</v>
      </c>
      <c r="E38" s="1398"/>
      <c r="F38" s="1398"/>
      <c r="G38" s="1396">
        <v>300000</v>
      </c>
      <c r="H38" s="1396">
        <f>C38-D38-G38</f>
        <v>-823378.00288018212</v>
      </c>
      <c r="I38" s="1396">
        <f>H38*33%</f>
        <v>-271714.74095046014</v>
      </c>
      <c r="J38" s="1396">
        <f>H38*33%</f>
        <v>-271714.74095046014</v>
      </c>
      <c r="K38" s="1396">
        <f>H38*34%</f>
        <v>-279948.52097926196</v>
      </c>
    </row>
    <row r="39" spans="1:13" ht="16.899999999999999" customHeight="1" x14ac:dyDescent="0.25">
      <c r="A39" s="1396"/>
      <c r="B39" s="1396"/>
      <c r="C39" s="1396"/>
      <c r="D39" s="1396"/>
      <c r="E39" s="1399"/>
      <c r="F39" s="1399"/>
      <c r="G39" s="1396"/>
      <c r="H39" s="1396"/>
      <c r="I39" s="1396"/>
      <c r="J39" s="1396"/>
      <c r="K39" s="1396"/>
    </row>
    <row r="40" spans="1:13" ht="16.5" x14ac:dyDescent="0.25">
      <c r="A40" s="1397" t="s">
        <v>2636</v>
      </c>
      <c r="B40" s="1397"/>
      <c r="C40" s="1397"/>
      <c r="D40" s="1397"/>
      <c r="E40" s="1397"/>
      <c r="F40" s="1397"/>
      <c r="G40" s="1397"/>
      <c r="H40" s="1397"/>
      <c r="I40" s="231">
        <v>3234320</v>
      </c>
      <c r="J40" s="231"/>
      <c r="K40" s="231"/>
    </row>
    <row r="41" spans="1:13" ht="16.5" x14ac:dyDescent="0.25">
      <c r="A41" s="1397" t="s">
        <v>2864</v>
      </c>
      <c r="B41" s="1397"/>
      <c r="C41" s="1397"/>
      <c r="D41" s="1397"/>
      <c r="E41" s="1397"/>
      <c r="F41" s="1397"/>
      <c r="G41" s="1397"/>
      <c r="H41" s="1397"/>
      <c r="I41" s="231"/>
      <c r="J41" s="231">
        <v>1676486</v>
      </c>
      <c r="K41" s="231">
        <v>6090000</v>
      </c>
    </row>
    <row r="42" spans="1:13" ht="16.5" x14ac:dyDescent="0.25">
      <c r="A42" s="1397" t="s">
        <v>2637</v>
      </c>
      <c r="B42" s="1397"/>
      <c r="C42" s="1397"/>
      <c r="D42" s="1397"/>
      <c r="E42" s="1397"/>
      <c r="F42" s="1397"/>
      <c r="G42" s="1397"/>
      <c r="H42" s="1397"/>
      <c r="I42" s="231">
        <v>1568356</v>
      </c>
      <c r="J42" s="231"/>
      <c r="K42" s="231"/>
    </row>
    <row r="43" spans="1:13" ht="16.5" x14ac:dyDescent="0.25">
      <c r="A43" s="1395" t="s">
        <v>2638</v>
      </c>
      <c r="B43" s="1395"/>
      <c r="C43" s="1395"/>
      <c r="D43" s="1395"/>
      <c r="E43" s="1395"/>
      <c r="F43" s="1395"/>
      <c r="G43" s="1395"/>
      <c r="H43" s="1395"/>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402" t="s">
        <v>2773</v>
      </c>
      <c r="B45" s="1402"/>
      <c r="C45" s="1402"/>
      <c r="D45" s="1402"/>
      <c r="E45" s="1402"/>
      <c r="F45" s="1402"/>
      <c r="G45" s="1402"/>
      <c r="H45" s="1402"/>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91" t="s">
        <v>3293</v>
      </c>
      <c r="B49" s="1391"/>
      <c r="C49" s="1391"/>
      <c r="D49" s="1391"/>
      <c r="E49" s="1391"/>
      <c r="F49" s="1391"/>
      <c r="G49" s="1391"/>
      <c r="H49" s="1391"/>
      <c r="I49" s="1391"/>
      <c r="J49" s="1391"/>
      <c r="K49" s="1391"/>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92">
        <f>'Main Summary'!AD19</f>
        <v>113012540.90419273</v>
      </c>
      <c r="B51" s="1392">
        <f>'Main Summary'!AE19</f>
        <v>164353252</v>
      </c>
      <c r="C51" s="1392">
        <f>B51-A51</f>
        <v>51340711.095807269</v>
      </c>
      <c r="D51" s="1392">
        <v>7000000</v>
      </c>
      <c r="E51" s="1393">
        <f>15000000+6000000</f>
        <v>21000000</v>
      </c>
      <c r="F51" s="344"/>
      <c r="G51" s="1392">
        <v>500000</v>
      </c>
      <c r="H51" s="1392">
        <f>C51-D51-G51-E51</f>
        <v>22840711.095807269</v>
      </c>
      <c r="I51" s="1392">
        <f>H51*33%</f>
        <v>7537434.661616399</v>
      </c>
      <c r="J51" s="1392">
        <f>H51*33%</f>
        <v>7537434.661616399</v>
      </c>
      <c r="K51" s="1392">
        <f>H51*34%</f>
        <v>7765841.7725744722</v>
      </c>
    </row>
    <row r="52" spans="1:13" ht="16.899999999999999" customHeight="1" x14ac:dyDescent="0.25">
      <c r="A52" s="1392"/>
      <c r="B52" s="1392"/>
      <c r="C52" s="1392"/>
      <c r="D52" s="1392"/>
      <c r="E52" s="1394"/>
      <c r="F52" s="345"/>
      <c r="G52" s="1392"/>
      <c r="H52" s="1392"/>
      <c r="I52" s="1392"/>
      <c r="J52" s="1392"/>
      <c r="K52" s="1392"/>
    </row>
    <row r="53" spans="1:13" ht="15.75" x14ac:dyDescent="0.25">
      <c r="A53" s="1388" t="s">
        <v>2636</v>
      </c>
      <c r="B53" s="1388"/>
      <c r="C53" s="1388"/>
      <c r="D53" s="1388"/>
      <c r="E53" s="1388"/>
      <c r="F53" s="1388"/>
      <c r="G53" s="1388"/>
      <c r="H53" s="1388"/>
      <c r="I53" s="225"/>
      <c r="J53" s="225"/>
      <c r="K53" s="225"/>
      <c r="M53" s="1">
        <v>1682985</v>
      </c>
    </row>
    <row r="54" spans="1:13" ht="15.75" x14ac:dyDescent="0.25">
      <c r="A54" s="1388" t="s">
        <v>2864</v>
      </c>
      <c r="B54" s="1388"/>
      <c r="C54" s="1388"/>
      <c r="D54" s="1388"/>
      <c r="E54" s="1388"/>
      <c r="F54" s="1388"/>
      <c r="G54" s="1388"/>
      <c r="H54" s="1388"/>
      <c r="I54" s="225">
        <f>450000+3000000+1300000+200000+6000000</f>
        <v>10950000</v>
      </c>
      <c r="J54" s="225">
        <f>3800000+300000+1500000+89000+1000000+1300000</f>
        <v>7989000</v>
      </c>
      <c r="K54" s="225">
        <f>150000+500000+500000+5000000</f>
        <v>6150000</v>
      </c>
      <c r="M54" s="1">
        <v>26656</v>
      </c>
    </row>
    <row r="55" spans="1:13" ht="15.75" x14ac:dyDescent="0.25">
      <c r="A55" s="1388" t="s">
        <v>4274</v>
      </c>
      <c r="B55" s="1388"/>
      <c r="C55" s="1388"/>
      <c r="D55" s="1388"/>
      <c r="E55" s="1388"/>
      <c r="F55" s="1388"/>
      <c r="G55" s="1388"/>
      <c r="H55" s="1388"/>
      <c r="I55" s="225"/>
      <c r="J55" s="225">
        <v>493250</v>
      </c>
      <c r="K55" s="225"/>
      <c r="M55" s="1">
        <v>7143</v>
      </c>
    </row>
    <row r="56" spans="1:13" ht="15.75" x14ac:dyDescent="0.25">
      <c r="A56" s="1389" t="s">
        <v>2638</v>
      </c>
      <c r="B56" s="1389"/>
      <c r="C56" s="1389"/>
      <c r="D56" s="1389"/>
      <c r="E56" s="1389"/>
      <c r="F56" s="1389"/>
      <c r="G56" s="1389"/>
      <c r="H56" s="1389"/>
      <c r="I56" s="263">
        <f>I51-I53-I54-I55</f>
        <v>-3412565.338383601</v>
      </c>
      <c r="J56" s="263">
        <f>J51+J55-J54</f>
        <v>41684.661616398953</v>
      </c>
      <c r="K56" s="263">
        <f>K51-K53-K54-K55</f>
        <v>1615841.7725744722</v>
      </c>
      <c r="M56" s="1">
        <v>7257</v>
      </c>
    </row>
    <row r="57" spans="1:13" ht="15.75" x14ac:dyDescent="0.25">
      <c r="A57" s="1390" t="s">
        <v>2773</v>
      </c>
      <c r="B57" s="1390"/>
      <c r="C57" s="1390"/>
      <c r="D57" s="1390"/>
      <c r="E57" s="1390"/>
      <c r="F57" s="1390"/>
      <c r="G57" s="1390"/>
      <c r="H57" s="1390"/>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91" t="s">
        <v>3669</v>
      </c>
      <c r="B61" s="1391"/>
      <c r="C61" s="1391"/>
      <c r="D61" s="1391"/>
      <c r="E61" s="1391"/>
      <c r="F61" s="1391"/>
      <c r="G61" s="1391"/>
      <c r="H61" s="1391"/>
      <c r="I61" s="1391"/>
      <c r="J61" s="1391"/>
      <c r="K61" s="1391"/>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92">
        <f>'Main Summary'!Z19</f>
        <v>138622950.11069509</v>
      </c>
      <c r="B63" s="1392">
        <f>'Main Summary'!AA19</f>
        <v>174948764</v>
      </c>
      <c r="C63" s="1392">
        <f>B63-A63</f>
        <v>36325813.889304906</v>
      </c>
      <c r="D63" s="1392">
        <v>2000000</v>
      </c>
      <c r="E63" s="1393">
        <v>4500000</v>
      </c>
      <c r="F63" s="1393">
        <v>889800</v>
      </c>
      <c r="G63" s="1392">
        <v>500000</v>
      </c>
      <c r="H63" s="1392">
        <f>C63-D63-G63-E63-F63</f>
        <v>28436013.889304906</v>
      </c>
      <c r="I63" s="1392">
        <f>H63*33%</f>
        <v>9383884.5834706202</v>
      </c>
      <c r="J63" s="1392">
        <f>H63*33%</f>
        <v>9383884.5834706202</v>
      </c>
      <c r="K63" s="1392">
        <f>H63*34%</f>
        <v>9668244.7223636694</v>
      </c>
    </row>
    <row r="64" spans="1:13" ht="15" customHeight="1" x14ac:dyDescent="0.25">
      <c r="A64" s="1392"/>
      <c r="B64" s="1392"/>
      <c r="C64" s="1392"/>
      <c r="D64" s="1392"/>
      <c r="E64" s="1394"/>
      <c r="F64" s="1394"/>
      <c r="G64" s="1392"/>
      <c r="H64" s="1392"/>
      <c r="I64" s="1392"/>
      <c r="J64" s="1392"/>
      <c r="K64" s="1392"/>
    </row>
    <row r="65" spans="1:18" ht="27" customHeight="1" x14ac:dyDescent="0.25">
      <c r="A65" s="1388" t="s">
        <v>2864</v>
      </c>
      <c r="B65" s="1388"/>
      <c r="C65" s="1388"/>
      <c r="D65" s="1388"/>
      <c r="E65" s="1388"/>
      <c r="F65" s="1388"/>
      <c r="G65" s="1388"/>
      <c r="H65" s="1388"/>
      <c r="I65" s="225">
        <f>'old Sharing details'!H30</f>
        <v>20909127</v>
      </c>
      <c r="J65" s="225">
        <f>'old Sharing details'!H65</f>
        <v>20630910</v>
      </c>
      <c r="K65" s="225">
        <f>'old Sharing details'!D125</f>
        <v>17742859</v>
      </c>
    </row>
    <row r="66" spans="1:18" ht="27" customHeight="1" x14ac:dyDescent="0.25">
      <c r="A66" s="1389" t="s">
        <v>2638</v>
      </c>
      <c r="B66" s="1389"/>
      <c r="C66" s="1389"/>
      <c r="D66" s="1389"/>
      <c r="E66" s="1389"/>
      <c r="F66" s="1389"/>
      <c r="G66" s="1389"/>
      <c r="H66" s="1389"/>
      <c r="I66" s="263">
        <f>I63-I65</f>
        <v>-11525242.41652938</v>
      </c>
      <c r="J66" s="263">
        <f t="shared" ref="J66:K66" si="0">J63-J65</f>
        <v>-11247025.41652938</v>
      </c>
      <c r="K66" s="263">
        <f t="shared" si="0"/>
        <v>-8074614.2776363306</v>
      </c>
    </row>
    <row r="67" spans="1:18" ht="15.75" x14ac:dyDescent="0.25">
      <c r="A67" s="1390" t="s">
        <v>2773</v>
      </c>
      <c r="B67" s="1390"/>
      <c r="C67" s="1390"/>
      <c r="D67" s="1390"/>
      <c r="E67" s="1390"/>
      <c r="F67" s="1390"/>
      <c r="G67" s="1390"/>
      <c r="H67" s="1390"/>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87" t="s">
        <v>5163</v>
      </c>
      <c r="B69" s="1387"/>
      <c r="C69" s="1387"/>
      <c r="D69" s="1387"/>
      <c r="E69" s="283">
        <v>3118282</v>
      </c>
      <c r="M69"/>
      <c r="N69" s="1">
        <v>4629646</v>
      </c>
      <c r="O69" s="1">
        <v>7330193</v>
      </c>
      <c r="P69" s="1">
        <v>1850440</v>
      </c>
      <c r="R69" s="1"/>
    </row>
    <row r="70" spans="1:18" x14ac:dyDescent="0.25">
      <c r="A70" s="1387" t="s">
        <v>5161</v>
      </c>
      <c r="B70" s="1387"/>
      <c r="C70" s="1387"/>
      <c r="D70" s="1387"/>
      <c r="E70" s="15">
        <v>1000000</v>
      </c>
      <c r="M70"/>
      <c r="N70" s="3"/>
      <c r="R70" s="1"/>
    </row>
    <row r="71" spans="1:18" ht="26.25" x14ac:dyDescent="0.25">
      <c r="A71" s="1387" t="s">
        <v>5162</v>
      </c>
      <c r="B71" s="1387"/>
      <c r="C71" s="1387"/>
      <c r="D71" s="1387"/>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404" t="s">
        <v>4711</v>
      </c>
      <c r="O73" s="1404"/>
      <c r="P73" s="1404"/>
    </row>
    <row r="74" spans="1:18" x14ac:dyDescent="0.25">
      <c r="A74">
        <f>139220029+2000000</f>
        <v>141220029</v>
      </c>
      <c r="B74" s="3">
        <f>B63-A74</f>
        <v>33728735</v>
      </c>
      <c r="M74"/>
      <c r="N74" s="1404"/>
      <c r="O74" s="1404"/>
      <c r="P74" s="1404"/>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75" t="s">
        <v>1766</v>
      </c>
      <c r="D1" s="1175"/>
      <c r="E1" s="1175"/>
    </row>
    <row r="2" spans="1:8" x14ac:dyDescent="0.25">
      <c r="C2" s="1175"/>
      <c r="D2" s="1175"/>
      <c r="E2" s="1175"/>
    </row>
    <row r="3" spans="1:8" x14ac:dyDescent="0.25">
      <c r="C3" s="1342" t="s">
        <v>4712</v>
      </c>
      <c r="D3" s="1342"/>
      <c r="E3" s="1342"/>
    </row>
    <row r="4" spans="1:8" x14ac:dyDescent="0.25">
      <c r="C4" s="1342"/>
      <c r="D4" s="1342"/>
      <c r="E4" s="1342"/>
    </row>
    <row r="6" spans="1:8" ht="14.45" customHeight="1" x14ac:dyDescent="0.25">
      <c r="A6" s="1419" t="s">
        <v>1893</v>
      </c>
      <c r="B6" s="1420"/>
      <c r="C6" s="1420"/>
      <c r="D6" s="1421"/>
      <c r="E6" s="1428" t="s">
        <v>4750</v>
      </c>
      <c r="F6" s="1428"/>
      <c r="G6" s="1428"/>
      <c r="H6" s="1428"/>
    </row>
    <row r="7" spans="1:8" ht="14.45" customHeight="1" x14ac:dyDescent="0.25">
      <c r="A7" s="1422"/>
      <c r="B7" s="1423"/>
      <c r="C7" s="1423"/>
      <c r="D7" s="1424"/>
      <c r="E7" s="1428"/>
      <c r="F7" s="1428"/>
      <c r="G7" s="1428"/>
      <c r="H7" s="1428"/>
    </row>
    <row r="8" spans="1:8" ht="14.45" customHeight="1" x14ac:dyDescent="0.25">
      <c r="A8" s="1425"/>
      <c r="B8" s="1426"/>
      <c r="C8" s="1426"/>
      <c r="D8" s="1427"/>
      <c r="E8" s="1428"/>
      <c r="F8" s="1428"/>
      <c r="G8" s="1428"/>
      <c r="H8" s="1428"/>
    </row>
    <row r="9" spans="1:8" ht="27" thickBot="1" x14ac:dyDescent="0.3">
      <c r="A9" s="1319" t="s">
        <v>4589</v>
      </c>
      <c r="B9" s="1320"/>
      <c r="C9" s="1320"/>
      <c r="D9" s="1321"/>
      <c r="E9" s="1322" t="s">
        <v>4589</v>
      </c>
      <c r="F9" s="1323"/>
      <c r="G9" s="1323"/>
      <c r="H9" s="1324"/>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26" t="s">
        <v>4595</v>
      </c>
      <c r="F30" s="1326"/>
      <c r="G30" s="1327"/>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18" t="s">
        <v>4747</v>
      </c>
      <c r="F37" s="1323"/>
      <c r="G37" s="1323"/>
      <c r="H37" s="1324"/>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25" t="s">
        <v>4595</v>
      </c>
      <c r="B54" s="1325"/>
      <c r="C54" s="1325"/>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08" t="s">
        <v>4599</v>
      </c>
      <c r="B58" s="1409"/>
      <c r="C58" s="1409"/>
      <c r="D58" s="1409"/>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25" t="s">
        <v>4595</v>
      </c>
      <c r="F65" s="1325"/>
      <c r="G65" s="1325"/>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14" t="s">
        <v>4744</v>
      </c>
      <c r="F73" s="1414"/>
      <c r="G73" s="1414"/>
      <c r="H73" s="1414"/>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15" t="s">
        <v>4595</v>
      </c>
      <c r="F87" s="1416"/>
      <c r="G87" s="1417"/>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10" t="s">
        <v>4595</v>
      </c>
      <c r="B102" s="1357"/>
      <c r="C102" s="1358"/>
      <c r="D102" s="313">
        <f>SUM(D60:D101)</f>
        <v>8325000</v>
      </c>
    </row>
    <row r="104" spans="1:4" ht="15.75" thickBot="1" x14ac:dyDescent="0.3">
      <c r="D104" s="49"/>
    </row>
    <row r="105" spans="1:4" ht="21.75" thickBot="1" x14ac:dyDescent="0.3">
      <c r="A105" s="1411" t="s">
        <v>4596</v>
      </c>
      <c r="B105" s="1412"/>
      <c r="C105" s="1412"/>
      <c r="D105" s="1413"/>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56" t="s">
        <v>4595</v>
      </c>
      <c r="B124" s="1357"/>
      <c r="C124" s="1358"/>
      <c r="D124" s="320">
        <f>SUM(D107:D123)</f>
        <v>3665720</v>
      </c>
    </row>
    <row r="125" spans="1:4" ht="19.5" thickBot="1" x14ac:dyDescent="0.35">
      <c r="A125" s="1405" t="s">
        <v>4616</v>
      </c>
      <c r="B125" s="1406"/>
      <c r="C125" s="1407"/>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11</vt:i4>
      </vt:variant>
    </vt:vector>
  </HeadingPairs>
  <TitlesOfParts>
    <vt:vector size="29" baseType="lpstr">
      <vt:lpstr>Main</vt:lpstr>
      <vt:lpstr>Posting</vt:lpstr>
      <vt:lpstr>Pro Summ</vt:lpstr>
      <vt:lpstr>Projects</vt:lpstr>
      <vt:lpstr>Bills</vt:lpstr>
      <vt:lpstr>Total</vt:lpstr>
      <vt:lpstr>Supplier</vt:lpstr>
      <vt:lpstr>IK</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2025-01-22T08:08:27Z</cp:lastPrinted>
  <dcterms:created xsi:type="dcterms:W3CDTF">2016-01-21T08:10:35Z</dcterms:created>
  <dcterms:modified xsi:type="dcterms:W3CDTF">2025-02-08T13:39:32Z</dcterms:modified>
</cp:coreProperties>
</file>