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D:\Pioneer\Running projects\Citi Bank Dolmen Sky Tower\"/>
    </mc:Choice>
  </mc:AlternateContent>
  <xr:revisionPtr revIDLastSave="0" documentId="13_ncr:1_{86BC72D0-FBCB-4035-B173-BB2C9F690647}" xr6:coauthVersionLast="47" xr6:coauthVersionMax="47" xr10:uidLastSave="{00000000-0000-0000-0000-000000000000}"/>
  <bookViews>
    <workbookView xWindow="-120" yWindow="-120" windowWidth="29040" windowHeight="15840" tabRatio="712" xr2:uid="{00000000-000D-0000-FFFF-FFFF00000000}"/>
  </bookViews>
  <sheets>
    <sheet name="Grand Summary" sheetId="65" r:id="rId1"/>
    <sheet name="ACMV BOQ" sheetId="69" r:id="rId2"/>
    <sheet name="Plumbing BOQ" sheetId="71" r:id="rId3"/>
    <sheet name="Fire BOQ" sheetId="73" r:id="rId4"/>
    <sheet name="Sheet1" sheetId="75" r:id="rId5"/>
    <sheet name="Project" sheetId="7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3">'Fire BOQ'!$A$1:$M$32</definedName>
    <definedName name="_xlnm.Print_Area" localSheetId="0">'Grand Summary'!$A$1:$D$25</definedName>
    <definedName name="_xlnm.Print_Area" localSheetId="2">'Plumbing BOQ'!$A$1:$M$85</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3">'Fire BOQ'!$1:$8</definedName>
    <definedName name="_xlnm.Print_Titles" localSheetId="2">'Plumbing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D19" i="65" l="1"/>
  <c r="D18" i="65"/>
  <c r="C19" i="76"/>
  <c r="D17" i="76"/>
  <c r="D16" i="76"/>
  <c r="C17" i="76"/>
  <c r="C16" i="76"/>
  <c r="C15" i="76"/>
  <c r="D8" i="76" l="1"/>
  <c r="C13" i="76"/>
  <c r="C12" i="76"/>
  <c r="C11" i="76"/>
  <c r="C9" i="76"/>
  <c r="C8" i="76"/>
  <c r="C6" i="76"/>
  <c r="P13" i="73" l="1"/>
  <c r="Q13" i="73"/>
  <c r="R13" i="73"/>
  <c r="S13" i="73"/>
  <c r="P14" i="73"/>
  <c r="Q14" i="73"/>
  <c r="R14" i="73"/>
  <c r="S14" i="73"/>
  <c r="P15" i="73"/>
  <c r="Q15" i="73"/>
  <c r="R15" i="73"/>
  <c r="S15" i="73"/>
  <c r="P16" i="73"/>
  <c r="Q16" i="73"/>
  <c r="R16" i="73"/>
  <c r="S16" i="73"/>
  <c r="P17" i="73"/>
  <c r="Q17" i="73"/>
  <c r="R17" i="73"/>
  <c r="S17" i="73"/>
  <c r="P18" i="73"/>
  <c r="Q18" i="73"/>
  <c r="R18" i="73"/>
  <c r="S18" i="73"/>
  <c r="P19" i="73"/>
  <c r="Q19" i="73"/>
  <c r="R19" i="73"/>
  <c r="S19" i="73"/>
  <c r="P20" i="73"/>
  <c r="Q20" i="73"/>
  <c r="R20" i="73"/>
  <c r="S20" i="73"/>
  <c r="P21" i="73"/>
  <c r="Q21" i="73"/>
  <c r="R21" i="73"/>
  <c r="S21" i="73"/>
  <c r="P22" i="73"/>
  <c r="Q22" i="73"/>
  <c r="R22" i="73"/>
  <c r="S22" i="73"/>
  <c r="P23" i="73"/>
  <c r="Q23" i="73"/>
  <c r="R23" i="73"/>
  <c r="S23" i="73"/>
  <c r="P24" i="73"/>
  <c r="Q24" i="73"/>
  <c r="R24" i="73"/>
  <c r="S24" i="73"/>
  <c r="P25" i="73"/>
  <c r="Q25" i="73"/>
  <c r="R25" i="73"/>
  <c r="S25" i="73"/>
  <c r="P26" i="73"/>
  <c r="Q26" i="73"/>
  <c r="R26" i="73"/>
  <c r="S26" i="73"/>
  <c r="P27" i="73"/>
  <c r="Q27" i="73"/>
  <c r="R27" i="73"/>
  <c r="S27" i="73"/>
  <c r="P28" i="73"/>
  <c r="Q28" i="73"/>
  <c r="R28" i="73"/>
  <c r="S28" i="73"/>
  <c r="P29" i="73"/>
  <c r="Q29" i="73"/>
  <c r="R29" i="73"/>
  <c r="S29" i="73"/>
  <c r="P30" i="73"/>
  <c r="Q30" i="73"/>
  <c r="R30" i="73"/>
  <c r="S30" i="73"/>
  <c r="P31" i="73"/>
  <c r="Q31" i="73"/>
  <c r="R31" i="73"/>
  <c r="S31" i="73"/>
  <c r="Q12" i="73"/>
  <c r="S12" i="73" s="1"/>
  <c r="P12" i="73"/>
  <c r="R12" i="73" s="1"/>
  <c r="P13" i="71"/>
  <c r="R13" i="71" s="1"/>
  <c r="Q13" i="71"/>
  <c r="S13" i="71"/>
  <c r="P14" i="71"/>
  <c r="R14" i="71" s="1"/>
  <c r="Q14" i="71"/>
  <c r="S14" i="71"/>
  <c r="P15" i="71"/>
  <c r="R15" i="71" s="1"/>
  <c r="Q15" i="71"/>
  <c r="S15" i="71"/>
  <c r="P16" i="71"/>
  <c r="R16" i="71" s="1"/>
  <c r="Q16" i="71"/>
  <c r="S16" i="71"/>
  <c r="P17" i="71"/>
  <c r="R17" i="71" s="1"/>
  <c r="Q17" i="71"/>
  <c r="S17" i="71"/>
  <c r="P18" i="71"/>
  <c r="R18" i="71" s="1"/>
  <c r="Q18" i="71"/>
  <c r="S18" i="71"/>
  <c r="P19" i="71"/>
  <c r="R19" i="71" s="1"/>
  <c r="Q19" i="71"/>
  <c r="S19" i="71"/>
  <c r="P20" i="71"/>
  <c r="R20" i="71" s="1"/>
  <c r="Q20" i="71"/>
  <c r="S20" i="71"/>
  <c r="P21" i="71"/>
  <c r="R21" i="71" s="1"/>
  <c r="Q21" i="71"/>
  <c r="S21" i="71"/>
  <c r="P22" i="71"/>
  <c r="R22" i="71" s="1"/>
  <c r="Q22" i="71"/>
  <c r="S22" i="71"/>
  <c r="P23" i="71"/>
  <c r="R23" i="71" s="1"/>
  <c r="Q23" i="71"/>
  <c r="S23" i="71"/>
  <c r="P24" i="71"/>
  <c r="R24" i="71" s="1"/>
  <c r="Q24" i="71"/>
  <c r="S24" i="71"/>
  <c r="P25" i="71"/>
  <c r="R25" i="71" s="1"/>
  <c r="Q25" i="71"/>
  <c r="S25" i="71"/>
  <c r="P26" i="71"/>
  <c r="R26" i="71" s="1"/>
  <c r="Q26" i="71"/>
  <c r="S26" i="71"/>
  <c r="P27" i="71"/>
  <c r="R27" i="71" s="1"/>
  <c r="Q27" i="71"/>
  <c r="S27" i="71"/>
  <c r="P28" i="71"/>
  <c r="R28" i="71" s="1"/>
  <c r="Q28" i="71"/>
  <c r="S28" i="71"/>
  <c r="P29" i="71"/>
  <c r="R29" i="71" s="1"/>
  <c r="Q29" i="71"/>
  <c r="S29" i="71"/>
  <c r="P30" i="71"/>
  <c r="R30" i="71" s="1"/>
  <c r="Q30" i="71"/>
  <c r="S30" i="71"/>
  <c r="P31" i="71"/>
  <c r="R31" i="71" s="1"/>
  <c r="Q31" i="71"/>
  <c r="S31" i="71"/>
  <c r="P32" i="71"/>
  <c r="R32" i="71" s="1"/>
  <c r="Q32" i="71"/>
  <c r="S32" i="71"/>
  <c r="P33" i="71"/>
  <c r="R33" i="71" s="1"/>
  <c r="Q33" i="71"/>
  <c r="S33" i="71"/>
  <c r="P34" i="71"/>
  <c r="R34" i="71" s="1"/>
  <c r="Q34" i="71"/>
  <c r="S34" i="71"/>
  <c r="P35" i="71"/>
  <c r="R35" i="71" s="1"/>
  <c r="Q35" i="71"/>
  <c r="S35" i="71"/>
  <c r="P36" i="71"/>
  <c r="R36" i="71" s="1"/>
  <c r="Q36" i="71"/>
  <c r="S36" i="71"/>
  <c r="P37" i="71"/>
  <c r="R37" i="71" s="1"/>
  <c r="Q37" i="71"/>
  <c r="S37" i="71"/>
  <c r="P38" i="71"/>
  <c r="R38" i="71" s="1"/>
  <c r="Q38" i="71"/>
  <c r="S38" i="71"/>
  <c r="P39" i="71"/>
  <c r="R39" i="71" s="1"/>
  <c r="Q39" i="71"/>
  <c r="S39" i="71"/>
  <c r="P40" i="71"/>
  <c r="R40" i="71" s="1"/>
  <c r="Q40" i="71"/>
  <c r="S40" i="71"/>
  <c r="P41" i="71"/>
  <c r="R41" i="71" s="1"/>
  <c r="Q41" i="71"/>
  <c r="S41" i="71"/>
  <c r="P42" i="71"/>
  <c r="R42" i="71" s="1"/>
  <c r="Q42" i="71"/>
  <c r="S42" i="71"/>
  <c r="P43" i="71"/>
  <c r="R43" i="71" s="1"/>
  <c r="Q43" i="71"/>
  <c r="S43" i="71"/>
  <c r="P44" i="71"/>
  <c r="R44" i="71" s="1"/>
  <c r="Q44" i="71"/>
  <c r="S44" i="71"/>
  <c r="P45" i="71"/>
  <c r="R45" i="71" s="1"/>
  <c r="Q45" i="71"/>
  <c r="S45" i="71"/>
  <c r="P46" i="71"/>
  <c r="R46" i="71" s="1"/>
  <c r="Q46" i="71"/>
  <c r="S46" i="71"/>
  <c r="P47" i="71"/>
  <c r="R47" i="71" s="1"/>
  <c r="Q47" i="71"/>
  <c r="S47" i="71"/>
  <c r="P48" i="71"/>
  <c r="R48" i="71" s="1"/>
  <c r="Q48" i="71"/>
  <c r="S48" i="71"/>
  <c r="P49" i="71"/>
  <c r="R49" i="71" s="1"/>
  <c r="Q49" i="71"/>
  <c r="S49" i="71"/>
  <c r="P50" i="71"/>
  <c r="R50" i="71" s="1"/>
  <c r="Q50" i="71"/>
  <c r="S50" i="71"/>
  <c r="P51" i="71"/>
  <c r="R51" i="71" s="1"/>
  <c r="Q51" i="71"/>
  <c r="S51" i="71"/>
  <c r="P52" i="71"/>
  <c r="R52" i="71" s="1"/>
  <c r="Q52" i="71"/>
  <c r="S52" i="71"/>
  <c r="P53" i="71"/>
  <c r="R53" i="71" s="1"/>
  <c r="Q53" i="71"/>
  <c r="S53" i="71"/>
  <c r="P54" i="71"/>
  <c r="R54" i="71" s="1"/>
  <c r="Q54" i="71"/>
  <c r="S54" i="71"/>
  <c r="P55" i="71"/>
  <c r="R55" i="71" s="1"/>
  <c r="Q55" i="71"/>
  <c r="S55" i="71"/>
  <c r="P56" i="71"/>
  <c r="R56" i="71" s="1"/>
  <c r="Q56" i="71"/>
  <c r="S56" i="71"/>
  <c r="P57" i="71"/>
  <c r="R57" i="71" s="1"/>
  <c r="Q57" i="71"/>
  <c r="S57" i="71"/>
  <c r="P58" i="71"/>
  <c r="R58" i="71" s="1"/>
  <c r="Q58" i="71"/>
  <c r="S58" i="71"/>
  <c r="P59" i="71"/>
  <c r="R59" i="71" s="1"/>
  <c r="Q59" i="71"/>
  <c r="S59" i="71"/>
  <c r="P60" i="71"/>
  <c r="R60" i="71" s="1"/>
  <c r="Q60" i="71"/>
  <c r="S60" i="71"/>
  <c r="P61" i="71"/>
  <c r="R61" i="71" s="1"/>
  <c r="Q61" i="71"/>
  <c r="S61" i="71"/>
  <c r="P62" i="71"/>
  <c r="R62" i="71" s="1"/>
  <c r="Q62" i="71"/>
  <c r="S62" i="71"/>
  <c r="P63" i="71"/>
  <c r="R63" i="71" s="1"/>
  <c r="Q63" i="71"/>
  <c r="S63" i="71"/>
  <c r="P64" i="71"/>
  <c r="R64" i="71" s="1"/>
  <c r="Q64" i="71"/>
  <c r="S64" i="71"/>
  <c r="P65" i="71"/>
  <c r="R65" i="71" s="1"/>
  <c r="Q65" i="71"/>
  <c r="S65" i="71"/>
  <c r="P66" i="71"/>
  <c r="R66" i="71" s="1"/>
  <c r="Q66" i="71"/>
  <c r="S66" i="71"/>
  <c r="P67" i="71"/>
  <c r="R67" i="71" s="1"/>
  <c r="Q67" i="71"/>
  <c r="S67" i="71"/>
  <c r="P68" i="71"/>
  <c r="R68" i="71" s="1"/>
  <c r="Q68" i="71"/>
  <c r="S68" i="71"/>
  <c r="P69" i="71"/>
  <c r="R69" i="71" s="1"/>
  <c r="Q69" i="71"/>
  <c r="S69" i="71"/>
  <c r="P70" i="71"/>
  <c r="R70" i="71" s="1"/>
  <c r="Q70" i="71"/>
  <c r="S70" i="71"/>
  <c r="P71" i="71"/>
  <c r="R71" i="71" s="1"/>
  <c r="Q71" i="71"/>
  <c r="S71" i="71"/>
  <c r="P72" i="71"/>
  <c r="R72" i="71" s="1"/>
  <c r="Q72" i="71"/>
  <c r="S72" i="71"/>
  <c r="P73" i="71"/>
  <c r="R73" i="71" s="1"/>
  <c r="Q73" i="71"/>
  <c r="S73" i="71"/>
  <c r="P74" i="71"/>
  <c r="R74" i="71" s="1"/>
  <c r="Q74" i="71"/>
  <c r="S74" i="71"/>
  <c r="P75" i="71"/>
  <c r="R75" i="71" s="1"/>
  <c r="Q75" i="71"/>
  <c r="S75" i="71"/>
  <c r="P76" i="71"/>
  <c r="R76" i="71" s="1"/>
  <c r="Q76" i="71"/>
  <c r="S76" i="71"/>
  <c r="P77" i="71"/>
  <c r="R77" i="71" s="1"/>
  <c r="Q77" i="71"/>
  <c r="S77" i="71"/>
  <c r="P78" i="71"/>
  <c r="R78" i="71" s="1"/>
  <c r="Q78" i="71"/>
  <c r="S78" i="71"/>
  <c r="P79" i="71"/>
  <c r="R79" i="71" s="1"/>
  <c r="Q79" i="71"/>
  <c r="S79" i="71"/>
  <c r="P80" i="71"/>
  <c r="R80" i="71" s="1"/>
  <c r="Q80" i="71"/>
  <c r="S80" i="71"/>
  <c r="P81" i="71"/>
  <c r="R81" i="71" s="1"/>
  <c r="Q81" i="71"/>
  <c r="S81" i="71"/>
  <c r="P82" i="71"/>
  <c r="R82" i="71" s="1"/>
  <c r="Q82" i="71"/>
  <c r="S82" i="71"/>
  <c r="Q12" i="71"/>
  <c r="S12" i="71" s="1"/>
  <c r="P12" i="71"/>
  <c r="R12" i="71" s="1"/>
  <c r="P13" i="69"/>
  <c r="R13" i="69" s="1"/>
  <c r="Q13" i="69"/>
  <c r="S13" i="69"/>
  <c r="P14" i="69"/>
  <c r="R14" i="69" s="1"/>
  <c r="Q14" i="69"/>
  <c r="S14" i="69"/>
  <c r="P15" i="69"/>
  <c r="R15" i="69" s="1"/>
  <c r="Q15" i="69"/>
  <c r="S15" i="69"/>
  <c r="P16" i="69"/>
  <c r="R16" i="69" s="1"/>
  <c r="Q16" i="69"/>
  <c r="S16" i="69"/>
  <c r="P17" i="69"/>
  <c r="R17" i="69" s="1"/>
  <c r="Q17" i="69"/>
  <c r="S17" i="69"/>
  <c r="P18" i="69"/>
  <c r="R18" i="69" s="1"/>
  <c r="Q18" i="69"/>
  <c r="S18" i="69"/>
  <c r="P19" i="69"/>
  <c r="R19" i="69" s="1"/>
  <c r="Q19" i="69"/>
  <c r="S19" i="69"/>
  <c r="P20" i="69"/>
  <c r="R20" i="69" s="1"/>
  <c r="Q20" i="69"/>
  <c r="S20" i="69"/>
  <c r="P21" i="69"/>
  <c r="R21" i="69" s="1"/>
  <c r="Q21" i="69"/>
  <c r="S21" i="69"/>
  <c r="P22" i="69"/>
  <c r="R22" i="69" s="1"/>
  <c r="Q22" i="69"/>
  <c r="S22" i="69"/>
  <c r="P23" i="69"/>
  <c r="R23" i="69" s="1"/>
  <c r="Q23" i="69"/>
  <c r="S23" i="69"/>
  <c r="P24" i="69"/>
  <c r="R24" i="69" s="1"/>
  <c r="Q24" i="69"/>
  <c r="S24" i="69"/>
  <c r="P25" i="69"/>
  <c r="R25" i="69" s="1"/>
  <c r="Q25" i="69"/>
  <c r="S25" i="69"/>
  <c r="P26" i="69"/>
  <c r="R26" i="69" s="1"/>
  <c r="Q26" i="69"/>
  <c r="S26" i="69"/>
  <c r="P27" i="69"/>
  <c r="R27" i="69" s="1"/>
  <c r="Q27" i="69"/>
  <c r="S27" i="69"/>
  <c r="P28" i="69"/>
  <c r="R28" i="69" s="1"/>
  <c r="Q28" i="69"/>
  <c r="S28" i="69"/>
  <c r="P29" i="69"/>
  <c r="R29" i="69" s="1"/>
  <c r="Q29" i="69"/>
  <c r="S29" i="69"/>
  <c r="P30" i="69"/>
  <c r="R30" i="69" s="1"/>
  <c r="Q30" i="69"/>
  <c r="S30" i="69"/>
  <c r="P31" i="69"/>
  <c r="R31" i="69" s="1"/>
  <c r="Q31" i="69"/>
  <c r="S31" i="69"/>
  <c r="P32" i="69"/>
  <c r="R32" i="69" s="1"/>
  <c r="Q32" i="69"/>
  <c r="S32" i="69"/>
  <c r="P33" i="69"/>
  <c r="R33" i="69" s="1"/>
  <c r="Q33" i="69"/>
  <c r="S33" i="69"/>
  <c r="P34" i="69"/>
  <c r="R34" i="69" s="1"/>
  <c r="Q34" i="69"/>
  <c r="S34" i="69"/>
  <c r="P35" i="69"/>
  <c r="R35" i="69" s="1"/>
  <c r="Q35" i="69"/>
  <c r="S35" i="69"/>
  <c r="P36" i="69"/>
  <c r="R36" i="69" s="1"/>
  <c r="Q36" i="69"/>
  <c r="S36" i="69"/>
  <c r="P37" i="69"/>
  <c r="R37" i="69" s="1"/>
  <c r="Q37" i="69"/>
  <c r="S37" i="69"/>
  <c r="P38" i="69"/>
  <c r="R38" i="69" s="1"/>
  <c r="Q38" i="69"/>
  <c r="S38" i="69"/>
  <c r="P39" i="69"/>
  <c r="R39" i="69" s="1"/>
  <c r="Q39" i="69"/>
  <c r="S39" i="69"/>
  <c r="P40" i="69"/>
  <c r="R40" i="69" s="1"/>
  <c r="Q40" i="69"/>
  <c r="S40" i="69"/>
  <c r="P41" i="69"/>
  <c r="R41" i="69" s="1"/>
  <c r="Q41" i="69"/>
  <c r="S41" i="69"/>
  <c r="P42" i="69"/>
  <c r="R42" i="69" s="1"/>
  <c r="Q42" i="69"/>
  <c r="S42" i="69"/>
  <c r="P43" i="69"/>
  <c r="R43" i="69" s="1"/>
  <c r="Q43" i="69"/>
  <c r="S43" i="69"/>
  <c r="P44" i="69"/>
  <c r="R44" i="69" s="1"/>
  <c r="Q44" i="69"/>
  <c r="S44" i="69"/>
  <c r="P45" i="69"/>
  <c r="R45" i="69" s="1"/>
  <c r="Q45" i="69"/>
  <c r="S45" i="69"/>
  <c r="P46" i="69"/>
  <c r="R46" i="69" s="1"/>
  <c r="Q46" i="69"/>
  <c r="S46" i="69"/>
  <c r="P47" i="69"/>
  <c r="R47" i="69" s="1"/>
  <c r="Q47" i="69"/>
  <c r="S47" i="69"/>
  <c r="P48" i="69"/>
  <c r="R48" i="69" s="1"/>
  <c r="Q48" i="69"/>
  <c r="S48" i="69"/>
  <c r="P49" i="69"/>
  <c r="R49" i="69" s="1"/>
  <c r="Q49" i="69"/>
  <c r="S49" i="69"/>
  <c r="P50" i="69"/>
  <c r="R50" i="69" s="1"/>
  <c r="Q50" i="69"/>
  <c r="S50" i="69"/>
  <c r="P51" i="69"/>
  <c r="R51" i="69" s="1"/>
  <c r="Q51" i="69"/>
  <c r="S51" i="69"/>
  <c r="P52" i="69"/>
  <c r="R52" i="69" s="1"/>
  <c r="Q52" i="69"/>
  <c r="S52" i="69"/>
  <c r="P53" i="69"/>
  <c r="R53" i="69" s="1"/>
  <c r="Q53" i="69"/>
  <c r="S53" i="69"/>
  <c r="P54" i="69"/>
  <c r="R54" i="69" s="1"/>
  <c r="Q54" i="69"/>
  <c r="S54" i="69"/>
  <c r="P55" i="69"/>
  <c r="R55" i="69" s="1"/>
  <c r="Q55" i="69"/>
  <c r="S55" i="69"/>
  <c r="P56" i="69"/>
  <c r="R56" i="69" s="1"/>
  <c r="Q56" i="69"/>
  <c r="S56" i="69"/>
  <c r="P57" i="69"/>
  <c r="R57" i="69" s="1"/>
  <c r="Q57" i="69"/>
  <c r="S57" i="69"/>
  <c r="P58" i="69"/>
  <c r="R58" i="69" s="1"/>
  <c r="Q58" i="69"/>
  <c r="S58" i="69"/>
  <c r="P59" i="69"/>
  <c r="R59" i="69" s="1"/>
  <c r="Q59" i="69"/>
  <c r="S59" i="69"/>
  <c r="P60" i="69"/>
  <c r="R60" i="69" s="1"/>
  <c r="Q60" i="69"/>
  <c r="S60" i="69"/>
  <c r="P61" i="69"/>
  <c r="R61" i="69" s="1"/>
  <c r="Q61" i="69"/>
  <c r="S61" i="69"/>
  <c r="P62" i="69"/>
  <c r="R62" i="69" s="1"/>
  <c r="Q62" i="69"/>
  <c r="S62" i="69"/>
  <c r="P63" i="69"/>
  <c r="R63" i="69" s="1"/>
  <c r="Q63" i="69"/>
  <c r="S63" i="69"/>
  <c r="P64" i="69"/>
  <c r="R64" i="69" s="1"/>
  <c r="Q64" i="69"/>
  <c r="S64" i="69"/>
  <c r="P65" i="69"/>
  <c r="R65" i="69" s="1"/>
  <c r="Q65" i="69"/>
  <c r="S65" i="69"/>
  <c r="P66" i="69"/>
  <c r="R66" i="69" s="1"/>
  <c r="Q66" i="69"/>
  <c r="S66" i="69"/>
  <c r="P67" i="69"/>
  <c r="R67" i="69" s="1"/>
  <c r="Q67" i="69"/>
  <c r="S67" i="69"/>
  <c r="P68" i="69"/>
  <c r="R68" i="69" s="1"/>
  <c r="Q68" i="69"/>
  <c r="S68" i="69"/>
  <c r="P69" i="69"/>
  <c r="R69" i="69" s="1"/>
  <c r="Q69" i="69"/>
  <c r="S69" i="69"/>
  <c r="P70" i="69"/>
  <c r="R70" i="69" s="1"/>
  <c r="Q70" i="69"/>
  <c r="S70" i="69"/>
  <c r="P71" i="69"/>
  <c r="R71" i="69" s="1"/>
  <c r="Q71" i="69"/>
  <c r="S71" i="69"/>
  <c r="P72" i="69"/>
  <c r="R72" i="69" s="1"/>
  <c r="Q72" i="69"/>
  <c r="S72" i="69"/>
  <c r="P73" i="69"/>
  <c r="R73" i="69" s="1"/>
  <c r="Q73" i="69"/>
  <c r="S73" i="69"/>
  <c r="P74" i="69"/>
  <c r="R74" i="69" s="1"/>
  <c r="Q74" i="69"/>
  <c r="S74" i="69"/>
  <c r="P75" i="69"/>
  <c r="R75" i="69" s="1"/>
  <c r="Q75" i="69"/>
  <c r="S75" i="69"/>
  <c r="P76" i="69"/>
  <c r="R76" i="69" s="1"/>
  <c r="Q76" i="69"/>
  <c r="S76" i="69"/>
  <c r="P77" i="69"/>
  <c r="R77" i="69" s="1"/>
  <c r="Q77" i="69"/>
  <c r="S77" i="69"/>
  <c r="P78" i="69"/>
  <c r="R78" i="69" s="1"/>
  <c r="Q78" i="69"/>
  <c r="S78" i="69"/>
  <c r="P79" i="69"/>
  <c r="R79" i="69" s="1"/>
  <c r="Q79" i="69"/>
  <c r="S79" i="69"/>
  <c r="P80" i="69"/>
  <c r="R80" i="69" s="1"/>
  <c r="Q80" i="69"/>
  <c r="S80" i="69"/>
  <c r="P81" i="69"/>
  <c r="R81" i="69" s="1"/>
  <c r="Q81" i="69"/>
  <c r="S81" i="69"/>
  <c r="P82" i="69"/>
  <c r="R82" i="69" s="1"/>
  <c r="Q82" i="69"/>
  <c r="S82" i="69"/>
  <c r="P83" i="69"/>
  <c r="R83" i="69" s="1"/>
  <c r="Q83" i="69"/>
  <c r="S83" i="69"/>
  <c r="P84" i="69"/>
  <c r="R84" i="69" s="1"/>
  <c r="Q84" i="69"/>
  <c r="S84" i="69"/>
  <c r="P85" i="69"/>
  <c r="R85" i="69" s="1"/>
  <c r="Q85" i="69"/>
  <c r="S85" i="69"/>
  <c r="P86" i="69"/>
  <c r="R86" i="69" s="1"/>
  <c r="Q86" i="69"/>
  <c r="S86" i="69"/>
  <c r="P87" i="69"/>
  <c r="R87" i="69" s="1"/>
  <c r="Q87" i="69"/>
  <c r="S87" i="69"/>
  <c r="P88" i="69"/>
  <c r="R88" i="69" s="1"/>
  <c r="Q88" i="69"/>
  <c r="S88" i="69"/>
  <c r="P89" i="69"/>
  <c r="R89" i="69" s="1"/>
  <c r="Q89" i="69"/>
  <c r="S89" i="69"/>
  <c r="P90" i="69"/>
  <c r="R90" i="69" s="1"/>
  <c r="Q90" i="69"/>
  <c r="S90" i="69"/>
  <c r="P91" i="69"/>
  <c r="R91" i="69" s="1"/>
  <c r="Q91" i="69"/>
  <c r="S91" i="69"/>
  <c r="P92" i="69"/>
  <c r="R92" i="69" s="1"/>
  <c r="Q92" i="69"/>
  <c r="S92" i="69"/>
  <c r="P93" i="69"/>
  <c r="R93" i="69" s="1"/>
  <c r="Q93" i="69"/>
  <c r="S93" i="69"/>
  <c r="P94" i="69"/>
  <c r="R94" i="69" s="1"/>
  <c r="Q94" i="69"/>
  <c r="S94" i="69"/>
  <c r="P95" i="69"/>
  <c r="R95" i="69" s="1"/>
  <c r="Q95" i="69"/>
  <c r="S95" i="69"/>
  <c r="P96" i="69"/>
  <c r="R96" i="69" s="1"/>
  <c r="Q96" i="69"/>
  <c r="S96" i="69"/>
  <c r="P97" i="69"/>
  <c r="R97" i="69" s="1"/>
  <c r="Q97" i="69"/>
  <c r="S97" i="69"/>
  <c r="P98" i="69"/>
  <c r="R98" i="69" s="1"/>
  <c r="Q98" i="69"/>
  <c r="S98" i="69"/>
  <c r="P99" i="69"/>
  <c r="R99" i="69" s="1"/>
  <c r="Q99" i="69"/>
  <c r="S99" i="69"/>
  <c r="P100" i="69"/>
  <c r="R100" i="69" s="1"/>
  <c r="Q100" i="69"/>
  <c r="S100" i="69"/>
  <c r="P101" i="69"/>
  <c r="R101" i="69" s="1"/>
  <c r="Q101" i="69"/>
  <c r="S101" i="69"/>
  <c r="P102" i="69"/>
  <c r="R102" i="69" s="1"/>
  <c r="Q102" i="69"/>
  <c r="S102" i="69"/>
  <c r="P103" i="69"/>
  <c r="R103" i="69" s="1"/>
  <c r="Q103" i="69"/>
  <c r="S103" i="69"/>
  <c r="P104" i="69"/>
  <c r="R104" i="69" s="1"/>
  <c r="Q104" i="69"/>
  <c r="S104" i="69"/>
  <c r="P105" i="69"/>
  <c r="R105" i="69" s="1"/>
  <c r="Q105" i="69"/>
  <c r="S105" i="69"/>
  <c r="P106" i="69"/>
  <c r="R106" i="69" s="1"/>
  <c r="Q106" i="69"/>
  <c r="S106" i="69"/>
  <c r="P107" i="69"/>
  <c r="R107" i="69" s="1"/>
  <c r="Q107" i="69"/>
  <c r="S107" i="69"/>
  <c r="P108" i="69"/>
  <c r="R108" i="69" s="1"/>
  <c r="Q108" i="69"/>
  <c r="S108" i="69"/>
  <c r="P109" i="69"/>
  <c r="R109" i="69" s="1"/>
  <c r="Q109" i="69"/>
  <c r="S109" i="69"/>
  <c r="P110" i="69"/>
  <c r="R110" i="69" s="1"/>
  <c r="Q110" i="69"/>
  <c r="S110" i="69"/>
  <c r="P111" i="69"/>
  <c r="R111" i="69" s="1"/>
  <c r="Q111" i="69"/>
  <c r="S111" i="69"/>
  <c r="P112" i="69"/>
  <c r="R112" i="69" s="1"/>
  <c r="Q112" i="69"/>
  <c r="S112" i="69"/>
  <c r="P113" i="69"/>
  <c r="R113" i="69" s="1"/>
  <c r="Q113" i="69"/>
  <c r="S113" i="69"/>
  <c r="P114" i="69"/>
  <c r="R114" i="69" s="1"/>
  <c r="Q114" i="69"/>
  <c r="S114" i="69"/>
  <c r="P115" i="69"/>
  <c r="R115" i="69" s="1"/>
  <c r="Q115" i="69"/>
  <c r="S115" i="69"/>
  <c r="P116" i="69"/>
  <c r="R116" i="69" s="1"/>
  <c r="Q116" i="69"/>
  <c r="S116" i="69"/>
  <c r="P117" i="69"/>
  <c r="R117" i="69" s="1"/>
  <c r="Q117" i="69"/>
  <c r="S117" i="69"/>
  <c r="P118" i="69"/>
  <c r="R118" i="69" s="1"/>
  <c r="Q118" i="69"/>
  <c r="S118" i="69"/>
  <c r="S12" i="69"/>
  <c r="R12" i="69"/>
  <c r="Q12" i="69"/>
  <c r="P12" i="69"/>
  <c r="H15" i="69"/>
  <c r="J16" i="73" l="1"/>
  <c r="J12" i="73"/>
  <c r="H31" i="73"/>
  <c r="J31" i="73" s="1"/>
  <c r="K31" i="73" s="1"/>
  <c r="H30" i="73"/>
  <c r="H29" i="73"/>
  <c r="H28" i="73"/>
  <c r="H27" i="73"/>
  <c r="H26" i="73"/>
  <c r="H25" i="73"/>
  <c r="H24" i="73"/>
  <c r="H22" i="73"/>
  <c r="H21" i="73"/>
  <c r="J21" i="73" s="1"/>
  <c r="K21" i="73" s="1"/>
  <c r="H20" i="73"/>
  <c r="H13" i="73"/>
  <c r="H14" i="73"/>
  <c r="J14" i="73" s="1"/>
  <c r="K14" i="73" s="1"/>
  <c r="H15" i="73"/>
  <c r="J15" i="73" s="1"/>
  <c r="K15" i="73" s="1"/>
  <c r="H16" i="73"/>
  <c r="H17" i="73"/>
  <c r="J17" i="73" s="1"/>
  <c r="K17" i="73" s="1"/>
  <c r="H18" i="73"/>
  <c r="H12" i="73"/>
  <c r="J13" i="69"/>
  <c r="J14" i="69"/>
  <c r="J15" i="69"/>
  <c r="J16" i="69"/>
  <c r="J17" i="69"/>
  <c r="J18" i="69"/>
  <c r="J19" i="69"/>
  <c r="J20" i="69"/>
  <c r="J21" i="69"/>
  <c r="J22" i="69"/>
  <c r="J23" i="69"/>
  <c r="J24" i="69"/>
  <c r="J25" i="69"/>
  <c r="J26" i="69"/>
  <c r="J27" i="69"/>
  <c r="J28" i="69"/>
  <c r="J29" i="69"/>
  <c r="J30" i="69"/>
  <c r="J31" i="69"/>
  <c r="J32" i="69"/>
  <c r="J33" i="69"/>
  <c r="J34" i="69"/>
  <c r="J35" i="69"/>
  <c r="J36" i="69"/>
  <c r="J37" i="69"/>
  <c r="J38" i="69"/>
  <c r="J39" i="69"/>
  <c r="J40" i="69"/>
  <c r="J41" i="69"/>
  <c r="J42" i="69"/>
  <c r="J43" i="69"/>
  <c r="J44" i="69"/>
  <c r="K44" i="69" s="1"/>
  <c r="J45" i="69"/>
  <c r="J46" i="69"/>
  <c r="J47" i="69"/>
  <c r="J48" i="69"/>
  <c r="J49" i="69"/>
  <c r="J50" i="69"/>
  <c r="J51" i="69"/>
  <c r="J52" i="69"/>
  <c r="J53" i="69"/>
  <c r="J54" i="69"/>
  <c r="J55" i="69"/>
  <c r="J56" i="69"/>
  <c r="J57" i="69"/>
  <c r="J58" i="69"/>
  <c r="J59" i="69"/>
  <c r="J60" i="69"/>
  <c r="J61" i="69"/>
  <c r="J62" i="69"/>
  <c r="J63" i="69"/>
  <c r="K63" i="69" s="1"/>
  <c r="J64" i="69"/>
  <c r="J65" i="69"/>
  <c r="J66" i="69"/>
  <c r="J67" i="69"/>
  <c r="K67" i="69" s="1"/>
  <c r="J68" i="69"/>
  <c r="J69" i="69"/>
  <c r="J71" i="69"/>
  <c r="K71" i="69" s="1"/>
  <c r="J72" i="69"/>
  <c r="J73" i="69"/>
  <c r="J74" i="69"/>
  <c r="J75" i="69"/>
  <c r="J76" i="69"/>
  <c r="J77" i="69"/>
  <c r="J78" i="69"/>
  <c r="J79" i="69"/>
  <c r="K79" i="69" s="1"/>
  <c r="J81" i="69"/>
  <c r="J82" i="69"/>
  <c r="J83" i="69"/>
  <c r="K83" i="69" s="1"/>
  <c r="J84" i="69"/>
  <c r="K84" i="69" s="1"/>
  <c r="J85" i="69"/>
  <c r="J86" i="69"/>
  <c r="J87" i="69"/>
  <c r="K87" i="69" s="1"/>
  <c r="J88" i="69"/>
  <c r="J89" i="69"/>
  <c r="J90" i="69"/>
  <c r="J91" i="69"/>
  <c r="K91" i="69" s="1"/>
  <c r="J92" i="69"/>
  <c r="J93" i="69"/>
  <c r="J94" i="69"/>
  <c r="J95" i="69"/>
  <c r="J96" i="69"/>
  <c r="J97" i="69"/>
  <c r="J98" i="69"/>
  <c r="J99" i="69"/>
  <c r="K99" i="69" s="1"/>
  <c r="J100" i="69"/>
  <c r="J101" i="69"/>
  <c r="J102" i="69"/>
  <c r="J103" i="69"/>
  <c r="K103" i="69" s="1"/>
  <c r="J104" i="69"/>
  <c r="J105" i="69"/>
  <c r="J106" i="69"/>
  <c r="J107" i="69"/>
  <c r="J108" i="69"/>
  <c r="J109" i="69"/>
  <c r="J110" i="69"/>
  <c r="J111" i="69"/>
  <c r="J112" i="69"/>
  <c r="J113" i="69"/>
  <c r="J114" i="69"/>
  <c r="J115" i="69"/>
  <c r="J116" i="69"/>
  <c r="J117" i="69"/>
  <c r="J118" i="69"/>
  <c r="H26" i="69"/>
  <c r="H27" i="69"/>
  <c r="H28" i="69"/>
  <c r="H29" i="69"/>
  <c r="H30" i="69"/>
  <c r="H31" i="69"/>
  <c r="H32" i="69"/>
  <c r="H33" i="69"/>
  <c r="H34" i="69"/>
  <c r="H35" i="69"/>
  <c r="H36" i="69"/>
  <c r="H37" i="69"/>
  <c r="H38" i="69"/>
  <c r="K38" i="69" s="1"/>
  <c r="H39" i="69"/>
  <c r="H40" i="69"/>
  <c r="H41" i="69"/>
  <c r="H42" i="69"/>
  <c r="K42" i="69" s="1"/>
  <c r="H43" i="69"/>
  <c r="H44" i="69"/>
  <c r="H45" i="69"/>
  <c r="K45" i="69" s="1"/>
  <c r="H46" i="69"/>
  <c r="H47" i="69"/>
  <c r="H48" i="69"/>
  <c r="H49" i="69"/>
  <c r="H50" i="69"/>
  <c r="H51" i="69"/>
  <c r="H52" i="69"/>
  <c r="H53" i="69"/>
  <c r="H54" i="69"/>
  <c r="H55" i="69"/>
  <c r="K55" i="69" s="1"/>
  <c r="H56" i="69"/>
  <c r="H57" i="69"/>
  <c r="K57" i="69" s="1"/>
  <c r="H58" i="69"/>
  <c r="H59" i="69"/>
  <c r="H60" i="69"/>
  <c r="H61" i="69"/>
  <c r="H62" i="69"/>
  <c r="H63" i="69"/>
  <c r="H64" i="69"/>
  <c r="H65" i="69"/>
  <c r="H66" i="69"/>
  <c r="H67" i="69"/>
  <c r="H68" i="69"/>
  <c r="H69" i="69"/>
  <c r="H71" i="69"/>
  <c r="H72" i="69"/>
  <c r="H73" i="69"/>
  <c r="H74" i="69"/>
  <c r="H75" i="69"/>
  <c r="H76" i="69"/>
  <c r="H77" i="69"/>
  <c r="H78" i="69"/>
  <c r="H79" i="69"/>
  <c r="H81" i="69"/>
  <c r="H82" i="69"/>
  <c r="H83" i="69"/>
  <c r="H84" i="69"/>
  <c r="H85" i="69"/>
  <c r="H86" i="69"/>
  <c r="H87" i="69"/>
  <c r="H88" i="69"/>
  <c r="H89" i="69"/>
  <c r="H90" i="69"/>
  <c r="H91" i="69"/>
  <c r="H92" i="69"/>
  <c r="H93" i="69"/>
  <c r="K93" i="69" s="1"/>
  <c r="H94" i="69"/>
  <c r="H95" i="69"/>
  <c r="K95" i="69" s="1"/>
  <c r="H96" i="69"/>
  <c r="H97" i="69"/>
  <c r="H98" i="69"/>
  <c r="H99" i="69"/>
  <c r="H100" i="69"/>
  <c r="H101" i="69"/>
  <c r="H102" i="69"/>
  <c r="H103" i="69"/>
  <c r="H104" i="69"/>
  <c r="H105" i="69"/>
  <c r="H106" i="69"/>
  <c r="H107" i="69"/>
  <c r="H108" i="69"/>
  <c r="H109" i="69"/>
  <c r="H110" i="69"/>
  <c r="H111" i="69"/>
  <c r="H112" i="69"/>
  <c r="H113" i="69"/>
  <c r="H114" i="69"/>
  <c r="H115" i="69"/>
  <c r="H116" i="69"/>
  <c r="H117" i="69"/>
  <c r="H118" i="69"/>
  <c r="H25" i="69"/>
  <c r="H17" i="69"/>
  <c r="H18" i="69"/>
  <c r="H19" i="69"/>
  <c r="H20" i="69"/>
  <c r="H21" i="69"/>
  <c r="H22" i="69"/>
  <c r="H23" i="69"/>
  <c r="H16" i="69"/>
  <c r="K16" i="69" s="1"/>
  <c r="J12" i="69"/>
  <c r="H13" i="69"/>
  <c r="H12" i="69"/>
  <c r="K73" i="71"/>
  <c r="J73" i="71"/>
  <c r="H73" i="71"/>
  <c r="J82" i="71"/>
  <c r="H82" i="71"/>
  <c r="J81" i="71"/>
  <c r="H81" i="71"/>
  <c r="K81" i="71" s="1"/>
  <c r="J77" i="71"/>
  <c r="H77" i="71"/>
  <c r="K77" i="71" s="1"/>
  <c r="J76" i="71"/>
  <c r="H76" i="71"/>
  <c r="J75" i="71"/>
  <c r="H75" i="71"/>
  <c r="J72" i="71"/>
  <c r="H72" i="71"/>
  <c r="J70" i="71"/>
  <c r="H70" i="71"/>
  <c r="J68" i="71"/>
  <c r="H68" i="71"/>
  <c r="J66" i="71"/>
  <c r="H66" i="71"/>
  <c r="J65" i="71"/>
  <c r="H65" i="71"/>
  <c r="K65" i="71" s="1"/>
  <c r="J64" i="71"/>
  <c r="H64" i="71"/>
  <c r="J59" i="71"/>
  <c r="H59" i="71"/>
  <c r="K59" i="71" s="1"/>
  <c r="J57" i="71"/>
  <c r="H57" i="71"/>
  <c r="J55" i="71"/>
  <c r="H55" i="71"/>
  <c r="J53" i="71"/>
  <c r="K53" i="71" s="1"/>
  <c r="H53" i="71"/>
  <c r="J52" i="71"/>
  <c r="H52" i="71"/>
  <c r="J51" i="71"/>
  <c r="H51" i="71"/>
  <c r="J50" i="71"/>
  <c r="H50" i="71"/>
  <c r="J48" i="71"/>
  <c r="H48" i="71"/>
  <c r="J47" i="71"/>
  <c r="H47" i="71"/>
  <c r="J46" i="71"/>
  <c r="K46" i="71" s="1"/>
  <c r="H46" i="71"/>
  <c r="J45" i="71"/>
  <c r="H45" i="71"/>
  <c r="J43" i="71"/>
  <c r="H43" i="71"/>
  <c r="J42" i="71"/>
  <c r="H42" i="71"/>
  <c r="K42" i="71" s="1"/>
  <c r="J41" i="71"/>
  <c r="K41" i="71" s="1"/>
  <c r="H41" i="71"/>
  <c r="J40" i="71"/>
  <c r="H40" i="71"/>
  <c r="J35" i="71"/>
  <c r="H35" i="71"/>
  <c r="J34" i="71"/>
  <c r="H34" i="71"/>
  <c r="J33" i="71"/>
  <c r="K33" i="71" s="1"/>
  <c r="H33" i="71"/>
  <c r="J32" i="71"/>
  <c r="H32" i="71"/>
  <c r="J31" i="71"/>
  <c r="H31" i="71"/>
  <c r="J29" i="71"/>
  <c r="H29" i="71"/>
  <c r="J27" i="71"/>
  <c r="H27" i="71"/>
  <c r="J26" i="71"/>
  <c r="H26" i="71"/>
  <c r="J24" i="71"/>
  <c r="K24" i="71" s="1"/>
  <c r="H24" i="71"/>
  <c r="J22" i="71"/>
  <c r="H22" i="71"/>
  <c r="K22" i="71" s="1"/>
  <c r="J21" i="71"/>
  <c r="H21" i="71"/>
  <c r="J19" i="71"/>
  <c r="H19" i="71"/>
  <c r="J18" i="71"/>
  <c r="H18" i="71"/>
  <c r="J16" i="71"/>
  <c r="H16" i="71"/>
  <c r="J14" i="71"/>
  <c r="K14" i="71" s="1"/>
  <c r="H14" i="71"/>
  <c r="J12" i="71"/>
  <c r="H12" i="71"/>
  <c r="K51" i="69"/>
  <c r="K43" i="69"/>
  <c r="K27" i="69"/>
  <c r="K26" i="69"/>
  <c r="K21" i="69"/>
  <c r="J26" i="73"/>
  <c r="K26" i="73" s="1"/>
  <c r="J23" i="73"/>
  <c r="J19" i="73"/>
  <c r="J18" i="73"/>
  <c r="K18" i="73" s="1"/>
  <c r="J13" i="73"/>
  <c r="K13" i="73" s="1"/>
  <c r="K18" i="71" l="1"/>
  <c r="K57" i="71"/>
  <c r="K64" i="71"/>
  <c r="K19" i="71"/>
  <c r="K32" i="71"/>
  <c r="K34" i="71"/>
  <c r="K50" i="71"/>
  <c r="K52" i="71"/>
  <c r="K68" i="71"/>
  <c r="K118" i="69"/>
  <c r="K114" i="69"/>
  <c r="K106" i="69"/>
  <c r="K102" i="69"/>
  <c r="K98" i="69"/>
  <c r="K90" i="69"/>
  <c r="K86" i="69"/>
  <c r="K78" i="69"/>
  <c r="K74" i="69"/>
  <c r="K54" i="69"/>
  <c r="K34" i="69"/>
  <c r="J119" i="69"/>
  <c r="K112" i="69"/>
  <c r="K68" i="69"/>
  <c r="K48" i="69"/>
  <c r="K110" i="69"/>
  <c r="K58" i="69"/>
  <c r="K25" i="69"/>
  <c r="K15" i="69"/>
  <c r="K12" i="73"/>
  <c r="K16" i="73"/>
  <c r="H119" i="69"/>
  <c r="K35" i="71"/>
  <c r="H32" i="73"/>
  <c r="J25" i="73"/>
  <c r="K25" i="73" s="1"/>
  <c r="K76" i="69"/>
  <c r="K116" i="69"/>
  <c r="K115" i="69"/>
  <c r="K111" i="69"/>
  <c r="K108" i="69"/>
  <c r="K105" i="69"/>
  <c r="K100" i="69"/>
  <c r="K96" i="69"/>
  <c r="K88" i="69"/>
  <c r="K72" i="69"/>
  <c r="K66" i="69"/>
  <c r="K64" i="69"/>
  <c r="K60" i="69"/>
  <c r="K52" i="69"/>
  <c r="K40" i="69"/>
  <c r="K36" i="69"/>
  <c r="K32" i="69"/>
  <c r="K28" i="69"/>
  <c r="K23" i="69"/>
  <c r="K20" i="69"/>
  <c r="K19" i="69"/>
  <c r="K61" i="69"/>
  <c r="K77" i="69"/>
  <c r="K81" i="69"/>
  <c r="K85" i="69"/>
  <c r="K69" i="69"/>
  <c r="K73" i="69"/>
  <c r="K113" i="69"/>
  <c r="K49" i="69"/>
  <c r="K37"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A19" i="73"/>
  <c r="A23" i="73" s="1"/>
  <c r="A26" i="73" s="1"/>
  <c r="A27" i="73" s="1"/>
  <c r="A28" i="73" s="1"/>
  <c r="A29" i="73" s="1"/>
  <c r="A30" i="73" s="1"/>
  <c r="A31" i="73" s="1"/>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A20" i="71"/>
  <c r="A23" i="71" s="1"/>
  <c r="A25" i="71" s="1"/>
  <c r="A27" i="71" s="1"/>
  <c r="A28" i="71" s="1"/>
  <c r="D19" i="71"/>
  <c r="D18" i="71"/>
  <c r="A17" i="71"/>
  <c r="D16" i="71"/>
  <c r="A15" i="71"/>
  <c r="D14" i="71"/>
  <c r="A13" i="71"/>
  <c r="D12" i="71"/>
  <c r="D108" i="69"/>
  <c r="D106" i="69"/>
  <c r="D105" i="69"/>
  <c r="D103" i="69"/>
  <c r="D102" i="69"/>
  <c r="D99" i="69"/>
  <c r="D98" i="69"/>
  <c r="C61" i="69"/>
  <c r="C64" i="69" s="1"/>
  <c r="C58" i="69"/>
  <c r="E57" i="69"/>
  <c r="C55" i="69"/>
  <c r="E54" i="69"/>
  <c r="C54" i="69"/>
  <c r="C57" i="69" s="1"/>
  <c r="C52" i="69"/>
  <c r="E51" i="69"/>
  <c r="C51" i="69"/>
  <c r="D51" i="69" s="1"/>
  <c r="E49" i="69"/>
  <c r="E52" i="69" s="1"/>
  <c r="E55" i="69" s="1"/>
  <c r="E58" i="69" s="1"/>
  <c r="E48" i="69"/>
  <c r="D48" i="69"/>
  <c r="E44" i="69"/>
  <c r="D44" i="69"/>
  <c r="D42" i="69"/>
  <c r="C34" i="69"/>
  <c r="E32" i="69"/>
  <c r="D32" i="69" s="1"/>
  <c r="A17" i="69"/>
  <c r="A29" i="69" s="1"/>
  <c r="D16" i="69"/>
  <c r="D15" i="69"/>
  <c r="B15" i="69"/>
  <c r="B16" i="69" s="1"/>
  <c r="A14" i="69"/>
  <c r="D13" i="69"/>
  <c r="D12" i="69"/>
  <c r="B12" i="69"/>
  <c r="B13" i="69" s="1"/>
  <c r="K119" i="69" l="1"/>
  <c r="D12" i="65" s="1"/>
  <c r="K32" i="73"/>
  <c r="D14" i="65" s="1"/>
  <c r="J32" i="73"/>
  <c r="K85" i="71"/>
  <c r="D13" i="65" s="1"/>
  <c r="D64" i="69"/>
  <c r="C67" i="69"/>
  <c r="D67" i="69" s="1"/>
  <c r="C60" i="69"/>
  <c r="D57" i="69"/>
  <c r="E68" i="69"/>
  <c r="D55" i="69"/>
  <c r="D52"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58" i="69"/>
  <c r="D61" i="69"/>
  <c r="C36" i="69"/>
  <c r="D54" i="69"/>
  <c r="E34" i="69"/>
  <c r="E36" i="69" s="1"/>
  <c r="D49" i="69"/>
  <c r="E37" i="69" l="1"/>
  <c r="E40" i="69"/>
  <c r="D36" i="69"/>
  <c r="D68" i="69"/>
  <c r="E69" i="69"/>
  <c r="D60" i="69"/>
  <c r="C63" i="69"/>
  <c r="D34" i="69"/>
  <c r="A75" i="69"/>
  <c r="B71" i="69"/>
  <c r="B72" i="69" s="1"/>
  <c r="B73" i="69" s="1"/>
  <c r="B74" i="69" s="1"/>
  <c r="C66" i="69" l="1"/>
  <c r="D66" i="69" s="1"/>
  <c r="D63" i="69"/>
  <c r="D40" i="69"/>
  <c r="E43" i="69"/>
  <c r="B76" i="69"/>
  <c r="A77" i="69"/>
  <c r="A78" i="69" s="1"/>
  <c r="A79" i="69" s="1"/>
  <c r="A80" i="69" s="1"/>
  <c r="E38" i="69"/>
  <c r="D38" i="69" s="1"/>
  <c r="D37" i="69"/>
  <c r="E45" i="69" l="1"/>
  <c r="D43" i="69"/>
  <c r="B81" i="69"/>
  <c r="B82" i="69" s="1"/>
  <c r="B86" i="69" s="1"/>
  <c r="B87" i="69" s="1"/>
  <c r="B88" i="69" s="1"/>
  <c r="B89" i="69" s="1"/>
  <c r="B92" i="69" s="1"/>
  <c r="A94" i="69"/>
  <c r="A97" i="69" l="1"/>
  <c r="B95" i="69"/>
  <c r="B96" i="69" s="1"/>
  <c r="B98" i="69" l="1"/>
  <c r="B99" i="69" s="1"/>
  <c r="A100" i="69"/>
  <c r="A101" i="69" s="1"/>
  <c r="B102" i="69" l="1"/>
  <c r="B103" i="69" s="1"/>
  <c r="A109" i="69"/>
  <c r="A104" i="69"/>
  <c r="A112" i="69" l="1"/>
  <c r="A113" i="69" s="1"/>
  <c r="A114" i="69" s="1"/>
  <c r="A115" i="69" s="1"/>
  <c r="A116" i="69" s="1"/>
  <c r="A117" i="69" s="1"/>
  <c r="A118" i="69" s="1"/>
  <c r="B110" i="69"/>
  <c r="B111" i="69" s="1"/>
  <c r="A107" i="69"/>
  <c r="B108" i="69" s="1"/>
  <c r="B105" i="69"/>
  <c r="B106" i="69" s="1"/>
  <c r="D16" i="65" l="1"/>
</calcChain>
</file>

<file path=xl/sharedStrings.xml><?xml version="1.0" encoding="utf-8"?>
<sst xmlns="http://schemas.openxmlformats.org/spreadsheetml/2006/main" count="628" uniqueCount="318">
  <si>
    <t>S.NO.</t>
  </si>
  <si>
    <t>DESCRIPTION</t>
  </si>
  <si>
    <t>UNIT</t>
  </si>
  <si>
    <t>Job.</t>
  </si>
  <si>
    <t>Nos.</t>
  </si>
  <si>
    <t>MATERIAL</t>
  </si>
  <si>
    <t>LABOUR</t>
  </si>
  <si>
    <t>TOTAL</t>
  </si>
  <si>
    <t>AMOUNT Rs.</t>
  </si>
  <si>
    <t>Balancing Valve (with self sealing measuring nipples)</t>
  </si>
  <si>
    <t>Strainers</t>
  </si>
  <si>
    <t>Ball  Valve</t>
  </si>
  <si>
    <t>Disc Valves</t>
  </si>
  <si>
    <t xml:space="preserve">RATE </t>
  </si>
  <si>
    <t>AMOUNT</t>
  </si>
  <si>
    <t>A</t>
  </si>
  <si>
    <t>B</t>
  </si>
  <si>
    <t>i.</t>
  </si>
  <si>
    <t>ii.</t>
  </si>
  <si>
    <t>2-Way Motorized Valve with Actuator (0-100% modulating)</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</si>
  <si>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</si>
  <si>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</si>
  <si>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ACMV Works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</si>
  <si>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</si>
  <si>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</si>
  <si>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Linear Slots 6000 Series with bird mesh</t>
  </si>
  <si>
    <t>CAVs</t>
  </si>
  <si>
    <t>VAVs</t>
  </si>
  <si>
    <t xml:space="preserve">i. </t>
  </si>
  <si>
    <t xml:space="preserve">ii. </t>
  </si>
  <si>
    <t xml:space="preserve">iii. </t>
  </si>
  <si>
    <t xml:space="preserve">iv. </t>
  </si>
  <si>
    <t xml:space="preserve">v. </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</si>
  <si>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</si>
  <si>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</si>
  <si>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25mm dia</t>
  </si>
  <si>
    <t>Rm</t>
  </si>
  <si>
    <t xml:space="preserve">25mm dia </t>
  </si>
  <si>
    <t>Pressure Gauge with  Ball Valve &amp; Siphon, Liquid filled Dial type range
0 psi to 100 psi. (100mm dial Size)</t>
  </si>
  <si>
    <t>Thermometer 150mm Height Scale Type (with Thermo well) 0 ºC to 60 ºC</t>
  </si>
  <si>
    <t>Sqm</t>
  </si>
  <si>
    <t>150mm dia</t>
  </si>
  <si>
    <t>200mm dia</t>
  </si>
  <si>
    <t>1 Slot of 20mm</t>
  </si>
  <si>
    <t>25mm dia (chilled water pipes only)</t>
  </si>
  <si>
    <t>VAV-01</t>
  </si>
  <si>
    <t>VAV-02</t>
  </si>
  <si>
    <t>VAV-03</t>
  </si>
  <si>
    <t>VAV-04</t>
  </si>
  <si>
    <t>VAV-05</t>
  </si>
  <si>
    <t>No.</t>
  </si>
  <si>
    <t>CAV-01</t>
  </si>
  <si>
    <t>CAV-02</t>
  </si>
  <si>
    <t>CAV-03</t>
  </si>
  <si>
    <t>2 Slots of 20mm</t>
  </si>
  <si>
    <t>All works shall be completed, tested and commissioned as per drawings, specifications and as per instruction of consultant</t>
  </si>
  <si>
    <t>CAV-04</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</si>
  <si>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</si>
  <si>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</si>
  <si>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</si>
  <si>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32mm dia</t>
  </si>
  <si>
    <t>Fresh Air Louver 100mm x 100mm</t>
  </si>
  <si>
    <t>Supply and installation of Back Draft Damper in MS Sheet with gas kits, nut botls.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</si>
  <si>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</si>
  <si>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for DFCUs</t>
  </si>
  <si>
    <t>for WCPU</t>
  </si>
  <si>
    <t>Flexible Connectors</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</si>
  <si>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</si>
  <si>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</si>
  <si>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</si>
  <si>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Grill for Supply, Return, Transfer Air &amp; Cross Talk Silencer outside</t>
  </si>
  <si>
    <t>S.S Wire Mesh with G.I Frame</t>
  </si>
  <si>
    <t>Painting &amp; Identification work on pipes, all ducts, valves &amp; accessories, supports, hangers etc. complete in all respects with one coat of ICI make Red lead oxide primer &amp; two coats of ICI make enamel paint as per instruction of Consultant.</t>
  </si>
  <si>
    <t>CITI BANK</t>
  </si>
  <si>
    <t>13th Floor, Dolmen Sky Tower, Karachi.</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</si>
  <si>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</si>
  <si>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</si>
  <si>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Supply &amp; installation of valves &amp; accessories for DFCU &amp; WCPU etc. complete in all respects as per specifications, drawings and as per instructions of consultant.</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</si>
  <si>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</si>
  <si>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 xml:space="preserve">32mm dia </t>
  </si>
  <si>
    <t>Control wiring from controller to sensors, motorized valve and power wiring, up to 5 meter radius</t>
  </si>
  <si>
    <t>Control wiring from controller to sensors and power wiring, up to 5 meter radius</t>
  </si>
  <si>
    <t>500mm x 400mm</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</si>
  <si>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</si>
  <si>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</si>
  <si>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</si>
  <si>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200mm x 200mm</t>
  </si>
  <si>
    <t>Supply &amp; installation of fire damper with linkage &amp; fuse complete in all respects ready to operate as per specification, drawings &amp; as per instruction of Consultant.</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</si>
  <si>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</si>
  <si>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</si>
  <si>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40mm dia</t>
  </si>
  <si>
    <t>50mm dia</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</si>
  <si>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</si>
  <si>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Air Round Diffuser with Damper</t>
  </si>
  <si>
    <t>250mm dia</t>
  </si>
  <si>
    <t>300mm dia</t>
  </si>
  <si>
    <t>350mm dia</t>
  </si>
  <si>
    <t>iii.</t>
  </si>
  <si>
    <t>Rev.00</t>
  </si>
  <si>
    <t>Bill of Quantities</t>
  </si>
  <si>
    <t>Air Quality Test (from independent agency) complete in all respects, as per specifications and as per instructions of consultant.</t>
  </si>
  <si>
    <t xml:space="preserve">Plumbing &amp; Sanitary Services </t>
  </si>
  <si>
    <t>CITI BANK OFFICES</t>
  </si>
  <si>
    <t xml:space="preserve"> </t>
  </si>
  <si>
    <t>S.No.</t>
  </si>
  <si>
    <t>Description</t>
  </si>
  <si>
    <t>Unit</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</si>
  <si>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</si>
  <si>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</si>
  <si>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</si>
  <si>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</si>
  <si>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</si>
  <si>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</si>
  <si>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</si>
  <si>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</si>
  <si>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</si>
  <si>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</si>
  <si>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</si>
  <si>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</si>
  <si>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</si>
  <si>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</si>
  <si>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t>Stainless steel kitchen sink including stop cocks,  P-trap / bottle trap, waste pipe etc complete in all respects.</t>
  </si>
  <si>
    <t>For SK - 1</t>
  </si>
  <si>
    <t xml:space="preserve">Type - M  </t>
  </si>
  <si>
    <t>Toilet accessories complete set.</t>
  </si>
  <si>
    <t>Soap Dispenser</t>
  </si>
  <si>
    <t>Paper Holder</t>
  </si>
  <si>
    <t>iv.</t>
  </si>
  <si>
    <t>Coat Hooks</t>
  </si>
  <si>
    <t>v.</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</si>
  <si>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</si>
  <si>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</si>
  <si>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</si>
  <si>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</si>
  <si>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</si>
  <si>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</si>
  <si>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</si>
  <si>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</si>
  <si>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</si>
  <si>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</si>
  <si>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</si>
  <si>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</si>
  <si>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</si>
  <si>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</si>
  <si>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</si>
  <si>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Dia.   OD 32 mm</t>
  </si>
  <si>
    <t>Brass body gate valves / ball valves with unions.</t>
  </si>
  <si>
    <t xml:space="preserve">Size  50 mm   ( 1-1/2" )  </t>
  </si>
  <si>
    <t>Brass body Bib cock.</t>
  </si>
  <si>
    <t>Size  20 mm   ( 3/4" )</t>
  </si>
  <si>
    <t>Hot water storage heater (Electric) suitable for 30 psi working pressure including  thermostat, inlet/outlet connection. Pressure relief valve.</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</si>
  <si>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</si>
  <si>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</si>
  <si>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</si>
  <si>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</si>
  <si>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Dia.  75 mm</t>
  </si>
  <si>
    <t>Dia.  100 mm</t>
  </si>
  <si>
    <t xml:space="preserve">Floor drain including S.S grating with floor trap, inlet outlet connection complete in all respects. </t>
  </si>
  <si>
    <t>FD- 75 mm</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</si>
  <si>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</si>
  <si>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</si>
  <si>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</si>
  <si>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</si>
  <si>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</si>
  <si>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</si>
  <si>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</si>
  <si>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</si>
  <si>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</si>
  <si>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</si>
  <si>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</si>
  <si>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</si>
  <si>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</si>
  <si>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TOTAL OF ALL SECTIONS RS.</t>
  </si>
  <si>
    <t>Total Cost of FSS Works (with I.Tax) Rs.</t>
  </si>
  <si>
    <t>Flushing of entire fire pipe work according to (NFPA-13), complete in all respects as per instruction of consultant.</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</si>
  <si>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</si>
  <si>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</si>
  <si>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</si>
  <si>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Type Class A,B&amp;C  FX-4  (6 Kg. Dry Chemical Powder)</t>
  </si>
  <si>
    <r>
      <t>Type Class B&amp;C FX-3  (5 Kg. CO</t>
    </r>
    <r>
      <rPr>
        <sz val="8"/>
        <rFont val="Arial"/>
        <family val="2"/>
      </rPr>
      <t>2</t>
    </r>
    <r>
      <rPr>
        <sz val="10"/>
        <rFont val="Arial"/>
        <family val="2"/>
      </rPr>
      <t xml:space="preserve"> Carbon Dioxide Gas)</t>
    </r>
  </si>
  <si>
    <t>Fire extinguishers with fixing accessories.</t>
  </si>
  <si>
    <t>Sprinkler Pendent type concealed with C.P cover plate quick response K = 5.6 (Opening Temperature 57ºC)</t>
  </si>
  <si>
    <t>Sprinkler Pendent type quick response K = 5.6 (Opening Temperature 57ºC)</t>
  </si>
  <si>
    <t>Sprinkler Upright type quick response K = 5.6 (Opening Temperature 57ºC)</t>
  </si>
  <si>
    <t xml:space="preserve">Sprinkler Heads </t>
  </si>
  <si>
    <t>Dia. 100 mm         (Welded joints fitting)</t>
  </si>
  <si>
    <t>viI.</t>
  </si>
  <si>
    <t>Dia. 75 mm           (Welded joints fitting)</t>
  </si>
  <si>
    <t>vi.</t>
  </si>
  <si>
    <t>Dia. 65 mm           (Welded joints fitting)</t>
  </si>
  <si>
    <t>Dia  50 mm            (Threaded fitting)</t>
  </si>
  <si>
    <t>Dia  40 mm            (Threaded fitting)</t>
  </si>
  <si>
    <t>Dia  32 mm            (Threaded fitting)</t>
  </si>
  <si>
    <t>Dia  25 mm            (Threaded fitting)</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</si>
  <si>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</si>
  <si>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Supply, installation, testing &amp; commissioning of fire suppression services including all equipment, pipe works and accessories ready to operate as per specifications, drawings and instructions of consultants.</t>
  </si>
  <si>
    <t xml:space="preserve">FIRE FIGHTING SERVICES </t>
  </si>
  <si>
    <t>Fire Suppression Services</t>
  </si>
  <si>
    <t>Note:</t>
  </si>
  <si>
    <t>CITIBANK</t>
  </si>
  <si>
    <t xml:space="preserve"> (ISSUED FOR TENDER)</t>
  </si>
  <si>
    <t>ID WORKS BOQ/SPECIFICATIONS SUMMARY</t>
  </si>
  <si>
    <t>Divisions</t>
  </si>
  <si>
    <t>Description of Work</t>
  </si>
  <si>
    <t>Amounts</t>
  </si>
  <si>
    <t>Rates should be inclusive of WHT.</t>
  </si>
  <si>
    <t>Plumbing</t>
  </si>
  <si>
    <t>Fire Suppression</t>
  </si>
  <si>
    <t>Grand Total (in PKR):</t>
  </si>
  <si>
    <t>ACMV</t>
  </si>
  <si>
    <t>PROJECT: CITIBANK OFFICES, DOLMEN SKY TOWERS KARACHI</t>
  </si>
  <si>
    <t>Contractor to verify and coordinate DRAWINGS + BOQ, Discrepancies to be noted to architect. Since it is a lumpsum contract cost variation will not be entertained after awards of work.</t>
  </si>
  <si>
    <t>Quantities are indicative and to the best of our understanding however, vendor to verify all quantities during RFP to ensure nothing is missed.</t>
  </si>
  <si>
    <t>Any item that may be required for a successful closure of project, kindly add it as a separate line item during RFP.</t>
  </si>
  <si>
    <t>Date: 12-01-2024</t>
  </si>
  <si>
    <t>All certifications and documentations to be submitted by GC for respective items as required by LEEDs.</t>
  </si>
  <si>
    <t>BOQ QTY</t>
  </si>
  <si>
    <t>Date: 15-01-2024</t>
  </si>
  <si>
    <t>LEAD TIME</t>
  </si>
  <si>
    <t>BRAND/MAKE</t>
  </si>
  <si>
    <t>VERIFIED QTY</t>
  </si>
  <si>
    <t>DFCU-01 (Lift Lobbies)</t>
  </si>
  <si>
    <t>DFCU-02 (Communication Room)</t>
  </si>
  <si>
    <t>WCPU-01 (Security Room)</t>
  </si>
  <si>
    <t>WCPU-02 (Communication Room)</t>
  </si>
  <si>
    <t>Auto Air Vents</t>
  </si>
  <si>
    <t>Digital Decorative Thermostat Controller (BMS Interfacable) with Duct Mounted Sensor - Timer Limit Setting required</t>
  </si>
  <si>
    <t>Timer Relay for Time Setting as per Landlord's Chilled Water Schedule</t>
  </si>
  <si>
    <t>Pressure Switch - Setting as per Landlord's Condenser Water Flowrate</t>
  </si>
  <si>
    <t>Supply &amp; installation of adhesive 20mm thick 25kg/m3 density rubber foam (XLPE) insulation with aluminum foil, complete in all respects ready to operate as per specification, drawings and as per instruction of consultant.</t>
  </si>
  <si>
    <t>Supply &amp; Return Air Register &amp; Diffuser with Damper
a. 450mm x450 mm
b. 600mm x 600mm</t>
  </si>
  <si>
    <t>Exhaust Air Fans for Ventilation</t>
  </si>
  <si>
    <t>BOQ QUANTITY</t>
  </si>
  <si>
    <t>VERIFIED QUANTITY</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</si>
  <si>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</si>
  <si>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</si>
  <si>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r>
      <t xml:space="preserve">Wash basin hot and cold water mixer, automatic sensor base type system etc. </t>
    </r>
    <r>
      <rPr>
        <b/>
        <sz val="10"/>
        <rFont val="Arial"/>
        <family val="2"/>
      </rPr>
      <t>(Low flow water maximum flow rates 0.35 gpm).</t>
    </r>
  </si>
  <si>
    <t>SK - 1 double bowl</t>
  </si>
  <si>
    <r>
      <t xml:space="preserve">Sink hot and cold water mixer </t>
    </r>
    <r>
      <rPr>
        <b/>
        <sz val="10"/>
        <rFont val="Arial"/>
        <family val="2"/>
      </rPr>
      <t>(Low flow water maximum flow rates 1 gpm).</t>
    </r>
  </si>
  <si>
    <t>Installation of S.S Grease Trap 7.5 Kg inlet/outlet connections 50 mm dia complete in all respects.</t>
  </si>
  <si>
    <t xml:space="preserve">Mixer for hot &amp; cold water automatic sensor base type system for Ablution. </t>
  </si>
  <si>
    <t>Grab Rail for Handicapped Toilets</t>
  </si>
  <si>
    <t>Automatic Hand Dryer (With 03 Point Wiring - Phase/Neutral/Earth)</t>
  </si>
  <si>
    <t>HWE-50 (50 Litres Storage Capacity)</t>
  </si>
  <si>
    <t>Testing, and commissioning entire P&amp;S installation (including landlord's existing PPR piping) as per Engineer's approval.</t>
  </si>
  <si>
    <t xml:space="preserve">BOQ QTY </t>
  </si>
  <si>
    <t xml:space="preserve">VERIFIED QTY </t>
  </si>
  <si>
    <t>Supply &amp; Installation of Corrugated Stainless Steel Flexible Connector Ø 1" X 3 ft (UL/FM) (Braided)</t>
  </si>
  <si>
    <t>Testing and commissioning of entire fire fighting and clean agent for fire suppression system complete in all respects as per instruction of consultant.</t>
  </si>
  <si>
    <t>8 to 10 weeks</t>
  </si>
  <si>
    <t>2 to 3 weeks</t>
  </si>
  <si>
    <t>6 to 8 weeks</t>
  </si>
  <si>
    <t>3 to 4 weeks</t>
  </si>
  <si>
    <t>GALA</t>
  </si>
  <si>
    <t>FAST / INDUS</t>
  </si>
  <si>
    <t>DANFOSS</t>
  </si>
  <si>
    <t>PROTEK</t>
  </si>
  <si>
    <t>XLPE AEROFOAM</t>
  </si>
  <si>
    <t>ISL</t>
  </si>
  <si>
    <t>AFFICO</t>
  </si>
  <si>
    <t>MEHRAN / AIR GUIDE</t>
  </si>
  <si>
    <t>DADEX</t>
  </si>
  <si>
    <t>JES/ IMS</t>
  </si>
  <si>
    <t>BERGER</t>
  </si>
  <si>
    <t>GROHE</t>
  </si>
  <si>
    <t xml:space="preserve">IMS / JES </t>
  </si>
  <si>
    <t>WEISS / WEKSLER</t>
  </si>
  <si>
    <t>Honeywell</t>
  </si>
  <si>
    <t>AFS / FLEXIVA</t>
  </si>
  <si>
    <t>BELIMO</t>
  </si>
  <si>
    <t>Super loan</t>
  </si>
  <si>
    <t>ARISTON</t>
  </si>
  <si>
    <t>SABRO / TRANE</t>
  </si>
  <si>
    <t>DADEX / RAKHTHERM</t>
  </si>
  <si>
    <t>SCON VALVE</t>
  </si>
  <si>
    <t>ALPINE</t>
  </si>
  <si>
    <t>H3 HAMMER</t>
  </si>
  <si>
    <t>Sheild / FIREX / LIFFCO</t>
  </si>
  <si>
    <t>SEUNG JIN IND</t>
  </si>
  <si>
    <t>DAIKIN</t>
  </si>
  <si>
    <t>18 to 20 weeks</t>
  </si>
  <si>
    <t>DFCU</t>
  </si>
  <si>
    <t>WCPU</t>
  </si>
  <si>
    <t>VAVS</t>
  </si>
  <si>
    <t>Sprinklers</t>
  </si>
  <si>
    <t>Fire Extinghuisers</t>
  </si>
  <si>
    <t>Lead Time</t>
  </si>
  <si>
    <t>Make</t>
  </si>
  <si>
    <t>Origin</t>
  </si>
  <si>
    <t>JAPAN</t>
  </si>
  <si>
    <t>BARCOL / HONEYWELL</t>
  </si>
  <si>
    <t>NEITHERLAND / USA</t>
  </si>
  <si>
    <t>GERMANY</t>
  </si>
  <si>
    <t>UK / UAE / UAE</t>
  </si>
  <si>
    <t>PAKISTAN / CHINA</t>
  </si>
  <si>
    <t>Plumbing Fixtures</t>
  </si>
  <si>
    <t>Equipment</t>
  </si>
  <si>
    <t>Supplier</t>
  </si>
  <si>
    <t xml:space="preserve">VALVES </t>
  </si>
  <si>
    <t>PIPE</t>
  </si>
  <si>
    <t>AIR DEVICES</t>
  </si>
  <si>
    <t>VAVS &amp; CAVS</t>
  </si>
  <si>
    <t>IMS</t>
  </si>
  <si>
    <t>AIR GUIDE</t>
  </si>
  <si>
    <t>BOQ Amuont</t>
  </si>
  <si>
    <t>Quotation Amount</t>
  </si>
  <si>
    <t xml:space="preserve">TRANE </t>
  </si>
  <si>
    <t>SABRO</t>
  </si>
  <si>
    <t>FIRE PIPE</t>
  </si>
  <si>
    <t>Saeed Sons</t>
  </si>
  <si>
    <t>FANS</t>
  </si>
  <si>
    <t>BVN</t>
  </si>
  <si>
    <t>INTEG</t>
  </si>
  <si>
    <t>Fire extinguishers</t>
  </si>
  <si>
    <t>PLUMBING FIXTURES.</t>
  </si>
  <si>
    <t xml:space="preserve">SCON </t>
  </si>
  <si>
    <t>ADD 5% Tax</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</si>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</sst>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40"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
      <sz val="16"/>
      <name val="Arial"/>
      <family val="2"/>
    </font>
    <font>
      <b/>
      <sz val="18"/>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59999389629810485"/>
        <bgColor indexed="60"/>
      </patternFill>
    </fill>
  </fills>
  <borders count="88">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598">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0"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1"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4"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 fontId="2" fillId="0" borderId="23" xfId="3" applyNumberFormat="1" applyFont="1" applyBorder="1" applyAlignment="1">
      <alignment horizontal="center"/>
    </xf>
    <xf numFmtId="0" fontId="2" fillId="0" borderId="1" xfId="3" applyFont="1" applyBorder="1" applyAlignment="1">
      <alignment horizontal="left"/>
    </xf>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5" xfId="18" applyFont="1" applyBorder="1" applyAlignment="1">
      <alignment horizontal="center" vertical="center"/>
    </xf>
    <xf numFmtId="0" fontId="32" fillId="0" borderId="0" xfId="18" applyFont="1" applyAlignment="1">
      <alignment horizontal="center" vertical="center"/>
    </xf>
    <xf numFmtId="0" fontId="33" fillId="0" borderId="75" xfId="18" applyFont="1" applyBorder="1" applyAlignment="1">
      <alignment horizontal="center" vertical="center"/>
    </xf>
    <xf numFmtId="0" fontId="33" fillId="0" borderId="75" xfId="18" applyFont="1" applyBorder="1" applyAlignment="1">
      <alignment vertical="top" wrapText="1"/>
    </xf>
    <xf numFmtId="170" fontId="33" fillId="0" borderId="75"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5"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5" xfId="18" applyFont="1" applyBorder="1" applyAlignment="1">
      <alignment vertical="top"/>
    </xf>
    <xf numFmtId="0" fontId="33" fillId="0" borderId="75" xfId="18" applyFont="1" applyBorder="1" applyAlignment="1">
      <alignment horizontal="left" vertical="top" indent="2"/>
    </xf>
    <xf numFmtId="0" fontId="32" fillId="0" borderId="75" xfId="18" applyFont="1" applyBorder="1" applyAlignment="1">
      <alignment horizontal="right" vertical="center"/>
    </xf>
    <xf numFmtId="170" fontId="32" fillId="0" borderId="75"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0" xfId="3" applyBorder="1" applyAlignment="1">
      <alignment horizontal="center"/>
    </xf>
    <xf numFmtId="0" fontId="6" fillId="0" borderId="13" xfId="3" quotePrefix="1" applyFont="1" applyBorder="1" applyAlignment="1">
      <alignment horizontal="right" vertical="center"/>
    </xf>
    <xf numFmtId="0" fontId="5" fillId="0" borderId="70"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8" fontId="2" fillId="0" borderId="10" xfId="13" applyNumberFormat="1" applyFont="1" applyFill="1" applyBorder="1" applyAlignment="1">
      <alignment horizontal="center" vertical="center"/>
    </xf>
    <xf numFmtId="168" fontId="2" fillId="0" borderId="11" xfId="13" applyNumberFormat="1" applyFont="1" applyFill="1" applyBorder="1" applyAlignment="1">
      <alignment horizontal="center" vertical="center"/>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1" xfId="13" applyNumberFormat="1" applyFont="1" applyFill="1" applyBorder="1"/>
    <xf numFmtId="0" fontId="2" fillId="0" borderId="76"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171" fontId="2" fillId="0" borderId="2" xfId="28" applyNumberFormat="1" applyFont="1" applyBorder="1" applyAlignment="1">
      <alignment horizontal="center"/>
    </xf>
    <xf numFmtId="171" fontId="2" fillId="0" borderId="6" xfId="28" applyNumberFormat="1" applyFont="1" applyFill="1" applyBorder="1" applyAlignment="1">
      <alignment horizontal="right"/>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45"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57"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8" xfId="13" applyNumberFormat="1" applyFont="1" applyFill="1" applyBorder="1" applyAlignment="1">
      <alignment horizontal="center" vertical="top"/>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2" fillId="2" borderId="8" xfId="13" applyNumberFormat="1" applyFont="1" applyFill="1" applyBorder="1" applyAlignment="1">
      <alignment horizontal="center"/>
    </xf>
    <xf numFmtId="168" fontId="2" fillId="0" borderId="45" xfId="13" applyNumberFormat="1" applyFont="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168" fontId="2" fillId="0" borderId="10" xfId="13" applyNumberFormat="1" applyFont="1" applyFill="1" applyBorder="1" applyAlignment="1">
      <alignment horizontal="center" vertical="center" wrapText="1"/>
    </xf>
    <xf numFmtId="171" fontId="2" fillId="0" borderId="0" xfId="28" applyNumberFormat="1" applyFont="1" applyAlignment="1">
      <alignment vertical="center"/>
    </xf>
    <xf numFmtId="0" fontId="0" fillId="0" borderId="0" xfId="0" applyAlignment="1">
      <alignment vertical="center"/>
    </xf>
    <xf numFmtId="0" fontId="0" fillId="0" borderId="75" xfId="0" applyBorder="1" applyAlignment="1">
      <alignment horizontal="center" vertical="center"/>
    </xf>
    <xf numFmtId="0" fontId="6" fillId="0" borderId="75" xfId="0" applyFont="1" applyBorder="1" applyAlignment="1">
      <alignment horizontal="center" vertical="center"/>
    </xf>
    <xf numFmtId="0" fontId="5" fillId="0" borderId="75" xfId="0" applyFont="1" applyBorder="1" applyAlignment="1">
      <alignment horizontal="center" vertical="center"/>
    </xf>
    <xf numFmtId="0" fontId="38" fillId="0" borderId="75" xfId="0" applyFont="1" applyBorder="1" applyAlignment="1">
      <alignment horizontal="center" vertical="center"/>
    </xf>
    <xf numFmtId="171" fontId="38" fillId="0" borderId="75" xfId="28" applyNumberFormat="1" applyFont="1" applyBorder="1" applyAlignment="1">
      <alignment horizontal="center" vertical="center"/>
    </xf>
    <xf numFmtId="0" fontId="38" fillId="0" borderId="0" xfId="0" applyFont="1" applyAlignment="1">
      <alignment horizontal="center" vertical="center"/>
    </xf>
    <xf numFmtId="0" fontId="39" fillId="0" borderId="75" xfId="0" applyFont="1" applyBorder="1" applyAlignment="1">
      <alignment horizontal="center" vertical="center"/>
    </xf>
    <xf numFmtId="0" fontId="39" fillId="0" borderId="75" xfId="0" applyFont="1" applyBorder="1" applyAlignment="1">
      <alignment horizontal="center" vertical="center" wrapText="1"/>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5"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3" fontId="2" fillId="2" borderId="85" xfId="3" applyNumberFormat="1" applyFont="1" applyFill="1" applyBorder="1" applyAlignment="1">
      <alignment horizontal="center" vertical="center"/>
    </xf>
    <xf numFmtId="3" fontId="2" fillId="2" borderId="31"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0" fontId="6" fillId="0" borderId="77" xfId="3" applyFont="1" applyBorder="1" applyAlignment="1">
      <alignment horizontal="center" vertical="center"/>
    </xf>
    <xf numFmtId="0" fontId="6" fillId="0" borderId="78" xfId="3"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0" fontId="2" fillId="0" borderId="0" xfId="3" applyFont="1" applyAlignment="1">
      <alignment horizontal="left" vertical="top" wrapText="1"/>
    </xf>
    <xf numFmtId="3" fontId="2" fillId="2" borderId="82" xfId="3" applyNumberFormat="1" applyFont="1" applyFill="1" applyBorder="1" applyAlignment="1">
      <alignment horizontal="center" vertical="center"/>
    </xf>
    <xf numFmtId="3" fontId="2" fillId="2" borderId="83" xfId="3" applyNumberFormat="1" applyFont="1" applyFill="1" applyBorder="1" applyAlignment="1">
      <alignment horizontal="center" vertical="center"/>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6" xfId="3" applyNumberFormat="1" applyFont="1" applyFill="1" applyBorder="1" applyAlignment="1">
      <alignment horizontal="center" vertical="center"/>
    </xf>
    <xf numFmtId="168" fontId="2" fillId="0" borderId="82" xfId="13" applyNumberFormat="1" applyFont="1" applyBorder="1" applyAlignment="1">
      <alignment horizontal="center" vertical="center"/>
    </xf>
    <xf numFmtId="168" fontId="2" fillId="0" borderId="83" xfId="13" applyNumberFormat="1" applyFont="1" applyBorder="1" applyAlignment="1">
      <alignment horizontal="center" vertical="center"/>
    </xf>
    <xf numFmtId="168" fontId="2" fillId="0" borderId="82" xfId="13" applyNumberFormat="1" applyFont="1" applyFill="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2" xfId="13" applyNumberFormat="1" applyFont="1" applyBorder="1" applyAlignment="1">
      <alignment horizontal="center"/>
    </xf>
    <xf numFmtId="168" fontId="2" fillId="0" borderId="83" xfId="13" applyNumberFormat="1" applyFont="1" applyBorder="1" applyAlignment="1">
      <alignment horizontal="center"/>
    </xf>
    <xf numFmtId="165" fontId="8" fillId="0" borderId="77"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51" xfId="3" applyNumberFormat="1" applyFont="1" applyBorder="1" applyAlignment="1">
      <alignment horizontal="center" vertical="center" wrapText="1"/>
    </xf>
    <xf numFmtId="165" fontId="8" fillId="0" borderId="80" xfId="3" applyNumberFormat="1" applyFont="1" applyBorder="1" applyAlignment="1">
      <alignment horizontal="center" vertical="center" wrapText="1"/>
    </xf>
    <xf numFmtId="165" fontId="8" fillId="0" borderId="79" xfId="3" applyNumberFormat="1" applyFont="1" applyBorder="1" applyAlignment="1">
      <alignment horizontal="center" vertical="center"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168" fontId="2" fillId="0" borderId="82" xfId="13" applyNumberFormat="1" applyFont="1" applyBorder="1" applyAlignment="1">
      <alignment horizontal="center" vertical="center" wrapText="1"/>
    </xf>
    <xf numFmtId="168" fontId="2" fillId="0" borderId="83" xfId="13" applyNumberFormat="1" applyFont="1" applyBorder="1" applyAlignment="1">
      <alignment horizontal="center" vertical="center" wrapText="1"/>
    </xf>
    <xf numFmtId="0" fontId="8" fillId="0" borderId="73" xfId="3" quotePrefix="1" applyFont="1" applyBorder="1" applyAlignment="1">
      <alignment horizontal="center" vertical="center"/>
    </xf>
    <xf numFmtId="0" fontId="8" fillId="0" borderId="72" xfId="3" quotePrefix="1" applyFont="1" applyBorder="1" applyAlignment="1">
      <alignment horizontal="center" vertic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0" fontId="23" fillId="0" borderId="75" xfId="0" applyFont="1" applyBorder="1" applyAlignment="1">
      <alignment horizontal="center" vertical="center"/>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haredStrings" Target="sharedStrings.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498230</xdr:colOff>
      <xdr:row>0</xdr:row>
      <xdr:rowOff>0</xdr:rowOff>
    </xdr:from>
    <xdr:to>
      <xdr:col>12</xdr:col>
      <xdr:colOff>226078</xdr:colOff>
      <xdr:row>31</xdr:row>
      <xdr:rowOff>80123</xdr:rowOff>
    </xdr:to>
    <xdr:pic>
      <xdr:nvPicPr>
        <xdr:cNvPr id="2" name="Picture 1">
          <a:extLst>
            <a:ext uri="{FF2B5EF4-FFF2-40B4-BE49-F238E27FC236}">
              <a16:creationId xmlns:a16="http://schemas.microsoft.com/office/drawing/2014/main" id="{4C312D05-F791-F905-28C5-8B03FA33F03B}"/>
            </a:ext>
          </a:extLst>
        </xdr:cNvPr>
        <xdr:cNvPicPr>
          <a:picLocks noChangeAspect="1"/>
        </xdr:cNvPicPr>
      </xdr:nvPicPr>
      <xdr:blipFill>
        <a:blip xmlns:r="http://schemas.openxmlformats.org/officeDocument/2006/relationships" r:embed="rId1"/>
        <a:stretch>
          <a:fillRect/>
        </a:stretch>
      </xdr:blipFill>
      <xdr:spPr>
        <a:xfrm>
          <a:off x="6161942" y="0"/>
          <a:ext cx="6563867" cy="71066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314325</xdr:colOff>
      <xdr:row>9</xdr:row>
      <xdr:rowOff>104775</xdr:rowOff>
    </xdr:from>
    <xdr:to>
      <xdr:col>15</xdr:col>
      <xdr:colOff>152856</xdr:colOff>
      <xdr:row>26</xdr:row>
      <xdr:rowOff>10085</xdr:rowOff>
    </xdr:to>
    <xdr:pic>
      <xdr:nvPicPr>
        <xdr:cNvPr id="2" name="Picture 1">
          <a:extLst>
            <a:ext uri="{FF2B5EF4-FFF2-40B4-BE49-F238E27FC236}">
              <a16:creationId xmlns:a16="http://schemas.microsoft.com/office/drawing/2014/main" id="{5F36E3DC-2653-4263-6D08-C42FC844A179}"/>
            </a:ext>
          </a:extLst>
        </xdr:cNvPr>
        <xdr:cNvPicPr>
          <a:picLocks noChangeAspect="1"/>
        </xdr:cNvPicPr>
      </xdr:nvPicPr>
      <xdr:blipFill>
        <a:blip xmlns:r="http://schemas.openxmlformats.org/officeDocument/2006/relationships" r:embed="rId1"/>
        <a:stretch>
          <a:fillRect/>
        </a:stretch>
      </xdr:blipFill>
      <xdr:spPr>
        <a:xfrm>
          <a:off x="11334750" y="1733550"/>
          <a:ext cx="3267531" cy="4010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5"/>
  <sheetViews>
    <sheetView showGridLines="0" tabSelected="1" view="pageBreakPreview" zoomScale="130" zoomScaleNormal="100" zoomScaleSheetLayoutView="130" workbookViewId="0">
      <selection activeCell="E19" sqref="E19"/>
    </sheetView>
  </sheetViews>
  <sheetFormatPr defaultColWidth="7.875" defaultRowHeight="15.75" x14ac:dyDescent="0.2"/>
  <cols>
    <col min="1" max="1" width="2.875" style="287" customWidth="1"/>
    <col min="2" max="2" width="12.375" style="287" customWidth="1"/>
    <col min="3" max="3" width="42.375" style="287" customWidth="1"/>
    <col min="4" max="4" width="16.625" style="287" customWidth="1"/>
    <col min="5" max="7" width="12.625" style="287" customWidth="1"/>
    <col min="8" max="8" width="9.375" style="287" bestFit="1" customWidth="1"/>
    <col min="9" max="9" width="7.875" style="287"/>
    <col min="10" max="10" width="11.125" style="287" bestFit="1" customWidth="1"/>
    <col min="11" max="11" width="11.875" style="287" bestFit="1" customWidth="1"/>
    <col min="12" max="12" width="11.5" style="287" bestFit="1" customWidth="1"/>
    <col min="13" max="13" width="55.875" style="287" customWidth="1"/>
    <col min="14" max="16384" width="7.875" style="287"/>
  </cols>
  <sheetData>
    <row r="1" spans="1:11" ht="9.6" customHeight="1" x14ac:dyDescent="0.2"/>
    <row r="3" spans="1:11" ht="20.25" customHeight="1" x14ac:dyDescent="0.2">
      <c r="A3" s="543" t="s">
        <v>199</v>
      </c>
      <c r="B3" s="543"/>
      <c r="C3" s="543"/>
      <c r="D3" s="543"/>
    </row>
    <row r="4" spans="1:11" x14ac:dyDescent="0.2">
      <c r="A4" s="544" t="s">
        <v>210</v>
      </c>
      <c r="B4" s="544"/>
      <c r="C4" s="544"/>
      <c r="D4" s="544"/>
      <c r="E4" s="288"/>
      <c r="F4" s="288"/>
      <c r="G4" s="288"/>
    </row>
    <row r="5" spans="1:11" x14ac:dyDescent="0.2">
      <c r="A5" s="288"/>
      <c r="B5" s="288"/>
      <c r="C5" s="288" t="s">
        <v>200</v>
      </c>
      <c r="D5" s="288"/>
      <c r="E5" s="288"/>
      <c r="F5" s="288"/>
      <c r="G5" s="288"/>
    </row>
    <row r="6" spans="1:11" ht="15.75" customHeight="1" x14ac:dyDescent="0.2">
      <c r="A6" s="545" t="s">
        <v>214</v>
      </c>
      <c r="B6" s="545"/>
      <c r="C6" s="545"/>
      <c r="D6" s="545"/>
      <c r="E6" s="289"/>
      <c r="F6" s="289"/>
      <c r="G6" s="289"/>
    </row>
    <row r="7" spans="1:11" x14ac:dyDescent="0.2">
      <c r="B7" s="290"/>
      <c r="C7" s="290"/>
      <c r="D7" s="290"/>
      <c r="E7" s="290"/>
      <c r="F7" s="290"/>
      <c r="G7" s="290"/>
    </row>
    <row r="8" spans="1:11" x14ac:dyDescent="0.2">
      <c r="A8" s="544" t="s">
        <v>201</v>
      </c>
      <c r="B8" s="544"/>
      <c r="C8" s="544"/>
      <c r="D8" s="544"/>
      <c r="E8" s="288"/>
      <c r="F8" s="288"/>
      <c r="G8" s="288"/>
    </row>
    <row r="9" spans="1:11" x14ac:dyDescent="0.2">
      <c r="B9" s="288"/>
      <c r="C9" s="288"/>
      <c r="D9" s="288"/>
      <c r="E9" s="288"/>
      <c r="F9" s="288"/>
      <c r="G9" s="288"/>
    </row>
    <row r="10" spans="1:11" x14ac:dyDescent="0.2">
      <c r="A10" s="291"/>
      <c r="B10" s="292" t="s">
        <v>202</v>
      </c>
      <c r="C10" s="292" t="s">
        <v>203</v>
      </c>
      <c r="D10" s="292" t="s">
        <v>204</v>
      </c>
      <c r="E10" s="293"/>
      <c r="F10" s="293"/>
      <c r="G10" s="293"/>
    </row>
    <row r="11" spans="1:11" x14ac:dyDescent="0.2">
      <c r="A11" s="291"/>
      <c r="B11" s="294"/>
      <c r="C11" s="295"/>
      <c r="D11" s="296"/>
      <c r="E11" s="297"/>
      <c r="F11" s="297"/>
      <c r="G11" s="297"/>
    </row>
    <row r="12" spans="1:11" x14ac:dyDescent="0.2">
      <c r="A12" s="291"/>
      <c r="B12" s="298">
        <v>1</v>
      </c>
      <c r="C12" s="295" t="s">
        <v>209</v>
      </c>
      <c r="D12" s="296">
        <f>'ACMV BOQ'!K119</f>
        <v>33452519.739999995</v>
      </c>
      <c r="E12" s="297"/>
      <c r="F12" s="297"/>
      <c r="G12" s="297"/>
      <c r="H12" s="299"/>
      <c r="J12" s="300"/>
    </row>
    <row r="13" spans="1:11" x14ac:dyDescent="0.2">
      <c r="A13" s="291"/>
      <c r="B13" s="298">
        <v>2</v>
      </c>
      <c r="C13" s="295" t="s">
        <v>206</v>
      </c>
      <c r="D13" s="296">
        <f>'Plumbing BOQ'!K85</f>
        <v>5124087.2</v>
      </c>
      <c r="E13" s="297"/>
      <c r="F13" s="297"/>
      <c r="G13" s="297"/>
      <c r="H13" s="299"/>
      <c r="J13" s="300"/>
    </row>
    <row r="14" spans="1:11" x14ac:dyDescent="0.2">
      <c r="A14" s="291"/>
      <c r="B14" s="298">
        <v>3</v>
      </c>
      <c r="C14" s="301" t="s">
        <v>207</v>
      </c>
      <c r="D14" s="296">
        <f>'Fire BOQ'!K32</f>
        <v>4888296.7200000007</v>
      </c>
      <c r="E14" s="297"/>
      <c r="F14" s="297"/>
      <c r="G14" s="297"/>
      <c r="J14" s="300"/>
      <c r="K14" s="300"/>
    </row>
    <row r="15" spans="1:11" x14ac:dyDescent="0.2">
      <c r="A15" s="291"/>
      <c r="B15" s="298"/>
      <c r="C15" s="302"/>
      <c r="D15" s="296"/>
      <c r="E15" s="297"/>
      <c r="F15" s="297"/>
      <c r="G15" s="297"/>
      <c r="H15" s="299"/>
      <c r="J15" s="300"/>
    </row>
    <row r="16" spans="1:11" x14ac:dyDescent="0.2">
      <c r="A16" s="291"/>
      <c r="B16" s="294"/>
      <c r="C16" s="303" t="s">
        <v>208</v>
      </c>
      <c r="D16" s="304">
        <f>SUM(D12:D14)</f>
        <v>43464903.659999996</v>
      </c>
      <c r="E16" s="305"/>
      <c r="F16" s="305"/>
      <c r="G16" s="305"/>
    </row>
    <row r="17" spans="1:7" x14ac:dyDescent="0.2">
      <c r="B17" s="306"/>
      <c r="C17" s="307"/>
      <c r="D17" s="308"/>
      <c r="E17" s="308"/>
      <c r="F17" s="309"/>
      <c r="G17" s="309"/>
    </row>
    <row r="18" spans="1:7" x14ac:dyDescent="0.2">
      <c r="B18" s="294"/>
      <c r="C18" s="303" t="s">
        <v>316</v>
      </c>
      <c r="D18" s="304">
        <f>D16*5%</f>
        <v>2173245.1829999997</v>
      </c>
      <c r="E18" s="308"/>
      <c r="F18" s="309"/>
      <c r="G18" s="309"/>
    </row>
    <row r="19" spans="1:7" x14ac:dyDescent="0.2">
      <c r="B19" s="294"/>
      <c r="C19" s="303" t="s">
        <v>317</v>
      </c>
      <c r="D19" s="304">
        <f>D18+D16</f>
        <v>45638148.842999995</v>
      </c>
      <c r="E19" s="308"/>
      <c r="F19" s="309"/>
      <c r="G19" s="309"/>
    </row>
    <row r="20" spans="1:7" x14ac:dyDescent="0.2">
      <c r="A20" s="310" t="s">
        <v>198</v>
      </c>
      <c r="E20" s="309"/>
      <c r="F20" s="309"/>
      <c r="G20" s="309"/>
    </row>
    <row r="21" spans="1:7" ht="33" customHeight="1" x14ac:dyDescent="0.2">
      <c r="A21" s="306" t="s">
        <v>17</v>
      </c>
      <c r="B21" s="546" t="s">
        <v>211</v>
      </c>
      <c r="C21" s="546"/>
      <c r="D21" s="546"/>
      <c r="E21" s="309"/>
      <c r="F21" s="309"/>
      <c r="G21" s="309"/>
    </row>
    <row r="22" spans="1:7" ht="34.15" customHeight="1" x14ac:dyDescent="0.2">
      <c r="A22" s="306" t="s">
        <v>18</v>
      </c>
      <c r="B22" s="546" t="s">
        <v>212</v>
      </c>
      <c r="C22" s="546"/>
      <c r="D22" s="546"/>
      <c r="E22" s="312"/>
      <c r="F22" s="311"/>
      <c r="G22" s="311"/>
    </row>
    <row r="23" spans="1:7" ht="35.1" customHeight="1" x14ac:dyDescent="0.2">
      <c r="A23" s="306" t="s">
        <v>97</v>
      </c>
      <c r="B23" s="542" t="s">
        <v>213</v>
      </c>
      <c r="C23" s="542"/>
      <c r="D23" s="542"/>
      <c r="E23" s="312"/>
      <c r="F23" s="311"/>
      <c r="G23" s="311"/>
    </row>
    <row r="24" spans="1:7" x14ac:dyDescent="0.2">
      <c r="A24" s="287" t="s">
        <v>127</v>
      </c>
      <c r="B24" s="541" t="s">
        <v>205</v>
      </c>
      <c r="C24" s="541"/>
      <c r="D24" s="541"/>
    </row>
    <row r="25" spans="1:7" ht="33" customHeight="1" x14ac:dyDescent="0.2">
      <c r="A25" s="287" t="s">
        <v>129</v>
      </c>
      <c r="B25" s="540" t="s">
        <v>215</v>
      </c>
      <c r="C25" s="540"/>
      <c r="D25" s="540"/>
    </row>
  </sheetData>
  <sheetProtection selectLockedCells="1" selectUnlockedCells="1"/>
  <mergeCells count="9">
    <mergeCell ref="B25:D25"/>
    <mergeCell ref="B24:D24"/>
    <mergeCell ref="B23:D23"/>
    <mergeCell ref="A3:D3"/>
    <mergeCell ref="A4:D4"/>
    <mergeCell ref="A6:D6"/>
    <mergeCell ref="A8:D8"/>
    <mergeCell ref="B21:D21"/>
    <mergeCell ref="B22:D22"/>
  </mergeCells>
  <printOptions horizontalCentered="1"/>
  <pageMargins left="0.28000000000000003" right="0.25" top="0.34" bottom="0.52" header="0.3" footer="0.3"/>
  <pageSetup paperSize="9" firstPageNumber="0" orientation="portrait" r:id="rId1"/>
  <headerFooter alignWithMargins="0">
    <oddFooter>&amp;LStudio Subtractive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view="pageBreakPreview" zoomScaleNormal="90" zoomScaleSheetLayoutView="100" workbookViewId="0">
      <pane ySplit="8" topLeftCell="A64" activePane="bottomLeft" state="frozen"/>
      <selection activeCell="F21" sqref="F21"/>
      <selection pane="bottomLeft" activeCell="E72" sqref="E72"/>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497" customWidth="1"/>
    <col min="13" max="13" width="20" style="37" customWidth="1"/>
    <col min="14" max="14" width="10.625" style="2" bestFit="1" customWidth="1"/>
    <col min="15" max="15" width="10.25" style="2" customWidth="1"/>
    <col min="16" max="16384" width="9" style="2"/>
  </cols>
  <sheetData>
    <row r="1" spans="1:19" s="7" customFormat="1" ht="18" customHeight="1" x14ac:dyDescent="0.2">
      <c r="A1" s="21" t="s">
        <v>99</v>
      </c>
      <c r="B1" s="50"/>
      <c r="C1" s="79"/>
      <c r="D1" s="9"/>
      <c r="E1" s="36"/>
      <c r="F1" s="36"/>
      <c r="G1" s="115"/>
      <c r="H1" s="115"/>
      <c r="I1" s="24"/>
      <c r="J1" s="24"/>
      <c r="K1" s="25"/>
      <c r="L1" s="496"/>
      <c r="M1" s="496"/>
    </row>
    <row r="2" spans="1:19" s="7" customFormat="1" ht="18" customHeight="1" x14ac:dyDescent="0.2">
      <c r="A2" s="73" t="s">
        <v>22</v>
      </c>
      <c r="B2" s="50"/>
      <c r="C2" s="79"/>
      <c r="D2" s="9"/>
      <c r="E2" s="36"/>
      <c r="F2" s="36"/>
      <c r="H2" s="24"/>
      <c r="I2" s="24"/>
      <c r="J2" s="24"/>
      <c r="K2" s="26"/>
      <c r="L2" s="496"/>
      <c r="M2" s="496"/>
    </row>
    <row r="3" spans="1:19" s="1" customFormat="1" ht="8.25" customHeight="1" x14ac:dyDescent="0.2">
      <c r="A3" s="21"/>
      <c r="B3" s="50"/>
      <c r="C3" s="79"/>
      <c r="D3" s="9"/>
      <c r="E3" s="36"/>
      <c r="F3" s="36"/>
      <c r="G3" s="24"/>
      <c r="H3" s="24"/>
      <c r="I3" s="24"/>
      <c r="J3" s="24"/>
      <c r="K3" s="24"/>
      <c r="L3" s="497"/>
      <c r="M3" s="497"/>
    </row>
    <row r="4" spans="1:19" s="1" customFormat="1" ht="18" customHeight="1" x14ac:dyDescent="0.2">
      <c r="A4" s="21" t="s">
        <v>73</v>
      </c>
      <c r="B4" s="50"/>
      <c r="D4" s="9"/>
      <c r="E4" s="36"/>
      <c r="F4" s="36"/>
      <c r="G4" s="24"/>
      <c r="H4" s="24"/>
      <c r="I4" s="24"/>
      <c r="J4" s="24"/>
      <c r="K4" s="72"/>
      <c r="L4" s="497"/>
      <c r="M4" s="497" t="s">
        <v>98</v>
      </c>
    </row>
    <row r="5" spans="1:19" s="1" customFormat="1" ht="18" customHeight="1" x14ac:dyDescent="0.2">
      <c r="A5" s="73" t="s">
        <v>74</v>
      </c>
      <c r="B5" s="50"/>
      <c r="D5" s="9"/>
      <c r="E5" s="36"/>
      <c r="F5" s="36"/>
      <c r="G5" s="24"/>
      <c r="H5" s="24"/>
      <c r="I5" s="24"/>
      <c r="J5" s="24"/>
      <c r="K5" s="72"/>
      <c r="L5" s="497"/>
      <c r="M5" s="497" t="s">
        <v>217</v>
      </c>
    </row>
    <row r="6" spans="1:19" s="1" customFormat="1" ht="5.25" customHeight="1" thickBot="1" x14ac:dyDescent="0.25">
      <c r="A6" s="21"/>
      <c r="B6" s="50"/>
      <c r="D6" s="9"/>
      <c r="E6" s="36"/>
      <c r="F6" s="36"/>
      <c r="G6" s="24"/>
      <c r="H6" s="24"/>
      <c r="I6" s="24"/>
      <c r="J6" s="24"/>
      <c r="K6" s="72"/>
      <c r="L6" s="497"/>
      <c r="M6" s="497"/>
    </row>
    <row r="7" spans="1:19" s="1" customFormat="1" ht="18" customHeight="1" thickBot="1" x14ac:dyDescent="0.25">
      <c r="A7" s="21"/>
      <c r="B7" s="50"/>
      <c r="D7" s="9"/>
      <c r="E7" s="77"/>
      <c r="F7" s="77"/>
      <c r="G7" s="558" t="s">
        <v>5</v>
      </c>
      <c r="H7" s="559"/>
      <c r="I7" s="560" t="s">
        <v>6</v>
      </c>
      <c r="J7" s="560"/>
      <c r="K7" s="53" t="s">
        <v>7</v>
      </c>
      <c r="L7" s="550" t="s">
        <v>218</v>
      </c>
      <c r="M7" s="550" t="s">
        <v>219</v>
      </c>
    </row>
    <row r="8" spans="1:19" s="10" customFormat="1" ht="39.75" customHeight="1" thickBot="1" x14ac:dyDescent="0.25">
      <c r="A8" s="552" t="s">
        <v>0</v>
      </c>
      <c r="B8" s="553"/>
      <c r="C8" s="16" t="s">
        <v>1</v>
      </c>
      <c r="D8" s="15" t="s">
        <v>2</v>
      </c>
      <c r="E8" s="313" t="s">
        <v>216</v>
      </c>
      <c r="F8" s="313" t="s">
        <v>220</v>
      </c>
      <c r="G8" s="52" t="s">
        <v>13</v>
      </c>
      <c r="H8" s="27" t="s">
        <v>14</v>
      </c>
      <c r="I8" s="27" t="s">
        <v>13</v>
      </c>
      <c r="J8" s="27" t="s">
        <v>14</v>
      </c>
      <c r="K8" s="28" t="s">
        <v>8</v>
      </c>
      <c r="L8" s="551"/>
      <c r="M8" s="551"/>
    </row>
    <row r="9" spans="1:19" s="10" customFormat="1" ht="9" customHeight="1" thickTop="1" x14ac:dyDescent="0.2">
      <c r="A9" s="98"/>
      <c r="B9" s="99"/>
      <c r="C9" s="100"/>
      <c r="D9" s="101"/>
      <c r="E9" s="102"/>
      <c r="F9" s="102"/>
      <c r="G9" s="103"/>
      <c r="H9" s="104"/>
      <c r="I9" s="104"/>
      <c r="J9" s="104"/>
      <c r="K9" s="105"/>
      <c r="L9" s="105"/>
      <c r="M9" s="105"/>
    </row>
    <row r="10" spans="1:19" s="4" customFormat="1" ht="29.25" customHeight="1" x14ac:dyDescent="0.2">
      <c r="A10" s="38"/>
      <c r="B10" s="106"/>
      <c r="C10" s="107" t="s">
        <v>55</v>
      </c>
      <c r="D10" s="70"/>
      <c r="E10" s="56"/>
      <c r="F10" s="56"/>
      <c r="G10" s="63"/>
      <c r="H10" s="29"/>
      <c r="I10" s="29"/>
      <c r="J10" s="29"/>
      <c r="K10" s="30"/>
      <c r="L10" s="493"/>
      <c r="M10" s="498"/>
    </row>
    <row r="11" spans="1:19" s="7" customFormat="1" ht="102" x14ac:dyDescent="0.2">
      <c r="A11" s="69">
        <v>1</v>
      </c>
      <c r="B11" s="46"/>
      <c r="C11" s="116" t="s">
        <v>75</v>
      </c>
      <c r="D11" s="5"/>
      <c r="E11" s="58"/>
      <c r="F11" s="58"/>
      <c r="G11" s="65"/>
      <c r="H11" s="31"/>
      <c r="I11" s="81"/>
      <c r="J11" s="29"/>
      <c r="K11" s="32"/>
      <c r="L11" s="493"/>
      <c r="M11" s="493"/>
    </row>
    <row r="12" spans="1:19" s="7" customFormat="1" ht="21.95" customHeight="1" x14ac:dyDescent="0.2">
      <c r="A12" s="39"/>
      <c r="B12" s="45">
        <f>A11+0.1</f>
        <v>1.1000000000000001</v>
      </c>
      <c r="C12" s="17" t="s">
        <v>221</v>
      </c>
      <c r="D12" s="71" t="str">
        <f>IF(C12="","",IF(E12="","",IF(E12&gt;1,"Nos.","No.")))</f>
        <v>Nos.</v>
      </c>
      <c r="E12" s="57">
        <v>2</v>
      </c>
      <c r="F12" s="57"/>
      <c r="G12" s="127">
        <v>358800</v>
      </c>
      <c r="H12" s="257">
        <f>G12*E12</f>
        <v>717600</v>
      </c>
      <c r="I12" s="257">
        <v>27600</v>
      </c>
      <c r="J12" s="257">
        <f>I12*E12</f>
        <v>55200</v>
      </c>
      <c r="K12" s="256">
        <f>J12+H12</f>
        <v>772800</v>
      </c>
      <c r="L12" s="492" t="s">
        <v>249</v>
      </c>
      <c r="M12" s="492" t="s">
        <v>272</v>
      </c>
      <c r="N12" s="7">
        <v>390000</v>
      </c>
      <c r="O12" s="7">
        <v>30000</v>
      </c>
      <c r="P12" s="7">
        <f>N12*8%</f>
        <v>31200</v>
      </c>
      <c r="Q12" s="7">
        <f>O12*8%</f>
        <v>2400</v>
      </c>
      <c r="R12" s="7">
        <f>N12-P12</f>
        <v>358800</v>
      </c>
      <c r="S12" s="7">
        <f>O12-Q12</f>
        <v>27600</v>
      </c>
    </row>
    <row r="13" spans="1:19" s="7" customFormat="1" ht="21.95" customHeight="1" x14ac:dyDescent="0.2">
      <c r="A13" s="39"/>
      <c r="B13" s="45">
        <f>B12+0.1</f>
        <v>1.2000000000000002</v>
      </c>
      <c r="C13" s="17" t="s">
        <v>222</v>
      </c>
      <c r="D13" s="71" t="str">
        <f>IF(C13="","",IF(E13="","",IF(E13&gt;1,"Nos.","No.")))</f>
        <v>No.</v>
      </c>
      <c r="E13" s="57">
        <v>1</v>
      </c>
      <c r="F13" s="57"/>
      <c r="G13" s="127">
        <v>358800</v>
      </c>
      <c r="H13" s="257">
        <f>G13*E13</f>
        <v>358800</v>
      </c>
      <c r="I13" s="257">
        <v>27600</v>
      </c>
      <c r="J13" s="257">
        <f t="shared" ref="J13:J76" si="0">I13*E13</f>
        <v>27600</v>
      </c>
      <c r="K13" s="256">
        <f>J13+H13</f>
        <v>386400</v>
      </c>
      <c r="L13" s="492" t="s">
        <v>249</v>
      </c>
      <c r="M13" s="492" t="s">
        <v>272</v>
      </c>
      <c r="N13" s="7">
        <v>390000</v>
      </c>
      <c r="O13" s="7">
        <v>30000</v>
      </c>
      <c r="P13" s="7">
        <f t="shared" ref="P13:P76" si="1">N13*8%</f>
        <v>31200</v>
      </c>
      <c r="Q13" s="7">
        <f t="shared" ref="Q13:Q76" si="2">O13*8%</f>
        <v>2400</v>
      </c>
      <c r="R13" s="7">
        <f t="shared" ref="R13:R76" si="3">N13-P13</f>
        <v>358800</v>
      </c>
      <c r="S13" s="7">
        <f t="shared" ref="S13:S76" si="4">O13-Q13</f>
        <v>27600</v>
      </c>
    </row>
    <row r="14" spans="1:19" s="7" customFormat="1" ht="102" x14ac:dyDescent="0.2">
      <c r="A14" s="69">
        <f>A11+1</f>
        <v>2</v>
      </c>
      <c r="B14" s="46"/>
      <c r="C14" s="116" t="s">
        <v>76</v>
      </c>
      <c r="D14" s="5"/>
      <c r="E14" s="58"/>
      <c r="F14" s="58"/>
      <c r="G14" s="65">
        <v>0</v>
      </c>
      <c r="H14" s="31"/>
      <c r="I14" s="81">
        <v>0</v>
      </c>
      <c r="J14" s="257">
        <f t="shared" si="0"/>
        <v>0</v>
      </c>
      <c r="K14" s="32"/>
      <c r="L14" s="493"/>
      <c r="M14" s="493"/>
      <c r="N14" s="530"/>
      <c r="O14" s="530"/>
      <c r="P14" s="7">
        <f t="shared" si="1"/>
        <v>0</v>
      </c>
      <c r="Q14" s="7">
        <f t="shared" si="2"/>
        <v>0</v>
      </c>
      <c r="R14" s="7">
        <f t="shared" si="3"/>
        <v>0</v>
      </c>
      <c r="S14" s="7">
        <f t="shared" si="4"/>
        <v>0</v>
      </c>
    </row>
    <row r="15" spans="1:19" s="7" customFormat="1" ht="21.95" customHeight="1" x14ac:dyDescent="0.2">
      <c r="A15" s="39"/>
      <c r="B15" s="45">
        <f>A14+0.1</f>
        <v>2.1</v>
      </c>
      <c r="C15" s="17" t="s">
        <v>223</v>
      </c>
      <c r="D15" s="71" t="str">
        <f>IF(C15="","",IF(E15="","",IF(E15&gt;1,"Nos.","No.")))</f>
        <v>No.</v>
      </c>
      <c r="E15" s="57">
        <v>1</v>
      </c>
      <c r="F15" s="57"/>
      <c r="G15" s="127">
        <v>853875</v>
      </c>
      <c r="H15" s="257">
        <f>G15*E15</f>
        <v>853875</v>
      </c>
      <c r="I15" s="240">
        <v>13800</v>
      </c>
      <c r="J15" s="257">
        <f t="shared" si="0"/>
        <v>13800</v>
      </c>
      <c r="K15" s="235">
        <f>J15+H15</f>
        <v>867675</v>
      </c>
      <c r="L15" s="492" t="s">
        <v>280</v>
      </c>
      <c r="M15" s="492" t="s">
        <v>279</v>
      </c>
      <c r="N15" s="530">
        <v>928125</v>
      </c>
      <c r="O15" s="530">
        <v>15000</v>
      </c>
      <c r="P15" s="7">
        <f t="shared" si="1"/>
        <v>74250</v>
      </c>
      <c r="Q15" s="7">
        <f t="shared" si="2"/>
        <v>1200</v>
      </c>
      <c r="R15" s="7">
        <f t="shared" si="3"/>
        <v>853875</v>
      </c>
      <c r="S15" s="7">
        <f t="shared" si="4"/>
        <v>13800</v>
      </c>
    </row>
    <row r="16" spans="1:19" s="7" customFormat="1" ht="21.95" customHeight="1" x14ac:dyDescent="0.2">
      <c r="A16" s="39"/>
      <c r="B16" s="45">
        <f>B15+0.1</f>
        <v>2.2000000000000002</v>
      </c>
      <c r="C16" s="17" t="s">
        <v>224</v>
      </c>
      <c r="D16" s="71" t="str">
        <f>IF(C16="","",IF(E16="","",IF(E16&gt;1,"Nos.","No.")))</f>
        <v>Nos.</v>
      </c>
      <c r="E16" s="57">
        <v>2</v>
      </c>
      <c r="F16" s="57"/>
      <c r="G16" s="127">
        <v>1585045</v>
      </c>
      <c r="H16" s="257">
        <f>G16*E16</f>
        <v>3170090</v>
      </c>
      <c r="I16" s="240">
        <v>23000</v>
      </c>
      <c r="J16" s="257">
        <f t="shared" si="0"/>
        <v>46000</v>
      </c>
      <c r="K16" s="235">
        <f>J16+H16</f>
        <v>3216090</v>
      </c>
      <c r="L16" s="492" t="s">
        <v>280</v>
      </c>
      <c r="M16" s="492" t="s">
        <v>279</v>
      </c>
      <c r="N16" s="530">
        <v>1722875</v>
      </c>
      <c r="O16" s="530">
        <v>25000</v>
      </c>
      <c r="P16" s="7">
        <f t="shared" si="1"/>
        <v>137830</v>
      </c>
      <c r="Q16" s="7">
        <f t="shared" si="2"/>
        <v>2000</v>
      </c>
      <c r="R16" s="7">
        <f t="shared" si="3"/>
        <v>1585045</v>
      </c>
      <c r="S16" s="7">
        <f t="shared" si="4"/>
        <v>23000</v>
      </c>
    </row>
    <row r="17" spans="1:19" s="7" customFormat="1" ht="76.5" x14ac:dyDescent="0.2">
      <c r="A17" s="40">
        <f>A14+1</f>
        <v>3</v>
      </c>
      <c r="B17" s="86"/>
      <c r="C17" s="18" t="s">
        <v>78</v>
      </c>
      <c r="D17" s="70"/>
      <c r="E17" s="56"/>
      <c r="F17" s="56"/>
      <c r="G17" s="63">
        <v>0</v>
      </c>
      <c r="H17" s="257">
        <f t="shared" ref="H17:H79" si="5">G17*E17</f>
        <v>0</v>
      </c>
      <c r="I17" s="29">
        <v>0</v>
      </c>
      <c r="J17" s="257">
        <f t="shared" si="0"/>
        <v>0</v>
      </c>
      <c r="K17" s="32"/>
      <c r="L17" s="493"/>
      <c r="M17" s="493"/>
      <c r="N17" s="530"/>
      <c r="O17" s="530"/>
      <c r="P17" s="7">
        <f t="shared" si="1"/>
        <v>0</v>
      </c>
      <c r="Q17" s="7">
        <f t="shared" si="2"/>
        <v>0</v>
      </c>
      <c r="R17" s="7">
        <f t="shared" si="3"/>
        <v>0</v>
      </c>
      <c r="S17" s="7">
        <f t="shared" si="4"/>
        <v>0</v>
      </c>
    </row>
    <row r="18" spans="1:19" s="7" customFormat="1" ht="16.5" customHeight="1" x14ac:dyDescent="0.2">
      <c r="A18" s="40"/>
      <c r="B18" s="91" t="s">
        <v>15</v>
      </c>
      <c r="C18" s="89" t="s">
        <v>27</v>
      </c>
      <c r="D18" s="70"/>
      <c r="E18" s="56"/>
      <c r="F18" s="56"/>
      <c r="G18" s="63">
        <v>0</v>
      </c>
      <c r="H18" s="257">
        <f t="shared" si="5"/>
        <v>0</v>
      </c>
      <c r="I18" s="29">
        <v>0</v>
      </c>
      <c r="J18" s="257">
        <f t="shared" si="0"/>
        <v>0</v>
      </c>
      <c r="K18" s="32"/>
      <c r="L18" s="493"/>
      <c r="M18" s="493"/>
      <c r="P18" s="7">
        <f t="shared" si="1"/>
        <v>0</v>
      </c>
      <c r="Q18" s="7">
        <f t="shared" si="2"/>
        <v>0</v>
      </c>
      <c r="R18" s="7">
        <f t="shared" si="3"/>
        <v>0</v>
      </c>
      <c r="S18" s="7">
        <f t="shared" si="4"/>
        <v>0</v>
      </c>
    </row>
    <row r="19" spans="1:19" s="7" customFormat="1" ht="21.95" customHeight="1" x14ac:dyDescent="0.2">
      <c r="A19" s="41"/>
      <c r="B19" s="45" t="s">
        <v>28</v>
      </c>
      <c r="C19" s="17" t="s">
        <v>45</v>
      </c>
      <c r="D19" s="71" t="s">
        <v>4</v>
      </c>
      <c r="E19" s="57">
        <v>2</v>
      </c>
      <c r="F19" s="57"/>
      <c r="G19" s="64">
        <v>219776.96</v>
      </c>
      <c r="H19" s="257">
        <f t="shared" si="5"/>
        <v>439553.92</v>
      </c>
      <c r="I19" s="240">
        <v>7360</v>
      </c>
      <c r="J19" s="257">
        <f t="shared" si="0"/>
        <v>14720</v>
      </c>
      <c r="K19" s="235">
        <f>J19+H19</f>
        <v>454273.92</v>
      </c>
      <c r="L19" s="555" t="s">
        <v>249</v>
      </c>
      <c r="M19" s="555" t="s">
        <v>265</v>
      </c>
      <c r="N19" s="7">
        <v>238888</v>
      </c>
      <c r="O19" s="7">
        <v>8000</v>
      </c>
      <c r="P19" s="7">
        <f t="shared" si="1"/>
        <v>19111.04</v>
      </c>
      <c r="Q19" s="7">
        <f t="shared" si="2"/>
        <v>640</v>
      </c>
      <c r="R19" s="7">
        <f t="shared" si="3"/>
        <v>219776.96</v>
      </c>
      <c r="S19" s="7">
        <f t="shared" si="4"/>
        <v>7360</v>
      </c>
    </row>
    <row r="20" spans="1:19" s="7" customFormat="1" ht="21.95" customHeight="1" x14ac:dyDescent="0.2">
      <c r="A20" s="41"/>
      <c r="B20" s="45" t="s">
        <v>29</v>
      </c>
      <c r="C20" s="17" t="s">
        <v>46</v>
      </c>
      <c r="D20" s="71" t="s">
        <v>50</v>
      </c>
      <c r="E20" s="57">
        <v>10</v>
      </c>
      <c r="F20" s="57"/>
      <c r="G20" s="64">
        <v>219776.96</v>
      </c>
      <c r="H20" s="257">
        <f t="shared" si="5"/>
        <v>2197769.6</v>
      </c>
      <c r="I20" s="240">
        <v>7360</v>
      </c>
      <c r="J20" s="257">
        <f t="shared" si="0"/>
        <v>73600</v>
      </c>
      <c r="K20" s="235">
        <f>J20+H20</f>
        <v>2271369.6</v>
      </c>
      <c r="L20" s="555"/>
      <c r="M20" s="555"/>
      <c r="N20" s="7">
        <v>238888</v>
      </c>
      <c r="O20" s="7">
        <v>8000</v>
      </c>
      <c r="P20" s="7">
        <f t="shared" si="1"/>
        <v>19111.04</v>
      </c>
      <c r="Q20" s="7">
        <f t="shared" si="2"/>
        <v>640</v>
      </c>
      <c r="R20" s="7">
        <f t="shared" si="3"/>
        <v>219776.96</v>
      </c>
      <c r="S20" s="7">
        <f t="shared" si="4"/>
        <v>7360</v>
      </c>
    </row>
    <row r="21" spans="1:19" s="7" customFormat="1" ht="21.95" customHeight="1" x14ac:dyDescent="0.2">
      <c r="A21" s="41"/>
      <c r="B21" s="45" t="s">
        <v>30</v>
      </c>
      <c r="C21" s="17" t="s">
        <v>47</v>
      </c>
      <c r="D21" s="71" t="s">
        <v>50</v>
      </c>
      <c r="E21" s="60">
        <v>2</v>
      </c>
      <c r="F21" s="60"/>
      <c r="G21" s="64">
        <v>219776.96</v>
      </c>
      <c r="H21" s="257">
        <f t="shared" si="5"/>
        <v>439553.92</v>
      </c>
      <c r="I21" s="240">
        <v>7360</v>
      </c>
      <c r="J21" s="257">
        <f t="shared" si="0"/>
        <v>14720</v>
      </c>
      <c r="K21" s="235">
        <f>J21+H21</f>
        <v>454273.92</v>
      </c>
      <c r="L21" s="555"/>
      <c r="M21" s="555"/>
      <c r="N21" s="7">
        <v>238888</v>
      </c>
      <c r="O21" s="7">
        <v>8000</v>
      </c>
      <c r="P21" s="7">
        <f t="shared" si="1"/>
        <v>19111.04</v>
      </c>
      <c r="Q21" s="7">
        <f t="shared" si="2"/>
        <v>640</v>
      </c>
      <c r="R21" s="7">
        <f t="shared" si="3"/>
        <v>219776.96</v>
      </c>
      <c r="S21" s="7">
        <f t="shared" si="4"/>
        <v>7360</v>
      </c>
    </row>
    <row r="22" spans="1:19" s="7" customFormat="1" ht="21.95" customHeight="1" x14ac:dyDescent="0.2">
      <c r="A22" s="41"/>
      <c r="B22" s="45" t="s">
        <v>31</v>
      </c>
      <c r="C22" s="17" t="s">
        <v>48</v>
      </c>
      <c r="D22" s="71" t="s">
        <v>50</v>
      </c>
      <c r="E22" s="60">
        <v>2</v>
      </c>
      <c r="F22" s="60"/>
      <c r="G22" s="88">
        <v>222414.6</v>
      </c>
      <c r="H22" s="257">
        <f t="shared" si="5"/>
        <v>444829.2</v>
      </c>
      <c r="I22" s="240">
        <v>7360</v>
      </c>
      <c r="J22" s="257">
        <f t="shared" si="0"/>
        <v>14720</v>
      </c>
      <c r="K22" s="235">
        <f>J22+H22</f>
        <v>459549.2</v>
      </c>
      <c r="L22" s="555"/>
      <c r="M22" s="555"/>
      <c r="N22" s="7">
        <v>241755</v>
      </c>
      <c r="O22" s="7">
        <v>8000</v>
      </c>
      <c r="P22" s="7">
        <f t="shared" si="1"/>
        <v>19340.400000000001</v>
      </c>
      <c r="Q22" s="7">
        <f t="shared" si="2"/>
        <v>640</v>
      </c>
      <c r="R22" s="7">
        <f t="shared" si="3"/>
        <v>222414.6</v>
      </c>
      <c r="S22" s="7">
        <f t="shared" si="4"/>
        <v>7360</v>
      </c>
    </row>
    <row r="23" spans="1:19" s="7" customFormat="1" ht="21.95" customHeight="1" thickBot="1" x14ac:dyDescent="0.25">
      <c r="A23" s="96"/>
      <c r="B23" s="119" t="s">
        <v>32</v>
      </c>
      <c r="C23" s="120" t="s">
        <v>49</v>
      </c>
      <c r="D23" s="121" t="s">
        <v>50</v>
      </c>
      <c r="E23" s="122">
        <v>2</v>
      </c>
      <c r="F23" s="122"/>
      <c r="G23" s="88">
        <v>222414.6</v>
      </c>
      <c r="H23" s="257">
        <f t="shared" si="5"/>
        <v>444829.2</v>
      </c>
      <c r="I23" s="240">
        <v>7360</v>
      </c>
      <c r="J23" s="257">
        <f t="shared" si="0"/>
        <v>14720</v>
      </c>
      <c r="K23" s="401">
        <f>J23+H23</f>
        <v>459549.2</v>
      </c>
      <c r="L23" s="555"/>
      <c r="M23" s="555"/>
      <c r="N23" s="7">
        <v>241755</v>
      </c>
      <c r="O23" s="7">
        <v>8000</v>
      </c>
      <c r="P23" s="7">
        <f t="shared" si="1"/>
        <v>19340.400000000001</v>
      </c>
      <c r="Q23" s="7">
        <f t="shared" si="2"/>
        <v>640</v>
      </c>
      <c r="R23" s="7">
        <f t="shared" si="3"/>
        <v>222414.6</v>
      </c>
      <c r="S23" s="7">
        <f t="shared" si="4"/>
        <v>7360</v>
      </c>
    </row>
    <row r="24" spans="1:19" s="108" customFormat="1" ht="20.100000000000001" customHeight="1" x14ac:dyDescent="0.2">
      <c r="A24" s="128"/>
      <c r="B24" s="129" t="s">
        <v>16</v>
      </c>
      <c r="C24" s="130" t="s">
        <v>26</v>
      </c>
      <c r="D24" s="131"/>
      <c r="E24" s="132"/>
      <c r="F24" s="132"/>
      <c r="G24" s="133">
        <v>0</v>
      </c>
      <c r="H24" s="134"/>
      <c r="I24" s="134">
        <v>0</v>
      </c>
      <c r="J24" s="257">
        <f t="shared" si="0"/>
        <v>0</v>
      </c>
      <c r="K24" s="135"/>
      <c r="L24" s="555"/>
      <c r="M24" s="555"/>
      <c r="P24" s="7">
        <f t="shared" si="1"/>
        <v>0</v>
      </c>
      <c r="Q24" s="7">
        <f t="shared" si="2"/>
        <v>0</v>
      </c>
      <c r="R24" s="7">
        <f t="shared" si="3"/>
        <v>0</v>
      </c>
      <c r="S24" s="7">
        <f t="shared" si="4"/>
        <v>0</v>
      </c>
    </row>
    <row r="25" spans="1:19" s="4" customFormat="1" ht="21.95" customHeight="1" x14ac:dyDescent="0.2">
      <c r="A25" s="38"/>
      <c r="B25" s="409" t="s">
        <v>28</v>
      </c>
      <c r="C25" s="410" t="s">
        <v>51</v>
      </c>
      <c r="D25" s="94" t="s">
        <v>4</v>
      </c>
      <c r="E25" s="125">
        <v>1</v>
      </c>
      <c r="F25" s="125"/>
      <c r="G25" s="411">
        <v>151800</v>
      </c>
      <c r="H25" s="240">
        <f t="shared" si="5"/>
        <v>151800</v>
      </c>
      <c r="I25" s="240">
        <v>7360</v>
      </c>
      <c r="J25" s="240">
        <f t="shared" si="0"/>
        <v>7360</v>
      </c>
      <c r="K25" s="235">
        <f>J25+H25</f>
        <v>159160</v>
      </c>
      <c r="L25" s="555"/>
      <c r="M25" s="555"/>
      <c r="N25" s="4">
        <v>165000</v>
      </c>
      <c r="O25" s="4">
        <v>8000</v>
      </c>
      <c r="P25" s="7">
        <f t="shared" si="1"/>
        <v>13200</v>
      </c>
      <c r="Q25" s="7">
        <f t="shared" si="2"/>
        <v>640</v>
      </c>
      <c r="R25" s="7">
        <f t="shared" si="3"/>
        <v>151800</v>
      </c>
      <c r="S25" s="7">
        <f t="shared" si="4"/>
        <v>7360</v>
      </c>
    </row>
    <row r="26" spans="1:19" s="4" customFormat="1" ht="21.95" customHeight="1" x14ac:dyDescent="0.2">
      <c r="A26" s="38"/>
      <c r="B26" s="409" t="s">
        <v>29</v>
      </c>
      <c r="C26" s="410" t="s">
        <v>52</v>
      </c>
      <c r="D26" s="94" t="s">
        <v>4</v>
      </c>
      <c r="E26" s="62">
        <v>6</v>
      </c>
      <c r="F26" s="62"/>
      <c r="G26" s="411">
        <v>151800</v>
      </c>
      <c r="H26" s="240">
        <f t="shared" si="5"/>
        <v>910800</v>
      </c>
      <c r="I26" s="240">
        <v>7360</v>
      </c>
      <c r="J26" s="240">
        <f t="shared" si="0"/>
        <v>44160</v>
      </c>
      <c r="K26" s="235">
        <f>J26+H26</f>
        <v>954960</v>
      </c>
      <c r="L26" s="555"/>
      <c r="M26" s="555"/>
      <c r="N26" s="4">
        <v>165000</v>
      </c>
      <c r="O26" s="4">
        <v>8000</v>
      </c>
      <c r="P26" s="7">
        <f t="shared" si="1"/>
        <v>13200</v>
      </c>
      <c r="Q26" s="7">
        <f t="shared" si="2"/>
        <v>640</v>
      </c>
      <c r="R26" s="7">
        <f t="shared" si="3"/>
        <v>151800</v>
      </c>
      <c r="S26" s="7">
        <f t="shared" si="4"/>
        <v>7360</v>
      </c>
    </row>
    <row r="27" spans="1:19" s="4" customFormat="1" ht="21.95" customHeight="1" x14ac:dyDescent="0.2">
      <c r="A27" s="38"/>
      <c r="B27" s="409" t="s">
        <v>30</v>
      </c>
      <c r="C27" s="410" t="s">
        <v>53</v>
      </c>
      <c r="D27" s="94" t="s">
        <v>4</v>
      </c>
      <c r="E27" s="125">
        <v>10</v>
      </c>
      <c r="F27" s="125"/>
      <c r="G27" s="411">
        <v>151800</v>
      </c>
      <c r="H27" s="240">
        <f t="shared" si="5"/>
        <v>1518000</v>
      </c>
      <c r="I27" s="240">
        <v>7360</v>
      </c>
      <c r="J27" s="240">
        <f t="shared" si="0"/>
        <v>73600</v>
      </c>
      <c r="K27" s="235">
        <f>J27+H27</f>
        <v>1591600</v>
      </c>
      <c r="L27" s="555"/>
      <c r="M27" s="555"/>
      <c r="N27" s="4">
        <v>165000</v>
      </c>
      <c r="O27" s="4">
        <v>8000</v>
      </c>
      <c r="P27" s="7">
        <f t="shared" si="1"/>
        <v>13200</v>
      </c>
      <c r="Q27" s="7">
        <f t="shared" si="2"/>
        <v>640</v>
      </c>
      <c r="R27" s="7">
        <f t="shared" si="3"/>
        <v>151800</v>
      </c>
      <c r="S27" s="7">
        <f t="shared" si="4"/>
        <v>7360</v>
      </c>
    </row>
    <row r="28" spans="1:19" s="4" customFormat="1" ht="21.95" customHeight="1" x14ac:dyDescent="0.2">
      <c r="A28" s="38"/>
      <c r="B28" s="409" t="s">
        <v>31</v>
      </c>
      <c r="C28" s="410" t="s">
        <v>56</v>
      </c>
      <c r="D28" s="94" t="s">
        <v>4</v>
      </c>
      <c r="E28" s="125">
        <v>7</v>
      </c>
      <c r="F28" s="125"/>
      <c r="G28" s="411">
        <v>151800</v>
      </c>
      <c r="H28" s="240">
        <f t="shared" si="5"/>
        <v>1062600</v>
      </c>
      <c r="I28" s="240">
        <v>7360</v>
      </c>
      <c r="J28" s="240">
        <f t="shared" si="0"/>
        <v>51520</v>
      </c>
      <c r="K28" s="235">
        <f>J28+H28</f>
        <v>1114120</v>
      </c>
      <c r="L28" s="556"/>
      <c r="M28" s="556"/>
      <c r="N28" s="4">
        <v>165000</v>
      </c>
      <c r="O28" s="4">
        <v>8000</v>
      </c>
      <c r="P28" s="7">
        <f t="shared" si="1"/>
        <v>13200</v>
      </c>
      <c r="Q28" s="7">
        <f t="shared" si="2"/>
        <v>640</v>
      </c>
      <c r="R28" s="7">
        <f t="shared" si="3"/>
        <v>151800</v>
      </c>
      <c r="S28" s="7">
        <f t="shared" si="4"/>
        <v>7360</v>
      </c>
    </row>
    <row r="29" spans="1:19" s="4" customFormat="1" ht="38.25" x14ac:dyDescent="0.2">
      <c r="A29" s="285">
        <f>A17+1</f>
        <v>4</v>
      </c>
      <c r="B29" s="409"/>
      <c r="C29" s="484" t="s">
        <v>77</v>
      </c>
      <c r="D29" s="6"/>
      <c r="E29" s="59"/>
      <c r="F29" s="59"/>
      <c r="G29" s="416">
        <v>0</v>
      </c>
      <c r="H29" s="240">
        <f t="shared" si="5"/>
        <v>0</v>
      </c>
      <c r="I29" s="418">
        <v>0</v>
      </c>
      <c r="J29" s="240">
        <f t="shared" si="0"/>
        <v>0</v>
      </c>
      <c r="K29" s="417"/>
      <c r="L29" s="503"/>
      <c r="M29" s="502"/>
      <c r="P29" s="7">
        <f t="shared" si="1"/>
        <v>0</v>
      </c>
      <c r="Q29" s="7">
        <f t="shared" si="2"/>
        <v>0</v>
      </c>
      <c r="R29" s="7">
        <f t="shared" si="3"/>
        <v>0</v>
      </c>
      <c r="S29" s="7">
        <f t="shared" si="4"/>
        <v>0</v>
      </c>
    </row>
    <row r="30" spans="1:19" s="4" customFormat="1" ht="24" customHeight="1" x14ac:dyDescent="0.2">
      <c r="A30" s="285"/>
      <c r="B30" s="485" t="s">
        <v>15</v>
      </c>
      <c r="C30" s="486" t="s">
        <v>64</v>
      </c>
      <c r="D30" s="70"/>
      <c r="E30" s="56"/>
      <c r="F30" s="56"/>
      <c r="G30" s="63">
        <v>0</v>
      </c>
      <c r="H30" s="240">
        <f t="shared" si="5"/>
        <v>0</v>
      </c>
      <c r="I30" s="413">
        <v>0</v>
      </c>
      <c r="J30" s="240">
        <f t="shared" si="0"/>
        <v>0</v>
      </c>
      <c r="K30" s="30"/>
      <c r="L30" s="555" t="s">
        <v>250</v>
      </c>
      <c r="M30" s="555" t="s">
        <v>253</v>
      </c>
      <c r="P30" s="7">
        <f t="shared" si="1"/>
        <v>0</v>
      </c>
      <c r="Q30" s="7">
        <f t="shared" si="2"/>
        <v>0</v>
      </c>
      <c r="R30" s="7">
        <f t="shared" si="3"/>
        <v>0</v>
      </c>
      <c r="S30" s="7">
        <f t="shared" si="4"/>
        <v>0</v>
      </c>
    </row>
    <row r="31" spans="1:19" s="4" customFormat="1" ht="21.95" customHeight="1" x14ac:dyDescent="0.2">
      <c r="A31" s="38"/>
      <c r="B31" s="409">
        <f>A29+0.1</f>
        <v>4.0999999999999996</v>
      </c>
      <c r="C31" s="487" t="s">
        <v>11</v>
      </c>
      <c r="D31" s="70"/>
      <c r="E31" s="56"/>
      <c r="F31" s="56"/>
      <c r="G31" s="63">
        <v>0</v>
      </c>
      <c r="H31" s="240">
        <f t="shared" si="5"/>
        <v>0</v>
      </c>
      <c r="I31" s="413">
        <v>0</v>
      </c>
      <c r="J31" s="240">
        <f t="shared" si="0"/>
        <v>0</v>
      </c>
      <c r="K31" s="30"/>
      <c r="L31" s="555"/>
      <c r="M31" s="555"/>
      <c r="P31" s="7">
        <f t="shared" si="1"/>
        <v>0</v>
      </c>
      <c r="Q31" s="7">
        <f t="shared" si="2"/>
        <v>0</v>
      </c>
      <c r="R31" s="7">
        <f t="shared" si="3"/>
        <v>0</v>
      </c>
      <c r="S31" s="7">
        <f t="shared" si="4"/>
        <v>0</v>
      </c>
    </row>
    <row r="32" spans="1:19" s="4" customFormat="1" ht="21.95" customHeight="1" x14ac:dyDescent="0.2">
      <c r="A32" s="38"/>
      <c r="B32" s="409" t="s">
        <v>17</v>
      </c>
      <c r="C32" s="410" t="s">
        <v>37</v>
      </c>
      <c r="D32" s="94" t="str">
        <f>IF(C32="","",IF(E32="","",IF(E32&gt;1,"Nos.","No.")))</f>
        <v>Nos.</v>
      </c>
      <c r="E32" s="125">
        <f>SUM(E12:E13)*4</f>
        <v>12</v>
      </c>
      <c r="F32" s="125"/>
      <c r="G32" s="411">
        <v>7590</v>
      </c>
      <c r="H32" s="240">
        <f t="shared" si="5"/>
        <v>91080</v>
      </c>
      <c r="I32" s="240">
        <v>920</v>
      </c>
      <c r="J32" s="240">
        <f t="shared" si="0"/>
        <v>11040</v>
      </c>
      <c r="K32" s="235">
        <f>J32+H32</f>
        <v>102120</v>
      </c>
      <c r="L32" s="555"/>
      <c r="M32" s="555"/>
      <c r="N32" s="4">
        <v>8250</v>
      </c>
      <c r="O32" s="4">
        <v>1000</v>
      </c>
      <c r="P32" s="7">
        <f t="shared" si="1"/>
        <v>660</v>
      </c>
      <c r="Q32" s="7">
        <f t="shared" si="2"/>
        <v>80</v>
      </c>
      <c r="R32" s="7">
        <f t="shared" si="3"/>
        <v>7590</v>
      </c>
      <c r="S32" s="7">
        <f t="shared" si="4"/>
        <v>920</v>
      </c>
    </row>
    <row r="33" spans="1:19" s="4" customFormat="1" ht="21.95" customHeight="1" x14ac:dyDescent="0.2">
      <c r="A33" s="38"/>
      <c r="B33" s="409">
        <f>B31+0.1</f>
        <v>4.1999999999999993</v>
      </c>
      <c r="C33" s="487" t="s">
        <v>10</v>
      </c>
      <c r="D33" s="70"/>
      <c r="E33" s="488"/>
      <c r="F33" s="488"/>
      <c r="G33" s="63">
        <v>0</v>
      </c>
      <c r="H33" s="240">
        <f t="shared" si="5"/>
        <v>0</v>
      </c>
      <c r="I33" s="413">
        <v>0</v>
      </c>
      <c r="J33" s="240">
        <f t="shared" si="0"/>
        <v>0</v>
      </c>
      <c r="K33" s="30"/>
      <c r="L33" s="555"/>
      <c r="M33" s="555"/>
      <c r="P33" s="7">
        <f t="shared" si="1"/>
        <v>0</v>
      </c>
      <c r="Q33" s="7">
        <f t="shared" si="2"/>
        <v>0</v>
      </c>
      <c r="R33" s="7">
        <f t="shared" si="3"/>
        <v>0</v>
      </c>
      <c r="S33" s="7">
        <f t="shared" si="4"/>
        <v>0</v>
      </c>
    </row>
    <row r="34" spans="1:19" s="4" customFormat="1" ht="21.95" customHeight="1" x14ac:dyDescent="0.2">
      <c r="A34" s="38"/>
      <c r="B34" s="409" t="s">
        <v>17</v>
      </c>
      <c r="C34" s="410" t="str">
        <f>C32</f>
        <v xml:space="preserve">25mm dia </v>
      </c>
      <c r="D34" s="94" t="str">
        <f>IF(C34="","",IF(E34="","",IF(E34&gt;1,"Nos.","No.")))</f>
        <v>Nos.</v>
      </c>
      <c r="E34" s="125">
        <f>E32/4</f>
        <v>3</v>
      </c>
      <c r="F34" s="125"/>
      <c r="G34" s="411">
        <v>7590</v>
      </c>
      <c r="H34" s="240">
        <f t="shared" si="5"/>
        <v>22770</v>
      </c>
      <c r="I34" s="240">
        <v>920</v>
      </c>
      <c r="J34" s="240">
        <f t="shared" si="0"/>
        <v>2760</v>
      </c>
      <c r="K34" s="235">
        <f>J34+H34</f>
        <v>25530</v>
      </c>
      <c r="L34" s="555"/>
      <c r="M34" s="555"/>
      <c r="N34" s="4">
        <v>8250</v>
      </c>
      <c r="O34" s="4">
        <v>1000</v>
      </c>
      <c r="P34" s="7">
        <f t="shared" si="1"/>
        <v>660</v>
      </c>
      <c r="Q34" s="7">
        <f t="shared" si="2"/>
        <v>80</v>
      </c>
      <c r="R34" s="7">
        <f t="shared" si="3"/>
        <v>7590</v>
      </c>
      <c r="S34" s="7">
        <f t="shared" si="4"/>
        <v>920</v>
      </c>
    </row>
    <row r="35" spans="1:19" s="4" customFormat="1" ht="21.95" customHeight="1" x14ac:dyDescent="0.2">
      <c r="A35" s="38"/>
      <c r="B35" s="409">
        <f>B33+0.1</f>
        <v>4.2999999999999989</v>
      </c>
      <c r="C35" s="487" t="s">
        <v>9</v>
      </c>
      <c r="D35" s="70"/>
      <c r="E35" s="56"/>
      <c r="F35" s="56"/>
      <c r="G35" s="63">
        <v>0</v>
      </c>
      <c r="H35" s="240">
        <f t="shared" si="5"/>
        <v>0</v>
      </c>
      <c r="I35" s="413">
        <v>0</v>
      </c>
      <c r="J35" s="240">
        <f t="shared" si="0"/>
        <v>0</v>
      </c>
      <c r="K35" s="30"/>
      <c r="L35" s="555"/>
      <c r="M35" s="555"/>
      <c r="P35" s="7">
        <f t="shared" si="1"/>
        <v>0</v>
      </c>
      <c r="Q35" s="7">
        <f t="shared" si="2"/>
        <v>0</v>
      </c>
      <c r="R35" s="7">
        <f t="shared" si="3"/>
        <v>0</v>
      </c>
      <c r="S35" s="7">
        <f t="shared" si="4"/>
        <v>0</v>
      </c>
    </row>
    <row r="36" spans="1:19" s="4" customFormat="1" ht="21.95" customHeight="1" x14ac:dyDescent="0.2">
      <c r="A36" s="38"/>
      <c r="B36" s="409" t="s">
        <v>17</v>
      </c>
      <c r="C36" s="410" t="str">
        <f>C34</f>
        <v xml:space="preserve">25mm dia </v>
      </c>
      <c r="D36" s="94" t="str">
        <f>IF(C36="","",IF(E36="","",IF(E36&gt;1,"Nos.","No.")))</f>
        <v>Nos.</v>
      </c>
      <c r="E36" s="125">
        <f>E34</f>
        <v>3</v>
      </c>
      <c r="F36" s="125"/>
      <c r="G36" s="411">
        <v>17940</v>
      </c>
      <c r="H36" s="240">
        <f t="shared" si="5"/>
        <v>53820</v>
      </c>
      <c r="I36" s="240">
        <v>920</v>
      </c>
      <c r="J36" s="240">
        <f t="shared" si="0"/>
        <v>2760</v>
      </c>
      <c r="K36" s="235">
        <f>J36+H36</f>
        <v>56580</v>
      </c>
      <c r="L36" s="556"/>
      <c r="M36" s="556"/>
      <c r="N36" s="4">
        <v>19500</v>
      </c>
      <c r="O36" s="4">
        <v>1000</v>
      </c>
      <c r="P36" s="7">
        <f t="shared" si="1"/>
        <v>1560</v>
      </c>
      <c r="Q36" s="7">
        <f t="shared" si="2"/>
        <v>80</v>
      </c>
      <c r="R36" s="7">
        <f t="shared" si="3"/>
        <v>17940</v>
      </c>
      <c r="S36" s="7">
        <f t="shared" si="4"/>
        <v>920</v>
      </c>
    </row>
    <row r="37" spans="1:19" s="4" customFormat="1" ht="21.95" customHeight="1" x14ac:dyDescent="0.2">
      <c r="A37" s="414"/>
      <c r="B37" s="409">
        <f>B35+0.1</f>
        <v>4.3999999999999986</v>
      </c>
      <c r="C37" s="489" t="s">
        <v>39</v>
      </c>
      <c r="D37" s="94" t="str">
        <f>IF(C37="","",IF(E37="","",IF(E37&gt;1,"Nos.","No.")))</f>
        <v>Nos.</v>
      </c>
      <c r="E37" s="125">
        <f>SUM(E36:E36)*2</f>
        <v>6</v>
      </c>
      <c r="F37" s="125"/>
      <c r="G37" s="490">
        <v>11040</v>
      </c>
      <c r="H37" s="240">
        <f t="shared" si="5"/>
        <v>66240</v>
      </c>
      <c r="I37" s="240">
        <v>920</v>
      </c>
      <c r="J37" s="240">
        <f t="shared" si="0"/>
        <v>5520</v>
      </c>
      <c r="K37" s="235">
        <f>J37+H37</f>
        <v>71760</v>
      </c>
      <c r="L37" s="492" t="s">
        <v>250</v>
      </c>
      <c r="M37" s="501" t="s">
        <v>266</v>
      </c>
      <c r="N37" s="4">
        <v>12000</v>
      </c>
      <c r="O37" s="4">
        <v>1000</v>
      </c>
      <c r="P37" s="7">
        <f t="shared" si="1"/>
        <v>960</v>
      </c>
      <c r="Q37" s="7">
        <f t="shared" si="2"/>
        <v>80</v>
      </c>
      <c r="R37" s="7">
        <f t="shared" si="3"/>
        <v>11040</v>
      </c>
      <c r="S37" s="7">
        <f t="shared" si="4"/>
        <v>920</v>
      </c>
    </row>
    <row r="38" spans="1:19" s="4" customFormat="1" ht="25.5" x14ac:dyDescent="0.2">
      <c r="A38" s="414"/>
      <c r="B38" s="409">
        <f>B37+0.1</f>
        <v>4.4999999999999982</v>
      </c>
      <c r="C38" s="412" t="s">
        <v>38</v>
      </c>
      <c r="D38" s="75" t="str">
        <f>IF(C38="","",IF(E38="","",IF(E38&gt;1,"Nos.","No.")))</f>
        <v>Nos.</v>
      </c>
      <c r="E38" s="62">
        <f>E37</f>
        <v>6</v>
      </c>
      <c r="F38" s="62"/>
      <c r="G38" s="415">
        <v>10580</v>
      </c>
      <c r="H38" s="240">
        <f t="shared" si="5"/>
        <v>63480</v>
      </c>
      <c r="I38" s="240">
        <v>920</v>
      </c>
      <c r="J38" s="240">
        <f t="shared" si="0"/>
        <v>5520</v>
      </c>
      <c r="K38" s="235">
        <f>J38+H38</f>
        <v>69000</v>
      </c>
      <c r="L38" s="492" t="s">
        <v>250</v>
      </c>
      <c r="M38" s="501" t="s">
        <v>266</v>
      </c>
      <c r="N38" s="4">
        <v>11500</v>
      </c>
      <c r="O38" s="4">
        <v>1000</v>
      </c>
      <c r="P38" s="7">
        <f t="shared" si="1"/>
        <v>920</v>
      </c>
      <c r="Q38" s="7">
        <f t="shared" si="2"/>
        <v>80</v>
      </c>
      <c r="R38" s="7">
        <f t="shared" si="3"/>
        <v>10580</v>
      </c>
      <c r="S38" s="7">
        <f t="shared" si="4"/>
        <v>920</v>
      </c>
    </row>
    <row r="39" spans="1:19" s="7" customFormat="1" ht="21.95" customHeight="1" x14ac:dyDescent="0.2">
      <c r="A39" s="51"/>
      <c r="B39" s="45">
        <f>B38+0.1</f>
        <v>4.5999999999999979</v>
      </c>
      <c r="C39" s="19" t="s">
        <v>19</v>
      </c>
      <c r="D39" s="109"/>
      <c r="E39" s="58"/>
      <c r="F39" s="58"/>
      <c r="G39" s="65">
        <v>0</v>
      </c>
      <c r="H39" s="257">
        <f t="shared" si="5"/>
        <v>0</v>
      </c>
      <c r="I39" s="81">
        <v>0</v>
      </c>
      <c r="J39" s="257">
        <f t="shared" si="0"/>
        <v>0</v>
      </c>
      <c r="K39" s="32"/>
      <c r="L39" s="493"/>
      <c r="M39" s="493"/>
      <c r="P39" s="7">
        <f t="shared" si="1"/>
        <v>0</v>
      </c>
      <c r="Q39" s="7">
        <f t="shared" si="2"/>
        <v>0</v>
      </c>
      <c r="R39" s="7">
        <f t="shared" si="3"/>
        <v>0</v>
      </c>
      <c r="S39" s="7">
        <f t="shared" si="4"/>
        <v>0</v>
      </c>
    </row>
    <row r="40" spans="1:19" s="7" customFormat="1" ht="21.95" customHeight="1" x14ac:dyDescent="0.2">
      <c r="A40" s="41"/>
      <c r="B40" s="45" t="s">
        <v>17</v>
      </c>
      <c r="C40" s="17" t="s">
        <v>37</v>
      </c>
      <c r="D40" s="71" t="str">
        <f>IF(C40="","",IF(E40="","",IF(E40&gt;1,"Nos.","No.")))</f>
        <v>Nos.</v>
      </c>
      <c r="E40" s="57">
        <f>SUM(E36:E36)</f>
        <v>3</v>
      </c>
      <c r="F40" s="57"/>
      <c r="G40" s="64">
        <v>59800</v>
      </c>
      <c r="H40" s="257">
        <f t="shared" si="5"/>
        <v>179400</v>
      </c>
      <c r="I40" s="240">
        <v>2760</v>
      </c>
      <c r="J40" s="257">
        <f t="shared" si="0"/>
        <v>8280</v>
      </c>
      <c r="K40" s="235">
        <f>J40+H40</f>
        <v>187680</v>
      </c>
      <c r="L40" s="492"/>
      <c r="M40" s="492" t="s">
        <v>267</v>
      </c>
      <c r="N40" s="7">
        <v>65000</v>
      </c>
      <c r="O40" s="7">
        <v>3000</v>
      </c>
      <c r="P40" s="7">
        <f t="shared" si="1"/>
        <v>5200</v>
      </c>
      <c r="Q40" s="7">
        <f t="shared" si="2"/>
        <v>240</v>
      </c>
      <c r="R40" s="7">
        <f t="shared" si="3"/>
        <v>59800</v>
      </c>
      <c r="S40" s="7">
        <f t="shared" si="4"/>
        <v>2760</v>
      </c>
    </row>
    <row r="41" spans="1:19" s="7" customFormat="1" ht="21.95" customHeight="1" x14ac:dyDescent="0.2">
      <c r="A41" s="51"/>
      <c r="B41" s="45">
        <f>B39+0.1</f>
        <v>4.6999999999999975</v>
      </c>
      <c r="C41" s="19" t="s">
        <v>225</v>
      </c>
      <c r="D41" s="109"/>
      <c r="E41" s="58"/>
      <c r="F41" s="58"/>
      <c r="G41" s="65">
        <v>0</v>
      </c>
      <c r="H41" s="257">
        <f t="shared" si="5"/>
        <v>0</v>
      </c>
      <c r="I41" s="81">
        <v>0</v>
      </c>
      <c r="J41" s="257">
        <f t="shared" si="0"/>
        <v>0</v>
      </c>
      <c r="K41" s="32"/>
      <c r="L41" s="493"/>
      <c r="M41" s="493"/>
      <c r="P41" s="7">
        <f t="shared" si="1"/>
        <v>0</v>
      </c>
      <c r="Q41" s="7">
        <f t="shared" si="2"/>
        <v>0</v>
      </c>
      <c r="R41" s="7">
        <f t="shared" si="3"/>
        <v>0</v>
      </c>
      <c r="S41" s="7">
        <f t="shared" si="4"/>
        <v>0</v>
      </c>
    </row>
    <row r="42" spans="1:19" s="7" customFormat="1" ht="21.95" customHeight="1" x14ac:dyDescent="0.2">
      <c r="A42" s="41"/>
      <c r="B42" s="45" t="s">
        <v>17</v>
      </c>
      <c r="C42" s="17" t="s">
        <v>37</v>
      </c>
      <c r="D42" s="71" t="str">
        <f>IF(C42="","",IF(E42="","",IF(E42&gt;1,"Nos.","No.")))</f>
        <v>Nos.</v>
      </c>
      <c r="E42" s="57">
        <v>3</v>
      </c>
      <c r="F42" s="57"/>
      <c r="G42" s="64">
        <v>8280</v>
      </c>
      <c r="H42" s="257">
        <f t="shared" si="5"/>
        <v>24840</v>
      </c>
      <c r="I42" s="240">
        <v>920</v>
      </c>
      <c r="J42" s="257">
        <f t="shared" si="0"/>
        <v>2760</v>
      </c>
      <c r="K42" s="235">
        <f>J42+H42</f>
        <v>27600</v>
      </c>
      <c r="L42" s="492"/>
      <c r="M42" s="492"/>
      <c r="N42" s="7">
        <v>9000</v>
      </c>
      <c r="O42" s="7">
        <v>1000</v>
      </c>
      <c r="P42" s="7">
        <f t="shared" si="1"/>
        <v>720</v>
      </c>
      <c r="Q42" s="7">
        <f t="shared" si="2"/>
        <v>80</v>
      </c>
      <c r="R42" s="7">
        <f t="shared" si="3"/>
        <v>8280</v>
      </c>
      <c r="S42" s="7">
        <f t="shared" si="4"/>
        <v>920</v>
      </c>
    </row>
    <row r="43" spans="1:19" s="7" customFormat="1" ht="25.5" x14ac:dyDescent="0.2">
      <c r="A43" s="51"/>
      <c r="B43" s="45">
        <f>B41+0.1</f>
        <v>4.7999999999999972</v>
      </c>
      <c r="C43" s="11" t="s">
        <v>226</v>
      </c>
      <c r="D43" s="74" t="str">
        <f>IF(C43="","",IF(E43="","",IF(E43&gt;1,"Nos.","No.")))</f>
        <v>Nos.</v>
      </c>
      <c r="E43" s="60">
        <f>E40</f>
        <v>3</v>
      </c>
      <c r="F43" s="60"/>
      <c r="G43" s="85">
        <v>59800</v>
      </c>
      <c r="H43" s="257">
        <f t="shared" si="5"/>
        <v>179400</v>
      </c>
      <c r="I43" s="240">
        <v>2760</v>
      </c>
      <c r="J43" s="257">
        <f t="shared" si="0"/>
        <v>8280</v>
      </c>
      <c r="K43" s="235">
        <f>J43+H43</f>
        <v>187680</v>
      </c>
      <c r="L43" s="499"/>
      <c r="M43" s="499"/>
      <c r="N43" s="7">
        <v>65000</v>
      </c>
      <c r="O43" s="7">
        <v>3000</v>
      </c>
      <c r="P43" s="7">
        <f t="shared" si="1"/>
        <v>5200</v>
      </c>
      <c r="Q43" s="7">
        <f t="shared" si="2"/>
        <v>240</v>
      </c>
      <c r="R43" s="7">
        <f t="shared" si="3"/>
        <v>59800</v>
      </c>
      <c r="S43" s="7">
        <f t="shared" si="4"/>
        <v>2760</v>
      </c>
    </row>
    <row r="44" spans="1:19" s="7" customFormat="1" ht="22.9" customHeight="1" x14ac:dyDescent="0.2">
      <c r="A44" s="51"/>
      <c r="B44" s="45">
        <f>B43+0.1</f>
        <v>4.8999999999999968</v>
      </c>
      <c r="C44" s="11" t="s">
        <v>227</v>
      </c>
      <c r="D44" s="74" t="str">
        <f>IF(C44="","",IF(E44="","",IF(E44&gt;1,"Nos.","No.")))</f>
        <v>No.</v>
      </c>
      <c r="E44" s="60">
        <f>E41</f>
        <v>0</v>
      </c>
      <c r="F44" s="60"/>
      <c r="G44" s="85">
        <v>0</v>
      </c>
      <c r="H44" s="257">
        <f t="shared" si="5"/>
        <v>0</v>
      </c>
      <c r="I44" s="240">
        <v>0</v>
      </c>
      <c r="J44" s="257">
        <f t="shared" si="0"/>
        <v>0</v>
      </c>
      <c r="K44" s="235">
        <f>J44+H44</f>
        <v>0</v>
      </c>
      <c r="L44" s="499"/>
      <c r="M44" s="499"/>
      <c r="P44" s="7">
        <f t="shared" si="1"/>
        <v>0</v>
      </c>
      <c r="Q44" s="7">
        <f t="shared" si="2"/>
        <v>0</v>
      </c>
      <c r="R44" s="7">
        <f t="shared" si="3"/>
        <v>0</v>
      </c>
      <c r="S44" s="7">
        <f t="shared" si="4"/>
        <v>0</v>
      </c>
    </row>
    <row r="45" spans="1:19" s="7" customFormat="1" ht="25.5" x14ac:dyDescent="0.2">
      <c r="A45" s="51"/>
      <c r="B45" s="45">
        <f>B44+0.1</f>
        <v>4.9999999999999964</v>
      </c>
      <c r="C45" s="11" t="s">
        <v>80</v>
      </c>
      <c r="D45" s="74" t="s">
        <v>3</v>
      </c>
      <c r="E45" s="60">
        <f>E43</f>
        <v>3</v>
      </c>
      <c r="F45" s="60"/>
      <c r="G45" s="85">
        <v>18400</v>
      </c>
      <c r="H45" s="257">
        <f t="shared" si="5"/>
        <v>55200</v>
      </c>
      <c r="I45" s="240">
        <v>4600</v>
      </c>
      <c r="J45" s="257">
        <f t="shared" si="0"/>
        <v>13800</v>
      </c>
      <c r="K45" s="235">
        <f>J45+H45</f>
        <v>69000</v>
      </c>
      <c r="L45" s="499" t="s">
        <v>250</v>
      </c>
      <c r="M45" s="499" t="s">
        <v>254</v>
      </c>
      <c r="N45" s="7">
        <v>20000</v>
      </c>
      <c r="O45" s="7">
        <v>5000</v>
      </c>
      <c r="P45" s="7">
        <f t="shared" si="1"/>
        <v>1600</v>
      </c>
      <c r="Q45" s="7">
        <f t="shared" si="2"/>
        <v>400</v>
      </c>
      <c r="R45" s="7">
        <f t="shared" si="3"/>
        <v>18400</v>
      </c>
      <c r="S45" s="7">
        <f t="shared" si="4"/>
        <v>4600</v>
      </c>
    </row>
    <row r="46" spans="1:19" s="7" customFormat="1" ht="24" customHeight="1" x14ac:dyDescent="0.2">
      <c r="A46" s="117"/>
      <c r="B46" s="118" t="s">
        <v>16</v>
      </c>
      <c r="C46" s="89" t="s">
        <v>65</v>
      </c>
      <c r="D46" s="5"/>
      <c r="E46" s="58"/>
      <c r="F46" s="58"/>
      <c r="G46" s="65">
        <v>0</v>
      </c>
      <c r="H46" s="257">
        <f t="shared" si="5"/>
        <v>0</v>
      </c>
      <c r="I46" s="81">
        <v>0</v>
      </c>
      <c r="J46" s="257">
        <f t="shared" si="0"/>
        <v>0</v>
      </c>
      <c r="K46" s="32"/>
      <c r="L46" s="493"/>
      <c r="M46" s="493"/>
      <c r="P46" s="7">
        <f t="shared" si="1"/>
        <v>0</v>
      </c>
      <c r="Q46" s="7">
        <f t="shared" si="2"/>
        <v>0</v>
      </c>
      <c r="R46" s="7">
        <f t="shared" si="3"/>
        <v>0</v>
      </c>
      <c r="S46" s="7">
        <f t="shared" si="4"/>
        <v>0</v>
      </c>
    </row>
    <row r="47" spans="1:19" s="7" customFormat="1" ht="21.95" customHeight="1" x14ac:dyDescent="0.2">
      <c r="A47" s="41"/>
      <c r="B47" s="314">
        <f>B45+0.1</f>
        <v>5.0999999999999961</v>
      </c>
      <c r="C47" s="19" t="s">
        <v>11</v>
      </c>
      <c r="D47" s="5"/>
      <c r="E47" s="58"/>
      <c r="F47" s="58"/>
      <c r="G47" s="65">
        <v>0</v>
      </c>
      <c r="H47" s="257">
        <f t="shared" si="5"/>
        <v>0</v>
      </c>
      <c r="I47" s="81">
        <v>0</v>
      </c>
      <c r="J47" s="257">
        <f t="shared" si="0"/>
        <v>0</v>
      </c>
      <c r="K47" s="32"/>
      <c r="L47" s="493"/>
      <c r="M47" s="493"/>
      <c r="P47" s="7">
        <f t="shared" si="1"/>
        <v>0</v>
      </c>
      <c r="Q47" s="7">
        <f t="shared" si="2"/>
        <v>0</v>
      </c>
      <c r="R47" s="7">
        <f t="shared" si="3"/>
        <v>0</v>
      </c>
      <c r="S47" s="7">
        <f t="shared" si="4"/>
        <v>0</v>
      </c>
    </row>
    <row r="48" spans="1:19" s="7" customFormat="1" ht="21.95" customHeight="1" x14ac:dyDescent="0.2">
      <c r="A48" s="41"/>
      <c r="B48" s="45" t="s">
        <v>17</v>
      </c>
      <c r="C48" s="17" t="s">
        <v>37</v>
      </c>
      <c r="D48" s="71" t="str">
        <f>IF(C48="","",IF(E48="","",IF(E48&gt;1,"Nos.","No.")))</f>
        <v>Nos.</v>
      </c>
      <c r="E48" s="57">
        <f>E15*4</f>
        <v>4</v>
      </c>
      <c r="F48" s="57"/>
      <c r="G48" s="64">
        <v>7590</v>
      </c>
      <c r="H48" s="257">
        <f t="shared" si="5"/>
        <v>30360</v>
      </c>
      <c r="I48" s="240">
        <v>920</v>
      </c>
      <c r="J48" s="257">
        <f t="shared" si="0"/>
        <v>3680</v>
      </c>
      <c r="K48" s="235">
        <f>J48+H48</f>
        <v>34040</v>
      </c>
      <c r="L48" s="555" t="s">
        <v>250</v>
      </c>
      <c r="M48" s="555" t="s">
        <v>253</v>
      </c>
      <c r="N48" s="7">
        <v>8250</v>
      </c>
      <c r="O48" s="7">
        <v>1000</v>
      </c>
      <c r="P48" s="7">
        <f t="shared" si="1"/>
        <v>660</v>
      </c>
      <c r="Q48" s="7">
        <f t="shared" si="2"/>
        <v>80</v>
      </c>
      <c r="R48" s="7">
        <f t="shared" si="3"/>
        <v>7590</v>
      </c>
      <c r="S48" s="7">
        <f t="shared" si="4"/>
        <v>920</v>
      </c>
    </row>
    <row r="49" spans="1:19" s="7" customFormat="1" ht="21.95" customHeight="1" thickBot="1" x14ac:dyDescent="0.25">
      <c r="A49" s="96"/>
      <c r="B49" s="119" t="s">
        <v>18</v>
      </c>
      <c r="C49" s="120" t="s">
        <v>79</v>
      </c>
      <c r="D49" s="121" t="str">
        <f>IF(C49="","",IF(E49="","",IF(E49&gt;1,"Nos.","No.")))</f>
        <v>Nos.</v>
      </c>
      <c r="E49" s="122">
        <f>E16*4</f>
        <v>8</v>
      </c>
      <c r="F49" s="122"/>
      <c r="G49" s="458">
        <v>10580</v>
      </c>
      <c r="H49" s="457">
        <f t="shared" si="5"/>
        <v>84640</v>
      </c>
      <c r="I49" s="457">
        <v>920</v>
      </c>
      <c r="J49" s="457">
        <f t="shared" si="0"/>
        <v>7360</v>
      </c>
      <c r="K49" s="401">
        <f>J49+H49</f>
        <v>92000</v>
      </c>
      <c r="L49" s="555"/>
      <c r="M49" s="555"/>
      <c r="N49" s="7">
        <v>11500</v>
      </c>
      <c r="O49" s="7">
        <v>1000</v>
      </c>
      <c r="P49" s="7">
        <f t="shared" si="1"/>
        <v>920</v>
      </c>
      <c r="Q49" s="7">
        <f t="shared" si="2"/>
        <v>80</v>
      </c>
      <c r="R49" s="7">
        <f t="shared" si="3"/>
        <v>10580</v>
      </c>
      <c r="S49" s="7">
        <f t="shared" si="4"/>
        <v>920</v>
      </c>
    </row>
    <row r="50" spans="1:19" s="7" customFormat="1" ht="21.95" customHeight="1" x14ac:dyDescent="0.2">
      <c r="A50" s="128"/>
      <c r="B50" s="136">
        <f>B47+0.1</f>
        <v>5.1999999999999957</v>
      </c>
      <c r="C50" s="137" t="s">
        <v>10</v>
      </c>
      <c r="D50" s="131"/>
      <c r="E50" s="138"/>
      <c r="F50" s="138"/>
      <c r="G50" s="133">
        <v>0</v>
      </c>
      <c r="H50" s="257">
        <f t="shared" si="5"/>
        <v>0</v>
      </c>
      <c r="I50" s="139">
        <v>0</v>
      </c>
      <c r="J50" s="257">
        <f t="shared" si="0"/>
        <v>0</v>
      </c>
      <c r="K50" s="135"/>
      <c r="L50" s="555"/>
      <c r="M50" s="555"/>
      <c r="P50" s="7">
        <f t="shared" si="1"/>
        <v>0</v>
      </c>
      <c r="Q50" s="7">
        <f t="shared" si="2"/>
        <v>0</v>
      </c>
      <c r="R50" s="7">
        <f t="shared" si="3"/>
        <v>0</v>
      </c>
      <c r="S50" s="7">
        <f t="shared" si="4"/>
        <v>0</v>
      </c>
    </row>
    <row r="51" spans="1:19" s="7" customFormat="1" ht="21.95" customHeight="1" x14ac:dyDescent="0.2">
      <c r="A51" s="41"/>
      <c r="B51" s="45" t="s">
        <v>17</v>
      </c>
      <c r="C51" s="17" t="str">
        <f>C48</f>
        <v xml:space="preserve">25mm dia </v>
      </c>
      <c r="D51" s="71" t="str">
        <f>IF(C51="","",IF(E51="","",IF(E51&gt;1,"Nos.","No.")))</f>
        <v>No.</v>
      </c>
      <c r="E51" s="57">
        <f>E48/4</f>
        <v>1</v>
      </c>
      <c r="F51" s="57"/>
      <c r="G51" s="64">
        <v>6900</v>
      </c>
      <c r="H51" s="257">
        <f t="shared" si="5"/>
        <v>6900</v>
      </c>
      <c r="I51" s="240">
        <v>920</v>
      </c>
      <c r="J51" s="257">
        <f t="shared" si="0"/>
        <v>920</v>
      </c>
      <c r="K51" s="235">
        <f>J51+H51</f>
        <v>7820</v>
      </c>
      <c r="L51" s="555"/>
      <c r="M51" s="555"/>
      <c r="N51" s="7">
        <v>7500</v>
      </c>
      <c r="O51" s="7">
        <v>1000</v>
      </c>
      <c r="P51" s="7">
        <f t="shared" si="1"/>
        <v>600</v>
      </c>
      <c r="Q51" s="7">
        <f t="shared" si="2"/>
        <v>80</v>
      </c>
      <c r="R51" s="7">
        <f t="shared" si="3"/>
        <v>6900</v>
      </c>
      <c r="S51" s="7">
        <f t="shared" si="4"/>
        <v>920</v>
      </c>
    </row>
    <row r="52" spans="1:19" s="7" customFormat="1" ht="21.95" customHeight="1" x14ac:dyDescent="0.2">
      <c r="A52" s="41"/>
      <c r="B52" s="45" t="s">
        <v>18</v>
      </c>
      <c r="C52" s="17" t="str">
        <f>C49</f>
        <v xml:space="preserve">32mm dia </v>
      </c>
      <c r="D52" s="71" t="str">
        <f>IF(C52="","",IF(E52="","",IF(E52&gt;1,"Nos.","No.")))</f>
        <v>Nos.</v>
      </c>
      <c r="E52" s="57">
        <f>E49/4</f>
        <v>2</v>
      </c>
      <c r="F52" s="57"/>
      <c r="G52" s="64">
        <v>9016</v>
      </c>
      <c r="H52" s="257">
        <f t="shared" si="5"/>
        <v>18032</v>
      </c>
      <c r="I52" s="240">
        <v>920</v>
      </c>
      <c r="J52" s="257">
        <f t="shared" si="0"/>
        <v>1840</v>
      </c>
      <c r="K52" s="235">
        <f>J52+H52</f>
        <v>19872</v>
      </c>
      <c r="L52" s="555"/>
      <c r="M52" s="555"/>
      <c r="N52" s="7">
        <v>9800</v>
      </c>
      <c r="O52" s="7">
        <v>1000</v>
      </c>
      <c r="P52" s="7">
        <f t="shared" si="1"/>
        <v>784</v>
      </c>
      <c r="Q52" s="7">
        <f t="shared" si="2"/>
        <v>80</v>
      </c>
      <c r="R52" s="7">
        <f t="shared" si="3"/>
        <v>9016</v>
      </c>
      <c r="S52" s="7">
        <f t="shared" si="4"/>
        <v>920</v>
      </c>
    </row>
    <row r="53" spans="1:19" s="7" customFormat="1" ht="21.95" customHeight="1" x14ac:dyDescent="0.2">
      <c r="A53" s="41"/>
      <c r="B53" s="45">
        <f>B50+0.01</f>
        <v>5.2099999999999955</v>
      </c>
      <c r="C53" s="19" t="s">
        <v>9</v>
      </c>
      <c r="D53" s="5"/>
      <c r="E53" s="58"/>
      <c r="F53" s="58"/>
      <c r="G53" s="65">
        <v>0</v>
      </c>
      <c r="H53" s="257">
        <f t="shared" si="5"/>
        <v>0</v>
      </c>
      <c r="I53" s="81">
        <v>0</v>
      </c>
      <c r="J53" s="257">
        <f t="shared" si="0"/>
        <v>0</v>
      </c>
      <c r="K53" s="32"/>
      <c r="L53" s="555"/>
      <c r="M53" s="555"/>
      <c r="P53" s="7">
        <f t="shared" si="1"/>
        <v>0</v>
      </c>
      <c r="Q53" s="7">
        <f t="shared" si="2"/>
        <v>0</v>
      </c>
      <c r="R53" s="7">
        <f t="shared" si="3"/>
        <v>0</v>
      </c>
      <c r="S53" s="7">
        <f t="shared" si="4"/>
        <v>0</v>
      </c>
    </row>
    <row r="54" spans="1:19" s="7" customFormat="1" ht="21.95" customHeight="1" x14ac:dyDescent="0.2">
      <c r="A54" s="41"/>
      <c r="B54" s="45" t="s">
        <v>17</v>
      </c>
      <c r="C54" s="17" t="str">
        <f>C51</f>
        <v xml:space="preserve">25mm dia </v>
      </c>
      <c r="D54" s="71" t="str">
        <f>IF(C54="","",IF(E54="","",IF(E54&gt;1,"Nos.","No.")))</f>
        <v>No.</v>
      </c>
      <c r="E54" s="57">
        <f>E51</f>
        <v>1</v>
      </c>
      <c r="F54" s="57"/>
      <c r="G54" s="64">
        <v>16560</v>
      </c>
      <c r="H54" s="257">
        <f t="shared" si="5"/>
        <v>16560</v>
      </c>
      <c r="I54" s="240">
        <v>1380</v>
      </c>
      <c r="J54" s="257">
        <f t="shared" si="0"/>
        <v>1380</v>
      </c>
      <c r="K54" s="235">
        <f>J54+H54</f>
        <v>17940</v>
      </c>
      <c r="L54" s="555"/>
      <c r="M54" s="555"/>
      <c r="N54" s="7">
        <v>18000</v>
      </c>
      <c r="O54" s="7">
        <v>1500</v>
      </c>
      <c r="P54" s="7">
        <f t="shared" si="1"/>
        <v>1440</v>
      </c>
      <c r="Q54" s="7">
        <f t="shared" si="2"/>
        <v>120</v>
      </c>
      <c r="R54" s="7">
        <f t="shared" si="3"/>
        <v>16560</v>
      </c>
      <c r="S54" s="7">
        <f t="shared" si="4"/>
        <v>1380</v>
      </c>
    </row>
    <row r="55" spans="1:19" s="7" customFormat="1" ht="21.95" customHeight="1" x14ac:dyDescent="0.2">
      <c r="A55" s="41"/>
      <c r="B55" s="45" t="s">
        <v>18</v>
      </c>
      <c r="C55" s="17" t="str">
        <f>C52</f>
        <v xml:space="preserve">32mm dia </v>
      </c>
      <c r="D55" s="71" t="str">
        <f>IF(C55="","",IF(E55="","",IF(E55&gt;1,"Nos.","No.")))</f>
        <v>Nos.</v>
      </c>
      <c r="E55" s="57">
        <f>E52</f>
        <v>2</v>
      </c>
      <c r="F55" s="57"/>
      <c r="G55" s="64">
        <v>19780</v>
      </c>
      <c r="H55" s="257">
        <f t="shared" si="5"/>
        <v>39560</v>
      </c>
      <c r="I55" s="240">
        <v>1380</v>
      </c>
      <c r="J55" s="257">
        <f t="shared" si="0"/>
        <v>2760</v>
      </c>
      <c r="K55" s="235">
        <f>J55+H55</f>
        <v>42320</v>
      </c>
      <c r="L55" s="556"/>
      <c r="M55" s="556"/>
      <c r="N55" s="7">
        <v>21500</v>
      </c>
      <c r="O55" s="7">
        <v>1500</v>
      </c>
      <c r="P55" s="7">
        <f t="shared" si="1"/>
        <v>1720</v>
      </c>
      <c r="Q55" s="7">
        <f t="shared" si="2"/>
        <v>120</v>
      </c>
      <c r="R55" s="7">
        <f t="shared" si="3"/>
        <v>19780</v>
      </c>
      <c r="S55" s="7">
        <f t="shared" si="4"/>
        <v>1380</v>
      </c>
    </row>
    <row r="56" spans="1:19" s="7" customFormat="1" ht="21.95" customHeight="1" x14ac:dyDescent="0.2">
      <c r="A56" s="41"/>
      <c r="B56" s="45">
        <f>B53+0.01</f>
        <v>5.2199999999999953</v>
      </c>
      <c r="C56" s="19" t="s">
        <v>66</v>
      </c>
      <c r="D56" s="5"/>
      <c r="E56" s="58"/>
      <c r="F56" s="58"/>
      <c r="G56" s="65">
        <v>0</v>
      </c>
      <c r="H56" s="257">
        <f t="shared" si="5"/>
        <v>0</v>
      </c>
      <c r="I56" s="81">
        <v>0</v>
      </c>
      <c r="J56" s="257">
        <f t="shared" si="0"/>
        <v>0</v>
      </c>
      <c r="K56" s="32"/>
      <c r="L56" s="493"/>
      <c r="M56" s="493"/>
      <c r="P56" s="7">
        <f t="shared" si="1"/>
        <v>0</v>
      </c>
      <c r="Q56" s="7">
        <f t="shared" si="2"/>
        <v>0</v>
      </c>
      <c r="R56" s="7">
        <f t="shared" si="3"/>
        <v>0</v>
      </c>
      <c r="S56" s="7">
        <f t="shared" si="4"/>
        <v>0</v>
      </c>
    </row>
    <row r="57" spans="1:19" s="7" customFormat="1" ht="21.95" customHeight="1" x14ac:dyDescent="0.2">
      <c r="A57" s="41"/>
      <c r="B57" s="45" t="s">
        <v>17</v>
      </c>
      <c r="C57" s="17" t="str">
        <f>C54</f>
        <v xml:space="preserve">25mm dia </v>
      </c>
      <c r="D57" s="71" t="str">
        <f>IF(C57="","",IF(E57="","",IF(E57&gt;1,"Nos.","No.")))</f>
        <v>Nos.</v>
      </c>
      <c r="E57" s="57">
        <f>E54*2</f>
        <v>2</v>
      </c>
      <c r="F57" s="57"/>
      <c r="G57" s="64">
        <v>10580</v>
      </c>
      <c r="H57" s="257">
        <f t="shared" si="5"/>
        <v>21160</v>
      </c>
      <c r="I57" s="240">
        <v>920</v>
      </c>
      <c r="J57" s="257">
        <f t="shared" si="0"/>
        <v>1840</v>
      </c>
      <c r="K57" s="235">
        <f>J57+H57</f>
        <v>23000</v>
      </c>
      <c r="L57" s="492"/>
      <c r="M57" s="492"/>
      <c r="N57" s="7">
        <v>11500</v>
      </c>
      <c r="O57" s="7">
        <v>1000</v>
      </c>
      <c r="P57" s="7">
        <f t="shared" si="1"/>
        <v>920</v>
      </c>
      <c r="Q57" s="7">
        <f t="shared" si="2"/>
        <v>80</v>
      </c>
      <c r="R57" s="7">
        <f t="shared" si="3"/>
        <v>10580</v>
      </c>
      <c r="S57" s="7">
        <f t="shared" si="4"/>
        <v>920</v>
      </c>
    </row>
    <row r="58" spans="1:19" s="7" customFormat="1" ht="21.95" customHeight="1" x14ac:dyDescent="0.2">
      <c r="A58" s="41"/>
      <c r="B58" s="45" t="s">
        <v>18</v>
      </c>
      <c r="C58" s="17" t="str">
        <f>C55</f>
        <v xml:space="preserve">32mm dia </v>
      </c>
      <c r="D58" s="71" t="str">
        <f>IF(C58="","",IF(E58="","",IF(E58&gt;1,"Nos.","No.")))</f>
        <v>Nos.</v>
      </c>
      <c r="E58" s="57">
        <f>E55*2</f>
        <v>4</v>
      </c>
      <c r="F58" s="57"/>
      <c r="G58" s="64">
        <v>13110</v>
      </c>
      <c r="H58" s="257">
        <f t="shared" si="5"/>
        <v>52440</v>
      </c>
      <c r="I58" s="240">
        <v>920</v>
      </c>
      <c r="J58" s="257">
        <f t="shared" si="0"/>
        <v>3680</v>
      </c>
      <c r="K58" s="235">
        <f>J58+H58</f>
        <v>56120</v>
      </c>
      <c r="L58" s="492"/>
      <c r="M58" s="492"/>
      <c r="N58" s="7">
        <v>14250</v>
      </c>
      <c r="O58" s="7">
        <v>1000</v>
      </c>
      <c r="P58" s="7">
        <f t="shared" si="1"/>
        <v>1140</v>
      </c>
      <c r="Q58" s="7">
        <f t="shared" si="2"/>
        <v>80</v>
      </c>
      <c r="R58" s="7">
        <f t="shared" si="3"/>
        <v>13110</v>
      </c>
      <c r="S58" s="7">
        <f t="shared" si="4"/>
        <v>920</v>
      </c>
    </row>
    <row r="59" spans="1:19" s="7" customFormat="1" ht="21.95" customHeight="1" x14ac:dyDescent="0.2">
      <c r="A59" s="41"/>
      <c r="B59" s="45">
        <f>B56+0.01</f>
        <v>5.2299999999999951</v>
      </c>
      <c r="C59" s="19" t="s">
        <v>225</v>
      </c>
      <c r="D59" s="5"/>
      <c r="E59" s="58"/>
      <c r="F59" s="58"/>
      <c r="G59" s="65">
        <v>0</v>
      </c>
      <c r="H59" s="257">
        <f t="shared" si="5"/>
        <v>0</v>
      </c>
      <c r="I59" s="81">
        <v>0</v>
      </c>
      <c r="J59" s="257">
        <f t="shared" si="0"/>
        <v>0</v>
      </c>
      <c r="K59" s="32"/>
      <c r="L59" s="493"/>
      <c r="M59" s="493"/>
      <c r="P59" s="7">
        <f t="shared" si="1"/>
        <v>0</v>
      </c>
      <c r="Q59" s="7">
        <f t="shared" si="2"/>
        <v>0</v>
      </c>
      <c r="R59" s="7">
        <f t="shared" si="3"/>
        <v>0</v>
      </c>
      <c r="S59" s="7">
        <f t="shared" si="4"/>
        <v>0</v>
      </c>
    </row>
    <row r="60" spans="1:19" s="7" customFormat="1" ht="21.95" customHeight="1" x14ac:dyDescent="0.2">
      <c r="A60" s="41"/>
      <c r="B60" s="45" t="s">
        <v>17</v>
      </c>
      <c r="C60" s="17" t="str">
        <f>C57</f>
        <v xml:space="preserve">25mm dia </v>
      </c>
      <c r="D60" s="71" t="str">
        <f>IF(C60="","",IF(E60="","",IF(E60&gt;1,"Nos.","No.")))</f>
        <v>Nos.</v>
      </c>
      <c r="E60" s="57">
        <v>2</v>
      </c>
      <c r="F60" s="57"/>
      <c r="G60" s="64">
        <v>8280</v>
      </c>
      <c r="H60" s="257">
        <f t="shared" si="5"/>
        <v>16560</v>
      </c>
      <c r="I60" s="240">
        <v>920</v>
      </c>
      <c r="J60" s="257">
        <f t="shared" si="0"/>
        <v>1840</v>
      </c>
      <c r="K60" s="235">
        <f>J60+H60</f>
        <v>18400</v>
      </c>
      <c r="L60" s="492"/>
      <c r="M60" s="492"/>
      <c r="N60" s="7">
        <v>9000</v>
      </c>
      <c r="O60" s="7">
        <v>1000</v>
      </c>
      <c r="P60" s="7">
        <f t="shared" si="1"/>
        <v>720</v>
      </c>
      <c r="Q60" s="7">
        <f t="shared" si="2"/>
        <v>80</v>
      </c>
      <c r="R60" s="7">
        <f t="shared" si="3"/>
        <v>8280</v>
      </c>
      <c r="S60" s="7">
        <f t="shared" si="4"/>
        <v>920</v>
      </c>
    </row>
    <row r="61" spans="1:19" s="7" customFormat="1" ht="21.95" customHeight="1" x14ac:dyDescent="0.2">
      <c r="A61" s="41"/>
      <c r="B61" s="45" t="s">
        <v>18</v>
      </c>
      <c r="C61" s="17" t="str">
        <f>C58</f>
        <v xml:space="preserve">32mm dia </v>
      </c>
      <c r="D61" s="71" t="str">
        <f>IF(C61="","",IF(E61="","",IF(E61&gt;1,"Nos.","No.")))</f>
        <v>Nos.</v>
      </c>
      <c r="E61" s="57">
        <v>4</v>
      </c>
      <c r="F61" s="57"/>
      <c r="G61" s="64">
        <v>12190</v>
      </c>
      <c r="H61" s="257">
        <f t="shared" si="5"/>
        <v>48760</v>
      </c>
      <c r="I61" s="240">
        <v>920</v>
      </c>
      <c r="J61" s="257">
        <f t="shared" si="0"/>
        <v>3680</v>
      </c>
      <c r="K61" s="235">
        <f>J61+H61</f>
        <v>52440</v>
      </c>
      <c r="L61" s="492"/>
      <c r="M61" s="492"/>
      <c r="N61" s="7">
        <v>13250</v>
      </c>
      <c r="O61" s="7">
        <v>1000</v>
      </c>
      <c r="P61" s="7">
        <f t="shared" si="1"/>
        <v>1060</v>
      </c>
      <c r="Q61" s="7">
        <f t="shared" si="2"/>
        <v>80</v>
      </c>
      <c r="R61" s="7">
        <f t="shared" si="3"/>
        <v>12190</v>
      </c>
      <c r="S61" s="7">
        <f t="shared" si="4"/>
        <v>920</v>
      </c>
    </row>
    <row r="62" spans="1:19" s="7" customFormat="1" ht="21.95" customHeight="1" x14ac:dyDescent="0.2">
      <c r="A62" s="41"/>
      <c r="B62" s="45">
        <f>B59+0.01</f>
        <v>5.2399999999999949</v>
      </c>
      <c r="C62" s="123" t="s">
        <v>39</v>
      </c>
      <c r="D62" s="5"/>
      <c r="E62" s="58"/>
      <c r="F62" s="58"/>
      <c r="G62" s="65">
        <v>0</v>
      </c>
      <c r="H62" s="257">
        <f t="shared" si="5"/>
        <v>0</v>
      </c>
      <c r="I62" s="81">
        <v>0</v>
      </c>
      <c r="J62" s="257">
        <f t="shared" si="0"/>
        <v>0</v>
      </c>
      <c r="K62" s="32"/>
      <c r="L62" s="492" t="s">
        <v>250</v>
      </c>
      <c r="M62" s="501" t="s">
        <v>266</v>
      </c>
      <c r="P62" s="7">
        <f t="shared" si="1"/>
        <v>0</v>
      </c>
      <c r="Q62" s="7">
        <f t="shared" si="2"/>
        <v>0</v>
      </c>
      <c r="R62" s="7">
        <f t="shared" si="3"/>
        <v>0</v>
      </c>
      <c r="S62" s="7">
        <f t="shared" si="4"/>
        <v>0</v>
      </c>
    </row>
    <row r="63" spans="1:19" s="7" customFormat="1" ht="21.95" customHeight="1" x14ac:dyDescent="0.2">
      <c r="A63" s="41"/>
      <c r="B63" s="45" t="s">
        <v>17</v>
      </c>
      <c r="C63" s="17" t="str">
        <f>C60</f>
        <v xml:space="preserve">25mm dia </v>
      </c>
      <c r="D63" s="71" t="str">
        <f>IF(C63="","",IF(E63="","",IF(E63&gt;1,"Nos.","No.")))</f>
        <v>Nos.</v>
      </c>
      <c r="E63" s="57">
        <v>2</v>
      </c>
      <c r="F63" s="57"/>
      <c r="G63" s="64">
        <v>11040</v>
      </c>
      <c r="H63" s="257">
        <f t="shared" si="5"/>
        <v>22080</v>
      </c>
      <c r="I63" s="240">
        <v>920</v>
      </c>
      <c r="J63" s="257">
        <f t="shared" si="0"/>
        <v>1840</v>
      </c>
      <c r="K63" s="235">
        <f>J63+H63</f>
        <v>23920</v>
      </c>
      <c r="L63" s="492"/>
      <c r="M63" s="501"/>
      <c r="N63" s="7">
        <v>12000</v>
      </c>
      <c r="O63" s="7">
        <v>1000</v>
      </c>
      <c r="P63" s="7">
        <f t="shared" si="1"/>
        <v>960</v>
      </c>
      <c r="Q63" s="7">
        <f t="shared" si="2"/>
        <v>80</v>
      </c>
      <c r="R63" s="7">
        <f t="shared" si="3"/>
        <v>11040</v>
      </c>
      <c r="S63" s="7">
        <f t="shared" si="4"/>
        <v>920</v>
      </c>
    </row>
    <row r="64" spans="1:19" s="7" customFormat="1" ht="21.95" customHeight="1" x14ac:dyDescent="0.2">
      <c r="A64" s="41"/>
      <c r="B64" s="45" t="s">
        <v>18</v>
      </c>
      <c r="C64" s="17" t="str">
        <f>C61</f>
        <v xml:space="preserve">32mm dia </v>
      </c>
      <c r="D64" s="71" t="str">
        <f>IF(C64="","",IF(E64="","",IF(E64&gt;1,"Nos.","No.")))</f>
        <v>Nos.</v>
      </c>
      <c r="E64" s="57">
        <v>4</v>
      </c>
      <c r="F64" s="57"/>
      <c r="G64" s="64">
        <v>10580</v>
      </c>
      <c r="H64" s="257">
        <f t="shared" si="5"/>
        <v>42320</v>
      </c>
      <c r="I64" s="257">
        <v>920</v>
      </c>
      <c r="J64" s="257">
        <f t="shared" si="0"/>
        <v>3680</v>
      </c>
      <c r="K64" s="256">
        <f>J64+H64</f>
        <v>46000</v>
      </c>
      <c r="L64" s="493"/>
      <c r="M64" s="493"/>
      <c r="N64" s="7">
        <v>11500</v>
      </c>
      <c r="O64" s="7">
        <v>1000</v>
      </c>
      <c r="P64" s="7">
        <f t="shared" si="1"/>
        <v>920</v>
      </c>
      <c r="Q64" s="7">
        <f t="shared" si="2"/>
        <v>80</v>
      </c>
      <c r="R64" s="7">
        <f t="shared" si="3"/>
        <v>10580</v>
      </c>
      <c r="S64" s="7">
        <f t="shared" si="4"/>
        <v>920</v>
      </c>
    </row>
    <row r="65" spans="1:19" s="7" customFormat="1" ht="26.45" customHeight="1" x14ac:dyDescent="0.2">
      <c r="A65" s="41"/>
      <c r="B65" s="45">
        <f>B62+0.01</f>
        <v>5.2499999999999947</v>
      </c>
      <c r="C65" s="110" t="s">
        <v>38</v>
      </c>
      <c r="D65" s="5"/>
      <c r="E65" s="58"/>
      <c r="F65" s="58"/>
      <c r="G65" s="65">
        <v>0</v>
      </c>
      <c r="H65" s="257">
        <f t="shared" si="5"/>
        <v>0</v>
      </c>
      <c r="I65" s="81">
        <v>0</v>
      </c>
      <c r="J65" s="257">
        <f t="shared" si="0"/>
        <v>0</v>
      </c>
      <c r="K65" s="32"/>
      <c r="L65" s="492" t="s">
        <v>250</v>
      </c>
      <c r="M65" s="501" t="s">
        <v>266</v>
      </c>
      <c r="P65" s="7">
        <f t="shared" si="1"/>
        <v>0</v>
      </c>
      <c r="Q65" s="7">
        <f t="shared" si="2"/>
        <v>0</v>
      </c>
      <c r="R65" s="7">
        <f t="shared" si="3"/>
        <v>0</v>
      </c>
      <c r="S65" s="7">
        <f t="shared" si="4"/>
        <v>0</v>
      </c>
    </row>
    <row r="66" spans="1:19" s="7" customFormat="1" ht="21.95" customHeight="1" x14ac:dyDescent="0.2">
      <c r="A66" s="41"/>
      <c r="B66" s="45" t="s">
        <v>17</v>
      </c>
      <c r="C66" s="17" t="str">
        <f>C63</f>
        <v xml:space="preserve">25mm dia </v>
      </c>
      <c r="D66" s="71" t="str">
        <f>IF(C66="","",IF(E66="","",IF(E66&gt;1,"Nos.","No.")))</f>
        <v>Nos.</v>
      </c>
      <c r="E66" s="57">
        <v>2</v>
      </c>
      <c r="F66" s="57"/>
      <c r="G66" s="64">
        <v>16100</v>
      </c>
      <c r="H66" s="257">
        <f t="shared" si="5"/>
        <v>32200</v>
      </c>
      <c r="I66" s="257">
        <v>1840</v>
      </c>
      <c r="J66" s="257">
        <f t="shared" si="0"/>
        <v>3680</v>
      </c>
      <c r="K66" s="256">
        <f>J66+H66</f>
        <v>35880</v>
      </c>
      <c r="L66" s="492"/>
      <c r="M66" s="501"/>
      <c r="N66" s="7">
        <v>17500</v>
      </c>
      <c r="O66" s="7">
        <v>2000</v>
      </c>
      <c r="P66" s="7">
        <f t="shared" si="1"/>
        <v>1400</v>
      </c>
      <c r="Q66" s="7">
        <f t="shared" si="2"/>
        <v>160</v>
      </c>
      <c r="R66" s="7">
        <f t="shared" si="3"/>
        <v>16100</v>
      </c>
      <c r="S66" s="7">
        <f t="shared" si="4"/>
        <v>1840</v>
      </c>
    </row>
    <row r="67" spans="1:19" s="7" customFormat="1" ht="21.95" customHeight="1" x14ac:dyDescent="0.2">
      <c r="A67" s="41"/>
      <c r="B67" s="45" t="s">
        <v>18</v>
      </c>
      <c r="C67" s="17" t="str">
        <f>C64</f>
        <v xml:space="preserve">32mm dia </v>
      </c>
      <c r="D67" s="71" t="str">
        <f>IF(C67="","",IF(E67="","",IF(E67&gt;1,"Nos.","No.")))</f>
        <v>Nos.</v>
      </c>
      <c r="E67" s="57">
        <v>4</v>
      </c>
      <c r="F67" s="57"/>
      <c r="G67" s="64">
        <v>19780</v>
      </c>
      <c r="H67" s="257">
        <f t="shared" si="5"/>
        <v>79120</v>
      </c>
      <c r="I67" s="257">
        <v>1840</v>
      </c>
      <c r="J67" s="257">
        <f t="shared" si="0"/>
        <v>7360</v>
      </c>
      <c r="K67" s="256">
        <f>J67+H67</f>
        <v>86480</v>
      </c>
      <c r="L67" s="492"/>
      <c r="M67" s="492"/>
      <c r="N67" s="7">
        <v>21500</v>
      </c>
      <c r="O67" s="7">
        <v>2000</v>
      </c>
      <c r="P67" s="7">
        <f t="shared" si="1"/>
        <v>1720</v>
      </c>
      <c r="Q67" s="7">
        <f t="shared" si="2"/>
        <v>160</v>
      </c>
      <c r="R67" s="7">
        <f t="shared" si="3"/>
        <v>19780</v>
      </c>
      <c r="S67" s="7">
        <f t="shared" si="4"/>
        <v>1840</v>
      </c>
    </row>
    <row r="68" spans="1:19" s="7" customFormat="1" ht="21.95" customHeight="1" x14ac:dyDescent="0.2">
      <c r="A68" s="51"/>
      <c r="B68" s="45">
        <f>B65+0.01</f>
        <v>5.2599999999999945</v>
      </c>
      <c r="C68" s="11" t="s">
        <v>228</v>
      </c>
      <c r="D68" s="74" t="str">
        <f>IF(C68="","",IF(E68="","",IF(E68&gt;1,"Nos.","No.")))</f>
        <v>Nos.</v>
      </c>
      <c r="E68" s="60">
        <f>SUM(E54:E55)</f>
        <v>3</v>
      </c>
      <c r="F68" s="60"/>
      <c r="G68" s="85">
        <v>24840</v>
      </c>
      <c r="H68" s="257">
        <f t="shared" si="5"/>
        <v>74520</v>
      </c>
      <c r="I68" s="257">
        <v>2760</v>
      </c>
      <c r="J68" s="257">
        <f t="shared" si="0"/>
        <v>8280</v>
      </c>
      <c r="K68" s="256">
        <f>J68+H68</f>
        <v>82800</v>
      </c>
      <c r="L68" s="492" t="s">
        <v>250</v>
      </c>
      <c r="M68" s="499" t="s">
        <v>255</v>
      </c>
      <c r="N68" s="7">
        <v>27000</v>
      </c>
      <c r="O68" s="7">
        <v>3000</v>
      </c>
      <c r="P68" s="7">
        <f t="shared" si="1"/>
        <v>2160</v>
      </c>
      <c r="Q68" s="7">
        <f t="shared" si="2"/>
        <v>240</v>
      </c>
      <c r="R68" s="7">
        <f t="shared" si="3"/>
        <v>24840</v>
      </c>
      <c r="S68" s="7">
        <f t="shared" si="4"/>
        <v>2760</v>
      </c>
    </row>
    <row r="69" spans="1:19" s="7" customFormat="1" ht="25.5" x14ac:dyDescent="0.2">
      <c r="A69" s="51"/>
      <c r="B69" s="45">
        <f>B68+0.01</f>
        <v>5.2699999999999942</v>
      </c>
      <c r="C69" s="11" t="s">
        <v>81</v>
      </c>
      <c r="D69" s="74" t="s">
        <v>3</v>
      </c>
      <c r="E69" s="60">
        <f>E68</f>
        <v>3</v>
      </c>
      <c r="F69" s="60"/>
      <c r="G69" s="85">
        <v>13800</v>
      </c>
      <c r="H69" s="257">
        <f t="shared" si="5"/>
        <v>41400</v>
      </c>
      <c r="I69" s="257">
        <v>4600</v>
      </c>
      <c r="J69" s="257">
        <f t="shared" si="0"/>
        <v>13800</v>
      </c>
      <c r="K69" s="256">
        <f>J69+H69</f>
        <v>55200</v>
      </c>
      <c r="L69" s="499" t="s">
        <v>250</v>
      </c>
      <c r="M69" s="499" t="s">
        <v>254</v>
      </c>
      <c r="N69" s="7">
        <v>15000</v>
      </c>
      <c r="O69" s="7">
        <v>5000</v>
      </c>
      <c r="P69" s="7">
        <f t="shared" si="1"/>
        <v>1200</v>
      </c>
      <c r="Q69" s="7">
        <f t="shared" si="2"/>
        <v>400</v>
      </c>
      <c r="R69" s="7">
        <f t="shared" si="3"/>
        <v>13800</v>
      </c>
      <c r="S69" s="7">
        <f t="shared" si="4"/>
        <v>4600</v>
      </c>
    </row>
    <row r="70" spans="1:19" s="7" customFormat="1" ht="89.25" x14ac:dyDescent="0.2">
      <c r="A70" s="419">
        <f>A29+1</f>
        <v>5</v>
      </c>
      <c r="B70" s="420"/>
      <c r="C70" s="421" t="s">
        <v>69</v>
      </c>
      <c r="D70" s="5"/>
      <c r="E70" s="58"/>
      <c r="F70" s="58"/>
      <c r="G70" s="65"/>
      <c r="H70" s="257"/>
      <c r="I70" s="31"/>
      <c r="J70" s="257"/>
      <c r="K70" s="32"/>
      <c r="L70" s="493"/>
      <c r="M70" s="493"/>
      <c r="P70" s="7">
        <f t="shared" si="1"/>
        <v>0</v>
      </c>
      <c r="Q70" s="7">
        <f t="shared" si="2"/>
        <v>0</v>
      </c>
      <c r="R70" s="7">
        <f t="shared" si="3"/>
        <v>0</v>
      </c>
      <c r="S70" s="7">
        <f t="shared" si="4"/>
        <v>0</v>
      </c>
    </row>
    <row r="71" spans="1:19" s="12" customFormat="1" ht="24" customHeight="1" x14ac:dyDescent="0.2">
      <c r="A71" s="42"/>
      <c r="B71" s="93">
        <f>A70+0.1</f>
        <v>5.0999999999999996</v>
      </c>
      <c r="C71" s="17" t="s">
        <v>35</v>
      </c>
      <c r="D71" s="71" t="s">
        <v>36</v>
      </c>
      <c r="E71" s="57">
        <v>180</v>
      </c>
      <c r="F71" s="57"/>
      <c r="G71" s="67">
        <v>2321.62</v>
      </c>
      <c r="H71" s="257">
        <f t="shared" si="5"/>
        <v>417891.6</v>
      </c>
      <c r="I71" s="257">
        <v>920</v>
      </c>
      <c r="J71" s="257">
        <f t="shared" si="0"/>
        <v>165600</v>
      </c>
      <c r="K71" s="256">
        <f>J71+H71</f>
        <v>583491.6</v>
      </c>
      <c r="L71" s="492" t="s">
        <v>250</v>
      </c>
      <c r="M71" s="492" t="s">
        <v>256</v>
      </c>
      <c r="N71" s="494">
        <v>2523.5</v>
      </c>
      <c r="O71" s="12">
        <v>1000</v>
      </c>
      <c r="P71" s="7">
        <f t="shared" si="1"/>
        <v>201.88</v>
      </c>
      <c r="Q71" s="7">
        <f t="shared" si="2"/>
        <v>80</v>
      </c>
      <c r="R71" s="7">
        <f t="shared" si="3"/>
        <v>2321.62</v>
      </c>
      <c r="S71" s="7">
        <f t="shared" si="4"/>
        <v>920</v>
      </c>
    </row>
    <row r="72" spans="1:19" s="12" customFormat="1" ht="24" customHeight="1" x14ac:dyDescent="0.2">
      <c r="A72" s="42"/>
      <c r="B72" s="93">
        <f>B71+0.1</f>
        <v>5.1999999999999993</v>
      </c>
      <c r="C72" s="17" t="s">
        <v>60</v>
      </c>
      <c r="D72" s="71" t="s">
        <v>36</v>
      </c>
      <c r="E72" s="57">
        <v>10</v>
      </c>
      <c r="F72" s="57"/>
      <c r="G72" s="67">
        <v>3032.32</v>
      </c>
      <c r="H72" s="257">
        <f t="shared" si="5"/>
        <v>30323.200000000001</v>
      </c>
      <c r="I72" s="257">
        <v>1104</v>
      </c>
      <c r="J72" s="257">
        <f t="shared" si="0"/>
        <v>11040</v>
      </c>
      <c r="K72" s="256">
        <f>J72+H72</f>
        <v>41363.199999999997</v>
      </c>
      <c r="L72" s="492"/>
      <c r="M72" s="492"/>
      <c r="N72" s="494">
        <v>3296</v>
      </c>
      <c r="O72" s="12">
        <v>1200</v>
      </c>
      <c r="P72" s="7">
        <f t="shared" si="1"/>
        <v>263.68</v>
      </c>
      <c r="Q72" s="7">
        <f t="shared" si="2"/>
        <v>96</v>
      </c>
      <c r="R72" s="7">
        <f t="shared" si="3"/>
        <v>3032.32</v>
      </c>
      <c r="S72" s="7">
        <f t="shared" si="4"/>
        <v>1104</v>
      </c>
    </row>
    <row r="73" spans="1:19" s="12" customFormat="1" ht="24" customHeight="1" x14ac:dyDescent="0.2">
      <c r="A73" s="42"/>
      <c r="B73" s="93">
        <f>B72+0.1</f>
        <v>5.2999999999999989</v>
      </c>
      <c r="C73" s="17" t="s">
        <v>90</v>
      </c>
      <c r="D73" s="71" t="s">
        <v>36</v>
      </c>
      <c r="E73" s="57">
        <v>5</v>
      </c>
      <c r="F73" s="57"/>
      <c r="G73" s="67">
        <v>3695.64</v>
      </c>
      <c r="H73" s="257">
        <f t="shared" si="5"/>
        <v>18478.2</v>
      </c>
      <c r="I73" s="257">
        <v>1196</v>
      </c>
      <c r="J73" s="257">
        <f t="shared" si="0"/>
        <v>5980</v>
      </c>
      <c r="K73" s="256">
        <f>J73+H73</f>
        <v>24458.2</v>
      </c>
      <c r="L73" s="492"/>
      <c r="M73" s="492"/>
      <c r="N73" s="494">
        <v>4017</v>
      </c>
      <c r="O73" s="12">
        <v>1300</v>
      </c>
      <c r="P73" s="7">
        <f t="shared" si="1"/>
        <v>321.36</v>
      </c>
      <c r="Q73" s="7">
        <f t="shared" si="2"/>
        <v>104</v>
      </c>
      <c r="R73" s="7">
        <f t="shared" si="3"/>
        <v>3695.64</v>
      </c>
      <c r="S73" s="7">
        <f t="shared" si="4"/>
        <v>1196</v>
      </c>
    </row>
    <row r="74" spans="1:19" s="12" customFormat="1" ht="24" customHeight="1" x14ac:dyDescent="0.2">
      <c r="A74" s="42"/>
      <c r="B74" s="93">
        <f>B73+0.1</f>
        <v>5.3999999999999986</v>
      </c>
      <c r="C74" s="17" t="s">
        <v>91</v>
      </c>
      <c r="D74" s="71" t="s">
        <v>36</v>
      </c>
      <c r="E74" s="57">
        <v>25</v>
      </c>
      <c r="F74" s="57"/>
      <c r="G74" s="67">
        <v>4501.1000000000004</v>
      </c>
      <c r="H74" s="257">
        <f t="shared" si="5"/>
        <v>112527.50000000001</v>
      </c>
      <c r="I74" s="257">
        <v>1288</v>
      </c>
      <c r="J74" s="257">
        <f t="shared" si="0"/>
        <v>32200</v>
      </c>
      <c r="K74" s="256">
        <f>J74+H74</f>
        <v>144727.5</v>
      </c>
      <c r="L74" s="492"/>
      <c r="M74" s="492"/>
      <c r="N74" s="494">
        <v>4892.5</v>
      </c>
      <c r="O74" s="12">
        <v>1400</v>
      </c>
      <c r="P74" s="7">
        <f t="shared" si="1"/>
        <v>391.40000000000003</v>
      </c>
      <c r="Q74" s="7">
        <f t="shared" si="2"/>
        <v>112</v>
      </c>
      <c r="R74" s="7">
        <f t="shared" si="3"/>
        <v>4501.1000000000004</v>
      </c>
      <c r="S74" s="7">
        <f t="shared" si="4"/>
        <v>1288</v>
      </c>
    </row>
    <row r="75" spans="1:19" s="382" customFormat="1" ht="38.25" x14ac:dyDescent="0.2">
      <c r="A75" s="422">
        <f>A70+1</f>
        <v>6</v>
      </c>
      <c r="B75" s="423"/>
      <c r="C75" s="424" t="s">
        <v>229</v>
      </c>
      <c r="D75" s="425"/>
      <c r="E75" s="426"/>
      <c r="F75" s="426"/>
      <c r="G75" s="66">
        <v>0</v>
      </c>
      <c r="H75" s="257">
        <f t="shared" si="5"/>
        <v>0</v>
      </c>
      <c r="I75" s="33">
        <v>0</v>
      </c>
      <c r="J75" s="257">
        <f t="shared" si="0"/>
        <v>0</v>
      </c>
      <c r="K75" s="34"/>
      <c r="L75" s="503"/>
      <c r="M75" s="503"/>
      <c r="P75" s="7">
        <f t="shared" si="1"/>
        <v>0</v>
      </c>
      <c r="Q75" s="7">
        <f t="shared" si="2"/>
        <v>0</v>
      </c>
      <c r="R75" s="7">
        <f t="shared" si="3"/>
        <v>0</v>
      </c>
      <c r="S75" s="7">
        <f t="shared" si="4"/>
        <v>0</v>
      </c>
    </row>
    <row r="76" spans="1:19" s="7" customFormat="1" ht="24" customHeight="1" thickBot="1" x14ac:dyDescent="0.25">
      <c r="A76" s="96"/>
      <c r="B76" s="140">
        <f>A75+0.1</f>
        <v>6.1</v>
      </c>
      <c r="C76" s="120" t="s">
        <v>44</v>
      </c>
      <c r="D76" s="121" t="s">
        <v>36</v>
      </c>
      <c r="E76" s="122">
        <v>120</v>
      </c>
      <c r="F76" s="122"/>
      <c r="G76" s="458">
        <v>1847.82</v>
      </c>
      <c r="H76" s="457">
        <f t="shared" si="5"/>
        <v>221738.4</v>
      </c>
      <c r="I76" s="457">
        <v>138</v>
      </c>
      <c r="J76" s="457">
        <f t="shared" si="0"/>
        <v>16560</v>
      </c>
      <c r="K76" s="401">
        <f>J76+H76</f>
        <v>238298.4</v>
      </c>
      <c r="L76" s="492" t="s">
        <v>250</v>
      </c>
      <c r="M76" s="500" t="s">
        <v>257</v>
      </c>
      <c r="N76" s="494">
        <v>2008.5</v>
      </c>
      <c r="O76" s="7">
        <v>150</v>
      </c>
      <c r="P76" s="7">
        <f t="shared" si="1"/>
        <v>160.68</v>
      </c>
      <c r="Q76" s="7">
        <f t="shared" si="2"/>
        <v>12</v>
      </c>
      <c r="R76" s="7">
        <f t="shared" si="3"/>
        <v>1847.82</v>
      </c>
      <c r="S76" s="7">
        <f t="shared" si="4"/>
        <v>138</v>
      </c>
    </row>
    <row r="77" spans="1:19" s="7" customFormat="1" ht="78" customHeight="1" x14ac:dyDescent="0.2">
      <c r="A77" s="427">
        <f>A75+1</f>
        <v>7</v>
      </c>
      <c r="B77" s="428"/>
      <c r="C77" s="429" t="s">
        <v>59</v>
      </c>
      <c r="D77" s="430" t="s">
        <v>40</v>
      </c>
      <c r="E77" s="431">
        <v>1250</v>
      </c>
      <c r="F77" s="431"/>
      <c r="G77" s="432">
        <v>4643.24</v>
      </c>
      <c r="H77" s="257">
        <f t="shared" si="5"/>
        <v>5804050</v>
      </c>
      <c r="I77" s="257">
        <v>920</v>
      </c>
      <c r="J77" s="257">
        <f t="shared" ref="J77:J118" si="6">I77*E77</f>
        <v>1150000</v>
      </c>
      <c r="K77" s="256">
        <f>J77+H77</f>
        <v>6954050</v>
      </c>
      <c r="L77" s="492" t="s">
        <v>250</v>
      </c>
      <c r="M77" s="504" t="s">
        <v>258</v>
      </c>
      <c r="N77" s="494">
        <v>5047</v>
      </c>
      <c r="O77" s="7">
        <v>1000</v>
      </c>
      <c r="P77" s="7">
        <f t="shared" ref="P77:P118" si="7">N77*8%</f>
        <v>403.76</v>
      </c>
      <c r="Q77" s="7">
        <f t="shared" ref="Q77:Q118" si="8">O77*8%</f>
        <v>80</v>
      </c>
      <c r="R77" s="7">
        <f t="shared" ref="R77:R118" si="9">N77-P77</f>
        <v>4643.24</v>
      </c>
      <c r="S77" s="7">
        <f t="shared" ref="S77:S118" si="10">O77-Q77</f>
        <v>920</v>
      </c>
    </row>
    <row r="78" spans="1:19" s="7" customFormat="1" ht="64.5" customHeight="1" thickBot="1" x14ac:dyDescent="0.25">
      <c r="A78" s="90">
        <f>A77+1</f>
        <v>8</v>
      </c>
      <c r="B78" s="68"/>
      <c r="C78" s="433" t="s">
        <v>92</v>
      </c>
      <c r="D78" s="71" t="s">
        <v>40</v>
      </c>
      <c r="E78" s="434">
        <v>1200</v>
      </c>
      <c r="F78" s="434"/>
      <c r="G78" s="435">
        <v>5211.8</v>
      </c>
      <c r="H78" s="257">
        <f t="shared" si="5"/>
        <v>6254160</v>
      </c>
      <c r="I78" s="257">
        <v>460</v>
      </c>
      <c r="J78" s="257">
        <f t="shared" si="6"/>
        <v>552000</v>
      </c>
      <c r="K78" s="256">
        <f>J78+H78</f>
        <v>6806160</v>
      </c>
      <c r="L78" s="492" t="s">
        <v>250</v>
      </c>
      <c r="M78" s="500" t="s">
        <v>257</v>
      </c>
      <c r="N78" s="494">
        <v>5665</v>
      </c>
      <c r="O78" s="7">
        <v>500</v>
      </c>
      <c r="P78" s="7">
        <f t="shared" si="7"/>
        <v>453.2</v>
      </c>
      <c r="Q78" s="7">
        <f t="shared" si="8"/>
        <v>40</v>
      </c>
      <c r="R78" s="7">
        <f t="shared" si="9"/>
        <v>5211.8</v>
      </c>
      <c r="S78" s="7">
        <f t="shared" si="10"/>
        <v>460</v>
      </c>
    </row>
    <row r="79" spans="1:19" s="7" customFormat="1" ht="51" x14ac:dyDescent="0.2">
      <c r="A79" s="90">
        <f>A78+1</f>
        <v>9</v>
      </c>
      <c r="B79" s="68"/>
      <c r="C79" s="433" t="s">
        <v>68</v>
      </c>
      <c r="D79" s="74" t="s">
        <v>40</v>
      </c>
      <c r="E79" s="60">
        <v>100</v>
      </c>
      <c r="F79" s="60"/>
      <c r="G79" s="435">
        <v>5336</v>
      </c>
      <c r="H79" s="257">
        <f t="shared" si="5"/>
        <v>533600</v>
      </c>
      <c r="I79" s="257">
        <v>460</v>
      </c>
      <c r="J79" s="257">
        <f t="shared" si="6"/>
        <v>46000</v>
      </c>
      <c r="K79" s="256">
        <f>J79+H79</f>
        <v>579600</v>
      </c>
      <c r="L79" s="492" t="s">
        <v>250</v>
      </c>
      <c r="M79" s="499" t="s">
        <v>259</v>
      </c>
      <c r="N79" s="7">
        <v>5800</v>
      </c>
      <c r="O79" s="7">
        <v>500</v>
      </c>
      <c r="P79" s="7">
        <f t="shared" si="7"/>
        <v>464</v>
      </c>
      <c r="Q79" s="7">
        <f t="shared" si="8"/>
        <v>40</v>
      </c>
      <c r="R79" s="7">
        <f t="shared" si="9"/>
        <v>5336</v>
      </c>
      <c r="S79" s="7">
        <f t="shared" si="10"/>
        <v>460</v>
      </c>
    </row>
    <row r="80" spans="1:19" s="7" customFormat="1" ht="63.75" x14ac:dyDescent="0.2">
      <c r="A80" s="436">
        <f>A79+1</f>
        <v>10</v>
      </c>
      <c r="B80" s="76"/>
      <c r="C80" s="437" t="s">
        <v>34</v>
      </c>
      <c r="D80" s="438"/>
      <c r="E80" s="61"/>
      <c r="F80" s="61"/>
      <c r="G80" s="439"/>
      <c r="H80" s="257"/>
      <c r="I80" s="440"/>
      <c r="J80" s="257"/>
      <c r="K80" s="34"/>
      <c r="L80" s="503"/>
      <c r="M80" s="503"/>
      <c r="P80" s="7">
        <f t="shared" si="7"/>
        <v>0</v>
      </c>
      <c r="Q80" s="7">
        <f t="shared" si="8"/>
        <v>0</v>
      </c>
      <c r="R80" s="7">
        <f t="shared" si="9"/>
        <v>0</v>
      </c>
      <c r="S80" s="7">
        <f t="shared" si="10"/>
        <v>0</v>
      </c>
    </row>
    <row r="81" spans="1:19" s="7" customFormat="1" ht="47.45" customHeight="1" x14ac:dyDescent="0.2">
      <c r="A81" s="41"/>
      <c r="B81" s="68">
        <f>A80+0.1</f>
        <v>10.1</v>
      </c>
      <c r="C81" s="315" t="s">
        <v>230</v>
      </c>
      <c r="D81" s="8" t="s">
        <v>40</v>
      </c>
      <c r="E81" s="95">
        <v>9</v>
      </c>
      <c r="F81" s="95"/>
      <c r="G81" s="64">
        <v>36800</v>
      </c>
      <c r="H81" s="257">
        <f t="shared" ref="H81:H118" si="11">G81*E81</f>
        <v>331200</v>
      </c>
      <c r="I81" s="257">
        <v>1840</v>
      </c>
      <c r="J81" s="257">
        <f t="shared" si="6"/>
        <v>16560</v>
      </c>
      <c r="K81" s="526">
        <f>J81+H81</f>
        <v>347760</v>
      </c>
      <c r="L81" s="561" t="s">
        <v>251</v>
      </c>
      <c r="M81" s="547" t="s">
        <v>260</v>
      </c>
      <c r="N81" s="7">
        <v>40000</v>
      </c>
      <c r="O81" s="7">
        <v>2000</v>
      </c>
      <c r="P81" s="7">
        <f t="shared" si="7"/>
        <v>3200</v>
      </c>
      <c r="Q81" s="7">
        <f t="shared" si="8"/>
        <v>160</v>
      </c>
      <c r="R81" s="7">
        <f t="shared" si="9"/>
        <v>36800</v>
      </c>
      <c r="S81" s="7">
        <f t="shared" si="10"/>
        <v>1840</v>
      </c>
    </row>
    <row r="82" spans="1:19" s="7" customFormat="1" ht="21.95" customHeight="1" x14ac:dyDescent="0.2">
      <c r="A82" s="41"/>
      <c r="B82" s="68">
        <f>B81+0.1</f>
        <v>10.199999999999999</v>
      </c>
      <c r="C82" s="87" t="s">
        <v>93</v>
      </c>
      <c r="D82" s="13"/>
      <c r="E82" s="126"/>
      <c r="F82" s="126"/>
      <c r="G82" s="66">
        <v>0</v>
      </c>
      <c r="H82" s="257">
        <f t="shared" si="11"/>
        <v>0</v>
      </c>
      <c r="I82" s="82">
        <v>0</v>
      </c>
      <c r="J82" s="257">
        <f t="shared" si="6"/>
        <v>0</v>
      </c>
      <c r="K82" s="527"/>
      <c r="L82" s="562"/>
      <c r="M82" s="548"/>
      <c r="P82" s="7">
        <f t="shared" si="7"/>
        <v>0</v>
      </c>
      <c r="Q82" s="7">
        <f t="shared" si="8"/>
        <v>0</v>
      </c>
      <c r="R82" s="7">
        <f t="shared" si="9"/>
        <v>0</v>
      </c>
      <c r="S82" s="7">
        <f t="shared" si="10"/>
        <v>0</v>
      </c>
    </row>
    <row r="83" spans="1:19" s="7" customFormat="1" ht="21.95" customHeight="1" x14ac:dyDescent="0.2">
      <c r="A83" s="41"/>
      <c r="B83" s="45" t="s">
        <v>17</v>
      </c>
      <c r="C83" s="20" t="s">
        <v>94</v>
      </c>
      <c r="D83" s="8" t="s">
        <v>4</v>
      </c>
      <c r="E83" s="57">
        <v>4</v>
      </c>
      <c r="F83" s="57"/>
      <c r="G83" s="64">
        <v>5060</v>
      </c>
      <c r="H83" s="257">
        <f t="shared" si="11"/>
        <v>20240</v>
      </c>
      <c r="I83" s="257">
        <v>920</v>
      </c>
      <c r="J83" s="257">
        <f t="shared" si="6"/>
        <v>3680</v>
      </c>
      <c r="K83" s="526">
        <f t="shared" ref="K83:K88" si="12">J83+H83</f>
        <v>23920</v>
      </c>
      <c r="L83" s="562"/>
      <c r="M83" s="548"/>
      <c r="N83" s="7">
        <v>5500</v>
      </c>
      <c r="O83" s="7">
        <v>1000</v>
      </c>
      <c r="P83" s="7">
        <f t="shared" si="7"/>
        <v>440</v>
      </c>
      <c r="Q83" s="7">
        <f t="shared" si="8"/>
        <v>80</v>
      </c>
      <c r="R83" s="7">
        <f t="shared" si="9"/>
        <v>5060</v>
      </c>
      <c r="S83" s="7">
        <f t="shared" si="10"/>
        <v>920</v>
      </c>
    </row>
    <row r="84" spans="1:19" s="7" customFormat="1" ht="21.95" customHeight="1" x14ac:dyDescent="0.2">
      <c r="A84" s="41"/>
      <c r="B84" s="45" t="s">
        <v>18</v>
      </c>
      <c r="C84" s="20" t="s">
        <v>95</v>
      </c>
      <c r="D84" s="8" t="s">
        <v>4</v>
      </c>
      <c r="E84" s="57">
        <v>7</v>
      </c>
      <c r="F84" s="57"/>
      <c r="G84" s="64">
        <v>5980</v>
      </c>
      <c r="H84" s="257">
        <f t="shared" si="11"/>
        <v>41860</v>
      </c>
      <c r="I84" s="257">
        <v>920</v>
      </c>
      <c r="J84" s="257">
        <f t="shared" si="6"/>
        <v>6440</v>
      </c>
      <c r="K84" s="526">
        <f t="shared" si="12"/>
        <v>48300</v>
      </c>
      <c r="L84" s="562"/>
      <c r="M84" s="548"/>
      <c r="N84" s="7">
        <v>6500</v>
      </c>
      <c r="O84" s="7">
        <v>1000</v>
      </c>
      <c r="P84" s="7">
        <f t="shared" si="7"/>
        <v>520</v>
      </c>
      <c r="Q84" s="7">
        <f t="shared" si="8"/>
        <v>80</v>
      </c>
      <c r="R84" s="7">
        <f t="shared" si="9"/>
        <v>5980</v>
      </c>
      <c r="S84" s="7">
        <f t="shared" si="10"/>
        <v>920</v>
      </c>
    </row>
    <row r="85" spans="1:19" s="7" customFormat="1" ht="21.95" customHeight="1" x14ac:dyDescent="0.2">
      <c r="A85" s="41"/>
      <c r="B85" s="45" t="s">
        <v>97</v>
      </c>
      <c r="C85" s="20" t="s">
        <v>96</v>
      </c>
      <c r="D85" s="8" t="s">
        <v>4</v>
      </c>
      <c r="E85" s="57">
        <v>16</v>
      </c>
      <c r="F85" s="57"/>
      <c r="G85" s="64">
        <v>6670</v>
      </c>
      <c r="H85" s="257">
        <f t="shared" si="11"/>
        <v>106720</v>
      </c>
      <c r="I85" s="257">
        <v>920</v>
      </c>
      <c r="J85" s="257">
        <f t="shared" si="6"/>
        <v>14720</v>
      </c>
      <c r="K85" s="526">
        <f t="shared" si="12"/>
        <v>121440</v>
      </c>
      <c r="L85" s="562"/>
      <c r="M85" s="548"/>
      <c r="N85" s="7">
        <v>7250</v>
      </c>
      <c r="O85" s="7">
        <v>1000</v>
      </c>
      <c r="P85" s="7">
        <f t="shared" si="7"/>
        <v>580</v>
      </c>
      <c r="Q85" s="7">
        <f t="shared" si="8"/>
        <v>80</v>
      </c>
      <c r="R85" s="7">
        <f t="shared" si="9"/>
        <v>6670</v>
      </c>
      <c r="S85" s="7">
        <f t="shared" si="10"/>
        <v>920</v>
      </c>
    </row>
    <row r="86" spans="1:19" s="7" customFormat="1" ht="21.95" customHeight="1" x14ac:dyDescent="0.2">
      <c r="A86" s="41"/>
      <c r="B86" s="68">
        <f>B82+0.1</f>
        <v>10.299999999999999</v>
      </c>
      <c r="C86" s="20" t="s">
        <v>70</v>
      </c>
      <c r="D86" s="8" t="s">
        <v>40</v>
      </c>
      <c r="E86" s="95">
        <v>6</v>
      </c>
      <c r="F86" s="95"/>
      <c r="G86" s="64">
        <v>29440</v>
      </c>
      <c r="H86" s="257">
        <f t="shared" si="11"/>
        <v>176640</v>
      </c>
      <c r="I86" s="257">
        <v>1840</v>
      </c>
      <c r="J86" s="257">
        <f t="shared" si="6"/>
        <v>11040</v>
      </c>
      <c r="K86" s="526">
        <f t="shared" si="12"/>
        <v>187680</v>
      </c>
      <c r="L86" s="562"/>
      <c r="M86" s="548"/>
      <c r="N86" s="7">
        <v>32000</v>
      </c>
      <c r="O86" s="7">
        <v>2000</v>
      </c>
      <c r="P86" s="7">
        <f t="shared" si="7"/>
        <v>2560</v>
      </c>
      <c r="Q86" s="7">
        <f t="shared" si="8"/>
        <v>160</v>
      </c>
      <c r="R86" s="7">
        <f t="shared" si="9"/>
        <v>29440</v>
      </c>
      <c r="S86" s="7">
        <f t="shared" si="10"/>
        <v>1840</v>
      </c>
    </row>
    <row r="87" spans="1:19" s="7" customFormat="1" ht="21.95" customHeight="1" x14ac:dyDescent="0.2">
      <c r="A87" s="41"/>
      <c r="B87" s="68">
        <f t="shared" ref="B87:B89" si="13">B86+0.1</f>
        <v>10.399999999999999</v>
      </c>
      <c r="C87" s="20" t="s">
        <v>71</v>
      </c>
      <c r="D87" s="8" t="s">
        <v>40</v>
      </c>
      <c r="E87" s="95">
        <v>1</v>
      </c>
      <c r="F87" s="95"/>
      <c r="G87" s="64">
        <v>13800</v>
      </c>
      <c r="H87" s="257">
        <f t="shared" si="11"/>
        <v>13800</v>
      </c>
      <c r="I87" s="257">
        <v>1840</v>
      </c>
      <c r="J87" s="257">
        <f t="shared" si="6"/>
        <v>1840</v>
      </c>
      <c r="K87" s="526">
        <f t="shared" si="12"/>
        <v>15640</v>
      </c>
      <c r="L87" s="562"/>
      <c r="M87" s="548"/>
      <c r="N87" s="7">
        <v>15000</v>
      </c>
      <c r="O87" s="7">
        <v>2000</v>
      </c>
      <c r="P87" s="7">
        <f t="shared" si="7"/>
        <v>1200</v>
      </c>
      <c r="Q87" s="7">
        <f t="shared" si="8"/>
        <v>160</v>
      </c>
      <c r="R87" s="7">
        <f t="shared" si="9"/>
        <v>13800</v>
      </c>
      <c r="S87" s="7">
        <f t="shared" si="10"/>
        <v>1840</v>
      </c>
    </row>
    <row r="88" spans="1:19" s="7" customFormat="1" ht="21.95" customHeight="1" x14ac:dyDescent="0.2">
      <c r="A88" s="41"/>
      <c r="B88" s="68">
        <f>B87+1</f>
        <v>11.399999999999999</v>
      </c>
      <c r="C88" s="20" t="s">
        <v>61</v>
      </c>
      <c r="D88" s="8" t="s">
        <v>50</v>
      </c>
      <c r="E88" s="95">
        <v>1</v>
      </c>
      <c r="F88" s="95"/>
      <c r="G88" s="64">
        <v>1380</v>
      </c>
      <c r="H88" s="257">
        <f t="shared" si="11"/>
        <v>1380</v>
      </c>
      <c r="I88" s="257">
        <v>460</v>
      </c>
      <c r="J88" s="257">
        <f t="shared" si="6"/>
        <v>460</v>
      </c>
      <c r="K88" s="526">
        <f t="shared" si="12"/>
        <v>1840</v>
      </c>
      <c r="L88" s="562"/>
      <c r="M88" s="548"/>
      <c r="N88" s="7">
        <v>1500</v>
      </c>
      <c r="O88" s="7">
        <v>500</v>
      </c>
      <c r="P88" s="7">
        <f t="shared" si="7"/>
        <v>120</v>
      </c>
      <c r="Q88" s="7">
        <f t="shared" si="8"/>
        <v>40</v>
      </c>
      <c r="R88" s="7">
        <f t="shared" si="9"/>
        <v>1380</v>
      </c>
      <c r="S88" s="7">
        <f t="shared" si="10"/>
        <v>460</v>
      </c>
    </row>
    <row r="89" spans="1:19" s="7" customFormat="1" ht="21.95" customHeight="1" x14ac:dyDescent="0.2">
      <c r="A89" s="41"/>
      <c r="B89" s="68">
        <f t="shared" si="13"/>
        <v>11.499999999999998</v>
      </c>
      <c r="C89" s="87" t="s">
        <v>25</v>
      </c>
      <c r="D89" s="13"/>
      <c r="E89" s="61"/>
      <c r="F89" s="61"/>
      <c r="G89" s="66">
        <v>0</v>
      </c>
      <c r="H89" s="257">
        <f t="shared" si="11"/>
        <v>0</v>
      </c>
      <c r="I89" s="82">
        <v>0</v>
      </c>
      <c r="J89" s="257">
        <f t="shared" si="6"/>
        <v>0</v>
      </c>
      <c r="K89" s="527"/>
      <c r="L89" s="562"/>
      <c r="M89" s="548"/>
      <c r="P89" s="7">
        <f t="shared" si="7"/>
        <v>0</v>
      </c>
      <c r="Q89" s="7">
        <f t="shared" si="8"/>
        <v>0</v>
      </c>
      <c r="R89" s="7">
        <f t="shared" si="9"/>
        <v>0</v>
      </c>
      <c r="S89" s="7">
        <f t="shared" si="10"/>
        <v>0</v>
      </c>
    </row>
    <row r="90" spans="1:19" s="7" customFormat="1" ht="21.95" customHeight="1" x14ac:dyDescent="0.2">
      <c r="A90" s="41"/>
      <c r="B90" s="45" t="s">
        <v>17</v>
      </c>
      <c r="C90" s="20" t="s">
        <v>43</v>
      </c>
      <c r="D90" s="8" t="s">
        <v>36</v>
      </c>
      <c r="E90" s="57">
        <v>45</v>
      </c>
      <c r="F90" s="57"/>
      <c r="G90" s="64">
        <v>3680</v>
      </c>
      <c r="H90" s="257">
        <f t="shared" si="11"/>
        <v>165600</v>
      </c>
      <c r="I90" s="257">
        <v>460</v>
      </c>
      <c r="J90" s="257">
        <f t="shared" si="6"/>
        <v>20700</v>
      </c>
      <c r="K90" s="526">
        <f>J90+H90</f>
        <v>186300</v>
      </c>
      <c r="L90" s="562"/>
      <c r="M90" s="548"/>
      <c r="N90" s="7">
        <v>4000</v>
      </c>
      <c r="O90" s="7">
        <v>500</v>
      </c>
      <c r="P90" s="7">
        <f t="shared" si="7"/>
        <v>320</v>
      </c>
      <c r="Q90" s="7">
        <f t="shared" si="8"/>
        <v>40</v>
      </c>
      <c r="R90" s="7">
        <f t="shared" si="9"/>
        <v>3680</v>
      </c>
      <c r="S90" s="7">
        <f t="shared" si="10"/>
        <v>460</v>
      </c>
    </row>
    <row r="91" spans="1:19" s="7" customFormat="1" ht="21.95" customHeight="1" x14ac:dyDescent="0.2">
      <c r="A91" s="41"/>
      <c r="B91" s="45" t="s">
        <v>18</v>
      </c>
      <c r="C91" s="20" t="s">
        <v>54</v>
      </c>
      <c r="D91" s="8" t="s">
        <v>36</v>
      </c>
      <c r="E91" s="57">
        <v>15</v>
      </c>
      <c r="F91" s="57"/>
      <c r="G91" s="64">
        <v>4370</v>
      </c>
      <c r="H91" s="257">
        <f t="shared" si="11"/>
        <v>65550</v>
      </c>
      <c r="I91" s="257">
        <v>460</v>
      </c>
      <c r="J91" s="257">
        <f t="shared" si="6"/>
        <v>6900</v>
      </c>
      <c r="K91" s="526">
        <f>J91+H91</f>
        <v>72450</v>
      </c>
      <c r="L91" s="562"/>
      <c r="M91" s="548"/>
      <c r="N91" s="7">
        <v>4750</v>
      </c>
      <c r="O91" s="7">
        <v>500</v>
      </c>
      <c r="P91" s="7">
        <f t="shared" si="7"/>
        <v>380</v>
      </c>
      <c r="Q91" s="7">
        <f t="shared" si="8"/>
        <v>40</v>
      </c>
      <c r="R91" s="7">
        <f t="shared" si="9"/>
        <v>4370</v>
      </c>
      <c r="S91" s="7">
        <f t="shared" si="10"/>
        <v>460</v>
      </c>
    </row>
    <row r="92" spans="1:19" s="7" customFormat="1" ht="21.95" customHeight="1" x14ac:dyDescent="0.2">
      <c r="A92" s="41"/>
      <c r="B92" s="68">
        <f>B89+0.1</f>
        <v>11.599999999999998</v>
      </c>
      <c r="C92" s="87" t="s">
        <v>12</v>
      </c>
      <c r="D92" s="13"/>
      <c r="E92" s="61"/>
      <c r="F92" s="61"/>
      <c r="G92" s="66">
        <v>0</v>
      </c>
      <c r="H92" s="257">
        <f t="shared" si="11"/>
        <v>0</v>
      </c>
      <c r="I92" s="82">
        <v>0</v>
      </c>
      <c r="J92" s="257">
        <f t="shared" si="6"/>
        <v>0</v>
      </c>
      <c r="K92" s="527"/>
      <c r="L92" s="562"/>
      <c r="M92" s="548"/>
      <c r="P92" s="7">
        <f t="shared" si="7"/>
        <v>0</v>
      </c>
      <c r="Q92" s="7">
        <f t="shared" si="8"/>
        <v>0</v>
      </c>
      <c r="R92" s="7">
        <f t="shared" si="9"/>
        <v>0</v>
      </c>
      <c r="S92" s="7">
        <f t="shared" si="10"/>
        <v>0</v>
      </c>
    </row>
    <row r="93" spans="1:19" s="7" customFormat="1" ht="21.95" customHeight="1" thickBot="1" x14ac:dyDescent="0.25">
      <c r="A93" s="96"/>
      <c r="B93" s="119" t="s">
        <v>17</v>
      </c>
      <c r="C93" s="141" t="s">
        <v>41</v>
      </c>
      <c r="D93" s="142" t="s">
        <v>4</v>
      </c>
      <c r="E93" s="122">
        <v>20</v>
      </c>
      <c r="F93" s="122"/>
      <c r="G93" s="458">
        <v>2760</v>
      </c>
      <c r="H93" s="457">
        <f t="shared" si="11"/>
        <v>55200</v>
      </c>
      <c r="I93" s="457">
        <v>690</v>
      </c>
      <c r="J93" s="457">
        <f t="shared" si="6"/>
        <v>13800</v>
      </c>
      <c r="K93" s="528">
        <f>J93+H93</f>
        <v>69000</v>
      </c>
      <c r="L93" s="563"/>
      <c r="M93" s="549"/>
      <c r="N93" s="7">
        <v>3000</v>
      </c>
      <c r="O93" s="7">
        <v>750</v>
      </c>
      <c r="P93" s="7">
        <f t="shared" si="7"/>
        <v>240</v>
      </c>
      <c r="Q93" s="7">
        <f t="shared" si="8"/>
        <v>60</v>
      </c>
      <c r="R93" s="7">
        <f t="shared" si="9"/>
        <v>2760</v>
      </c>
      <c r="S93" s="7">
        <f t="shared" si="10"/>
        <v>690</v>
      </c>
    </row>
    <row r="94" spans="1:19" s="7" customFormat="1" ht="60" customHeight="1" x14ac:dyDescent="0.2">
      <c r="A94" s="427">
        <f>A80+1</f>
        <v>11</v>
      </c>
      <c r="B94" s="428"/>
      <c r="C94" s="441" t="s">
        <v>20</v>
      </c>
      <c r="D94" s="143"/>
      <c r="E94" s="132"/>
      <c r="F94" s="132"/>
      <c r="G94" s="133">
        <v>0</v>
      </c>
      <c r="H94" s="257">
        <f t="shared" si="11"/>
        <v>0</v>
      </c>
      <c r="I94" s="139">
        <v>0</v>
      </c>
      <c r="J94" s="257">
        <f t="shared" si="6"/>
        <v>0</v>
      </c>
      <c r="K94" s="135"/>
      <c r="L94" s="493"/>
      <c r="M94" s="493"/>
      <c r="P94" s="7">
        <f t="shared" si="7"/>
        <v>0</v>
      </c>
      <c r="Q94" s="7">
        <f t="shared" si="8"/>
        <v>0</v>
      </c>
      <c r="R94" s="7">
        <f t="shared" si="9"/>
        <v>0</v>
      </c>
      <c r="S94" s="7">
        <f t="shared" si="10"/>
        <v>0</v>
      </c>
    </row>
    <row r="95" spans="1:19" s="7" customFormat="1" ht="20.100000000000001" customHeight="1" x14ac:dyDescent="0.2">
      <c r="A95" s="90"/>
      <c r="B95" s="68">
        <f>A94+0.1</f>
        <v>11.1</v>
      </c>
      <c r="C95" s="20" t="s">
        <v>41</v>
      </c>
      <c r="D95" s="8" t="s">
        <v>36</v>
      </c>
      <c r="E95" s="57">
        <v>70</v>
      </c>
      <c r="F95" s="57"/>
      <c r="G95" s="67">
        <v>1610</v>
      </c>
      <c r="H95" s="257">
        <f t="shared" si="11"/>
        <v>112700</v>
      </c>
      <c r="I95" s="257">
        <v>460</v>
      </c>
      <c r="J95" s="257">
        <f t="shared" si="6"/>
        <v>32200</v>
      </c>
      <c r="K95" s="256">
        <f>J95+H95</f>
        <v>144900</v>
      </c>
      <c r="L95" s="492" t="s">
        <v>252</v>
      </c>
      <c r="M95" s="492" t="s">
        <v>268</v>
      </c>
      <c r="N95" s="7">
        <v>1750</v>
      </c>
      <c r="O95" s="7">
        <v>500</v>
      </c>
      <c r="P95" s="7">
        <f t="shared" si="7"/>
        <v>140</v>
      </c>
      <c r="Q95" s="7">
        <f t="shared" si="8"/>
        <v>40</v>
      </c>
      <c r="R95" s="7">
        <f t="shared" si="9"/>
        <v>1610</v>
      </c>
      <c r="S95" s="7">
        <f t="shared" si="10"/>
        <v>460</v>
      </c>
    </row>
    <row r="96" spans="1:19" s="7" customFormat="1" ht="21.95" customHeight="1" x14ac:dyDescent="0.2">
      <c r="A96" s="90"/>
      <c r="B96" s="68">
        <f>B95+0.1</f>
        <v>11.2</v>
      </c>
      <c r="C96" s="113" t="s">
        <v>42</v>
      </c>
      <c r="D96" s="114" t="s">
        <v>36</v>
      </c>
      <c r="E96" s="60">
        <v>2</v>
      </c>
      <c r="F96" s="60"/>
      <c r="G96" s="67">
        <v>1748</v>
      </c>
      <c r="H96" s="257">
        <f t="shared" si="11"/>
        <v>3496</v>
      </c>
      <c r="I96" s="257">
        <v>552</v>
      </c>
      <c r="J96" s="257">
        <f t="shared" si="6"/>
        <v>1104</v>
      </c>
      <c r="K96" s="256">
        <f>J96+H96</f>
        <v>4600</v>
      </c>
      <c r="L96" s="499"/>
      <c r="M96" s="499"/>
      <c r="N96" s="7">
        <v>1900</v>
      </c>
      <c r="O96" s="7">
        <v>600</v>
      </c>
      <c r="P96" s="7">
        <f t="shared" si="7"/>
        <v>152</v>
      </c>
      <c r="Q96" s="7">
        <f t="shared" si="8"/>
        <v>48</v>
      </c>
      <c r="R96" s="7">
        <f t="shared" si="9"/>
        <v>1748</v>
      </c>
      <c r="S96" s="7">
        <f t="shared" si="10"/>
        <v>552</v>
      </c>
    </row>
    <row r="97" spans="1:21" s="7" customFormat="1" ht="39.75" customHeight="1" x14ac:dyDescent="0.2">
      <c r="A97" s="90">
        <f>A94+1</f>
        <v>12</v>
      </c>
      <c r="B97" s="68"/>
      <c r="C97" s="206" t="s">
        <v>21</v>
      </c>
      <c r="D97" s="112"/>
      <c r="E97" s="58"/>
      <c r="F97" s="58"/>
      <c r="G97" s="65">
        <v>0</v>
      </c>
      <c r="H97" s="257">
        <f t="shared" si="11"/>
        <v>0</v>
      </c>
      <c r="I97" s="81">
        <v>0</v>
      </c>
      <c r="J97" s="257">
        <f t="shared" si="6"/>
        <v>0</v>
      </c>
      <c r="K97" s="32"/>
      <c r="L97" s="493"/>
      <c r="M97" s="493"/>
      <c r="P97" s="7">
        <f t="shared" si="7"/>
        <v>0</v>
      </c>
      <c r="Q97" s="7">
        <f t="shared" si="8"/>
        <v>0</v>
      </c>
      <c r="R97" s="7">
        <f t="shared" si="9"/>
        <v>0</v>
      </c>
      <c r="S97" s="7">
        <f t="shared" si="10"/>
        <v>0</v>
      </c>
    </row>
    <row r="98" spans="1:21" s="7" customFormat="1" ht="20.100000000000001" customHeight="1" x14ac:dyDescent="0.2">
      <c r="A98" s="90"/>
      <c r="B98" s="68">
        <f>A97+0.1</f>
        <v>12.1</v>
      </c>
      <c r="C98" s="20" t="s">
        <v>41</v>
      </c>
      <c r="D98" s="71" t="str">
        <f t="shared" ref="D98:D99" si="14">IF(C98="","",IF(E98="","",IF(E98&gt;1,"Nos.","No.")))</f>
        <v>Nos.</v>
      </c>
      <c r="E98" s="57">
        <v>60</v>
      </c>
      <c r="F98" s="57"/>
      <c r="G98" s="67">
        <v>2760</v>
      </c>
      <c r="H98" s="257">
        <f t="shared" si="11"/>
        <v>165600</v>
      </c>
      <c r="I98" s="257">
        <v>460</v>
      </c>
      <c r="J98" s="257">
        <f t="shared" si="6"/>
        <v>27600</v>
      </c>
      <c r="K98" s="256">
        <f>J98+H98</f>
        <v>193200</v>
      </c>
      <c r="L98" s="492" t="s">
        <v>251</v>
      </c>
      <c r="M98" s="492" t="s">
        <v>260</v>
      </c>
      <c r="N98" s="7">
        <v>3000</v>
      </c>
      <c r="O98" s="7">
        <v>500</v>
      </c>
      <c r="P98" s="7">
        <f t="shared" si="7"/>
        <v>240</v>
      </c>
      <c r="Q98" s="7">
        <f t="shared" si="8"/>
        <v>40</v>
      </c>
      <c r="R98" s="7">
        <f t="shared" si="9"/>
        <v>2760</v>
      </c>
      <c r="S98" s="7">
        <f t="shared" si="10"/>
        <v>460</v>
      </c>
    </row>
    <row r="99" spans="1:21" s="7" customFormat="1" ht="21.95" customHeight="1" x14ac:dyDescent="0.2">
      <c r="A99" s="90"/>
      <c r="B99" s="68">
        <f>B98+0.1</f>
        <v>12.2</v>
      </c>
      <c r="C99" s="20" t="s">
        <v>42</v>
      </c>
      <c r="D99" s="71" t="str">
        <f t="shared" si="14"/>
        <v>No.</v>
      </c>
      <c r="E99" s="57">
        <v>1</v>
      </c>
      <c r="F99" s="57"/>
      <c r="G99" s="67">
        <v>2944</v>
      </c>
      <c r="H99" s="257">
        <f t="shared" si="11"/>
        <v>2944</v>
      </c>
      <c r="I99" s="257">
        <v>460</v>
      </c>
      <c r="J99" s="257">
        <f t="shared" si="6"/>
        <v>460</v>
      </c>
      <c r="K99" s="256">
        <f>J99+H99</f>
        <v>3404</v>
      </c>
      <c r="L99" s="492"/>
      <c r="M99" s="492"/>
      <c r="N99" s="7">
        <v>3200</v>
      </c>
      <c r="O99" s="7">
        <v>500</v>
      </c>
      <c r="P99" s="7">
        <f t="shared" si="7"/>
        <v>256</v>
      </c>
      <c r="Q99" s="7">
        <f t="shared" si="8"/>
        <v>40</v>
      </c>
      <c r="R99" s="7">
        <f t="shared" si="9"/>
        <v>2944</v>
      </c>
      <c r="S99" s="7">
        <f t="shared" si="10"/>
        <v>460</v>
      </c>
    </row>
    <row r="100" spans="1:21" s="7" customFormat="1" ht="48" customHeight="1" x14ac:dyDescent="0.2">
      <c r="A100" s="90">
        <f>A97+1</f>
        <v>13</v>
      </c>
      <c r="B100" s="68"/>
      <c r="C100" s="442" t="s">
        <v>63</v>
      </c>
      <c r="D100" s="71" t="s">
        <v>40</v>
      </c>
      <c r="E100" s="57">
        <v>6</v>
      </c>
      <c r="F100" s="57"/>
      <c r="G100" s="67">
        <v>29440</v>
      </c>
      <c r="H100" s="257">
        <f t="shared" si="11"/>
        <v>176640</v>
      </c>
      <c r="I100" s="257">
        <v>1840</v>
      </c>
      <c r="J100" s="257">
        <f t="shared" si="6"/>
        <v>11040</v>
      </c>
      <c r="K100" s="256">
        <f>J100+H100</f>
        <v>187680</v>
      </c>
      <c r="L100" s="492" t="s">
        <v>251</v>
      </c>
      <c r="M100" s="492" t="s">
        <v>260</v>
      </c>
      <c r="N100" s="7">
        <v>32000</v>
      </c>
      <c r="O100" s="7">
        <v>2000</v>
      </c>
      <c r="P100" s="7">
        <f t="shared" si="7"/>
        <v>2560</v>
      </c>
      <c r="Q100" s="7">
        <f t="shared" si="8"/>
        <v>160</v>
      </c>
      <c r="R100" s="7">
        <f t="shared" si="9"/>
        <v>29440</v>
      </c>
      <c r="S100" s="7">
        <f t="shared" si="10"/>
        <v>1840</v>
      </c>
    </row>
    <row r="101" spans="1:21" s="7" customFormat="1" ht="38.25" x14ac:dyDescent="0.2">
      <c r="A101" s="90">
        <f>A100+1</f>
        <v>14</v>
      </c>
      <c r="B101" s="68"/>
      <c r="C101" s="443" t="s">
        <v>62</v>
      </c>
      <c r="D101" s="112"/>
      <c r="E101" s="58"/>
      <c r="F101" s="58"/>
      <c r="G101" s="444">
        <v>0</v>
      </c>
      <c r="H101" s="257">
        <f t="shared" si="11"/>
        <v>0</v>
      </c>
      <c r="I101" s="445">
        <v>0</v>
      </c>
      <c r="J101" s="257">
        <f t="shared" si="6"/>
        <v>0</v>
      </c>
      <c r="K101" s="446"/>
      <c r="L101" s="492" t="s">
        <v>251</v>
      </c>
      <c r="M101" s="492" t="s">
        <v>260</v>
      </c>
      <c r="P101" s="7">
        <f t="shared" si="7"/>
        <v>0</v>
      </c>
      <c r="Q101" s="7">
        <f t="shared" si="8"/>
        <v>0</v>
      </c>
      <c r="R101" s="7">
        <f t="shared" si="9"/>
        <v>0</v>
      </c>
      <c r="S101" s="7">
        <f t="shared" si="10"/>
        <v>0</v>
      </c>
    </row>
    <row r="102" spans="1:21" s="12" customFormat="1" ht="20.100000000000001" customHeight="1" x14ac:dyDescent="0.2">
      <c r="A102" s="42"/>
      <c r="B102" s="68">
        <f>A101+0.1</f>
        <v>14.1</v>
      </c>
      <c r="C102" s="17" t="s">
        <v>86</v>
      </c>
      <c r="D102" s="71" t="str">
        <f t="shared" ref="D102:D103" si="15">IF(C102="","",IF(E102="","",IF(E102&gt;1,"Nos.","No.")))</f>
        <v>Nos.</v>
      </c>
      <c r="E102" s="57">
        <v>2</v>
      </c>
      <c r="F102" s="57"/>
      <c r="G102" s="67">
        <v>3680</v>
      </c>
      <c r="H102" s="257">
        <f t="shared" si="11"/>
        <v>7360</v>
      </c>
      <c r="I102" s="257">
        <v>920</v>
      </c>
      <c r="J102" s="257">
        <f t="shared" si="6"/>
        <v>1840</v>
      </c>
      <c r="K102" s="256">
        <f>J102+H102</f>
        <v>9200</v>
      </c>
      <c r="L102" s="492"/>
      <c r="M102" s="492"/>
      <c r="N102" s="12">
        <v>4000</v>
      </c>
      <c r="O102" s="12">
        <v>1000</v>
      </c>
      <c r="P102" s="7">
        <f t="shared" si="7"/>
        <v>320</v>
      </c>
      <c r="Q102" s="7">
        <f t="shared" si="8"/>
        <v>80</v>
      </c>
      <c r="R102" s="7">
        <f t="shared" si="9"/>
        <v>3680</v>
      </c>
      <c r="S102" s="7">
        <f t="shared" si="10"/>
        <v>920</v>
      </c>
    </row>
    <row r="103" spans="1:21" s="12" customFormat="1" ht="21.95" customHeight="1" x14ac:dyDescent="0.2">
      <c r="A103" s="42"/>
      <c r="B103" s="68">
        <f>B102+0.1</f>
        <v>14.2</v>
      </c>
      <c r="C103" s="17" t="s">
        <v>82</v>
      </c>
      <c r="D103" s="71" t="str">
        <f t="shared" si="15"/>
        <v>Nos.</v>
      </c>
      <c r="E103" s="57">
        <v>2</v>
      </c>
      <c r="F103" s="57"/>
      <c r="G103" s="67">
        <v>6900</v>
      </c>
      <c r="H103" s="257">
        <f t="shared" si="11"/>
        <v>13800</v>
      </c>
      <c r="I103" s="257">
        <v>920</v>
      </c>
      <c r="J103" s="257">
        <f t="shared" si="6"/>
        <v>1840</v>
      </c>
      <c r="K103" s="256">
        <f>J103+H103</f>
        <v>15640</v>
      </c>
      <c r="L103" s="492"/>
      <c r="M103" s="492"/>
      <c r="N103" s="12">
        <v>7500</v>
      </c>
      <c r="O103" s="12">
        <v>1000</v>
      </c>
      <c r="P103" s="7">
        <f t="shared" si="7"/>
        <v>600</v>
      </c>
      <c r="Q103" s="7">
        <f t="shared" si="8"/>
        <v>80</v>
      </c>
      <c r="R103" s="7">
        <f t="shared" si="9"/>
        <v>6900</v>
      </c>
      <c r="S103" s="7">
        <f t="shared" si="10"/>
        <v>920</v>
      </c>
    </row>
    <row r="104" spans="1:21" s="7" customFormat="1" ht="38.25" x14ac:dyDescent="0.2">
      <c r="A104" s="90">
        <f>A101+1</f>
        <v>15</v>
      </c>
      <c r="B104" s="68"/>
      <c r="C104" s="443" t="s">
        <v>87</v>
      </c>
      <c r="D104" s="112"/>
      <c r="E104" s="58"/>
      <c r="F104" s="58"/>
      <c r="G104" s="444">
        <v>0</v>
      </c>
      <c r="H104" s="257">
        <f t="shared" si="11"/>
        <v>0</v>
      </c>
      <c r="I104" s="445">
        <v>0</v>
      </c>
      <c r="J104" s="257">
        <f t="shared" si="6"/>
        <v>0</v>
      </c>
      <c r="K104" s="446"/>
      <c r="L104" s="492" t="s">
        <v>251</v>
      </c>
      <c r="M104" s="492" t="s">
        <v>260</v>
      </c>
      <c r="P104" s="7">
        <f t="shared" si="7"/>
        <v>0</v>
      </c>
      <c r="Q104" s="7">
        <f t="shared" si="8"/>
        <v>0</v>
      </c>
      <c r="R104" s="7">
        <f t="shared" si="9"/>
        <v>0</v>
      </c>
      <c r="S104" s="7">
        <f t="shared" si="10"/>
        <v>0</v>
      </c>
    </row>
    <row r="105" spans="1:21" s="12" customFormat="1" ht="24" customHeight="1" x14ac:dyDescent="0.2">
      <c r="A105" s="42"/>
      <c r="B105" s="68">
        <f>A104+0.1</f>
        <v>15.1</v>
      </c>
      <c r="C105" s="17" t="s">
        <v>83</v>
      </c>
      <c r="D105" s="71" t="str">
        <f t="shared" ref="D105:D106" si="16">IF(C105="","",IF(E105="","",IF(E105&gt;1,"Nos.","No.")))</f>
        <v>No.</v>
      </c>
      <c r="E105" s="57">
        <v>1</v>
      </c>
      <c r="F105" s="57"/>
      <c r="G105" s="67">
        <v>14490</v>
      </c>
      <c r="H105" s="257">
        <f t="shared" si="11"/>
        <v>14490</v>
      </c>
      <c r="I105" s="257">
        <v>920</v>
      </c>
      <c r="J105" s="257">
        <f t="shared" si="6"/>
        <v>920</v>
      </c>
      <c r="K105" s="256">
        <f>J105+H105</f>
        <v>15410</v>
      </c>
      <c r="L105" s="492"/>
      <c r="M105" s="492"/>
      <c r="N105" s="12">
        <v>15750</v>
      </c>
      <c r="O105" s="12">
        <v>1000</v>
      </c>
      <c r="P105" s="7">
        <f t="shared" si="7"/>
        <v>1260</v>
      </c>
      <c r="Q105" s="7">
        <f t="shared" si="8"/>
        <v>80</v>
      </c>
      <c r="R105" s="7">
        <f t="shared" si="9"/>
        <v>14490</v>
      </c>
      <c r="S105" s="7">
        <f t="shared" si="10"/>
        <v>920</v>
      </c>
    </row>
    <row r="106" spans="1:21" s="12" customFormat="1" ht="21.95" customHeight="1" x14ac:dyDescent="0.2">
      <c r="A106" s="42"/>
      <c r="B106" s="68">
        <f>B105+0.1</f>
        <v>15.2</v>
      </c>
      <c r="C106" s="17" t="s">
        <v>84</v>
      </c>
      <c r="D106" s="71" t="str">
        <f t="shared" si="16"/>
        <v>No.</v>
      </c>
      <c r="E106" s="57">
        <v>1</v>
      </c>
      <c r="F106" s="57"/>
      <c r="G106" s="67">
        <v>12144</v>
      </c>
      <c r="H106" s="257">
        <f t="shared" si="11"/>
        <v>12144</v>
      </c>
      <c r="I106" s="257">
        <v>920</v>
      </c>
      <c r="J106" s="257">
        <f t="shared" si="6"/>
        <v>920</v>
      </c>
      <c r="K106" s="256">
        <f>J106+H106</f>
        <v>13064</v>
      </c>
      <c r="L106" s="492"/>
      <c r="M106" s="492"/>
      <c r="N106" s="12">
        <v>13200</v>
      </c>
      <c r="O106" s="12">
        <v>1000</v>
      </c>
      <c r="P106" s="7">
        <f t="shared" si="7"/>
        <v>1056</v>
      </c>
      <c r="Q106" s="7">
        <f t="shared" si="8"/>
        <v>80</v>
      </c>
      <c r="R106" s="7">
        <f t="shared" si="9"/>
        <v>12144</v>
      </c>
      <c r="S106" s="7">
        <f t="shared" si="10"/>
        <v>920</v>
      </c>
    </row>
    <row r="107" spans="1:21" s="7" customFormat="1" ht="51" x14ac:dyDescent="0.2">
      <c r="A107" s="90">
        <f>A104+1</f>
        <v>16</v>
      </c>
      <c r="B107" s="68"/>
      <c r="C107" s="443" t="s">
        <v>85</v>
      </c>
      <c r="D107" s="112"/>
      <c r="E107" s="58"/>
      <c r="F107" s="58"/>
      <c r="G107" s="444">
        <v>0</v>
      </c>
      <c r="H107" s="257">
        <f t="shared" si="11"/>
        <v>0</v>
      </c>
      <c r="I107" s="445">
        <v>0</v>
      </c>
      <c r="J107" s="257">
        <f t="shared" si="6"/>
        <v>0</v>
      </c>
      <c r="K107" s="446"/>
      <c r="L107" s="492" t="s">
        <v>251</v>
      </c>
      <c r="M107" s="492" t="s">
        <v>269</v>
      </c>
      <c r="P107" s="7">
        <f t="shared" si="7"/>
        <v>0</v>
      </c>
      <c r="Q107" s="7">
        <f t="shared" si="8"/>
        <v>0</v>
      </c>
      <c r="R107" s="7">
        <f t="shared" si="9"/>
        <v>0</v>
      </c>
      <c r="S107" s="7">
        <f t="shared" si="10"/>
        <v>0</v>
      </c>
    </row>
    <row r="108" spans="1:21" s="12" customFormat="1" ht="20.100000000000001" customHeight="1" x14ac:dyDescent="0.2">
      <c r="A108" s="42"/>
      <c r="B108" s="68">
        <f>A107+0.1</f>
        <v>16.100000000000001</v>
      </c>
      <c r="C108" s="17" t="s">
        <v>84</v>
      </c>
      <c r="D108" s="71" t="str">
        <f t="shared" ref="D108" si="17">IF(C108="","",IF(E108="","",IF(E108&gt;1,"Nos.","No.")))</f>
        <v>Nos.</v>
      </c>
      <c r="E108" s="57">
        <v>2</v>
      </c>
      <c r="F108" s="57"/>
      <c r="G108" s="67">
        <v>151800</v>
      </c>
      <c r="H108" s="257">
        <f t="shared" si="11"/>
        <v>303600</v>
      </c>
      <c r="I108" s="257">
        <v>4600</v>
      </c>
      <c r="J108" s="257">
        <f t="shared" si="6"/>
        <v>9200</v>
      </c>
      <c r="K108" s="256">
        <f>J108+H108</f>
        <v>312800</v>
      </c>
      <c r="L108" s="492"/>
      <c r="M108" s="492"/>
      <c r="N108" s="12">
        <v>165000</v>
      </c>
      <c r="O108" s="12">
        <v>5000</v>
      </c>
      <c r="P108" s="7">
        <f t="shared" si="7"/>
        <v>13200</v>
      </c>
      <c r="Q108" s="7">
        <f t="shared" si="8"/>
        <v>400</v>
      </c>
      <c r="R108" s="7">
        <f t="shared" si="9"/>
        <v>151800</v>
      </c>
      <c r="S108" s="7">
        <f t="shared" si="10"/>
        <v>4600</v>
      </c>
    </row>
    <row r="109" spans="1:21" s="7" customFormat="1" ht="63.75" x14ac:dyDescent="0.2">
      <c r="A109" s="436">
        <f>A101+1</f>
        <v>15</v>
      </c>
      <c r="B109" s="76"/>
      <c r="C109" s="421" t="s">
        <v>67</v>
      </c>
      <c r="D109" s="5"/>
      <c r="E109" s="58"/>
      <c r="F109" s="58"/>
      <c r="G109" s="65">
        <v>0</v>
      </c>
      <c r="H109" s="257">
        <f t="shared" si="11"/>
        <v>0</v>
      </c>
      <c r="I109" s="81">
        <v>0</v>
      </c>
      <c r="J109" s="257">
        <f t="shared" si="6"/>
        <v>0</v>
      </c>
      <c r="K109" s="32"/>
      <c r="L109" s="493"/>
      <c r="M109" s="493"/>
      <c r="N109" s="80"/>
      <c r="O109" s="80"/>
      <c r="P109" s="7">
        <f t="shared" si="7"/>
        <v>0</v>
      </c>
      <c r="Q109" s="7">
        <f t="shared" si="8"/>
        <v>0</v>
      </c>
      <c r="R109" s="7">
        <f t="shared" si="9"/>
        <v>0</v>
      </c>
      <c r="S109" s="7">
        <f t="shared" si="10"/>
        <v>0</v>
      </c>
      <c r="T109" s="80"/>
      <c r="U109" s="80"/>
    </row>
    <row r="110" spans="1:21" s="12" customFormat="1" ht="20.100000000000001" customHeight="1" x14ac:dyDescent="0.2">
      <c r="A110" s="42"/>
      <c r="B110" s="68">
        <f>A109+0.1</f>
        <v>15.1</v>
      </c>
      <c r="C110" s="17" t="s">
        <v>35</v>
      </c>
      <c r="D110" s="71" t="s">
        <v>36</v>
      </c>
      <c r="E110" s="57">
        <v>70</v>
      </c>
      <c r="F110" s="57"/>
      <c r="G110" s="67">
        <v>1334</v>
      </c>
      <c r="H110" s="257">
        <f t="shared" si="11"/>
        <v>93380</v>
      </c>
      <c r="I110" s="257">
        <v>184</v>
      </c>
      <c r="J110" s="257">
        <f t="shared" si="6"/>
        <v>12880</v>
      </c>
      <c r="K110" s="256">
        <f t="shared" ref="K110:K118" si="18">J110+H110</f>
        <v>106260</v>
      </c>
      <c r="L110" s="492"/>
      <c r="M110" s="492"/>
      <c r="N110" s="12">
        <v>1450</v>
      </c>
      <c r="O110" s="12">
        <v>200</v>
      </c>
      <c r="P110" s="7">
        <f t="shared" si="7"/>
        <v>116</v>
      </c>
      <c r="Q110" s="7">
        <f t="shared" si="8"/>
        <v>16</v>
      </c>
      <c r="R110" s="7">
        <f t="shared" si="9"/>
        <v>1334</v>
      </c>
      <c r="S110" s="7">
        <f t="shared" si="10"/>
        <v>184</v>
      </c>
    </row>
    <row r="111" spans="1:21" s="12" customFormat="1" ht="21.95" customHeight="1" thickBot="1" x14ac:dyDescent="0.25">
      <c r="A111" s="144"/>
      <c r="B111" s="145">
        <f>B110+0.1</f>
        <v>15.2</v>
      </c>
      <c r="C111" s="120" t="s">
        <v>60</v>
      </c>
      <c r="D111" s="121" t="s">
        <v>36</v>
      </c>
      <c r="E111" s="122">
        <v>15</v>
      </c>
      <c r="F111" s="122"/>
      <c r="G111" s="458">
        <v>1748</v>
      </c>
      <c r="H111" s="457">
        <f t="shared" si="11"/>
        <v>26220</v>
      </c>
      <c r="I111" s="457">
        <v>276</v>
      </c>
      <c r="J111" s="457">
        <f t="shared" si="6"/>
        <v>4140</v>
      </c>
      <c r="K111" s="401">
        <f t="shared" si="18"/>
        <v>30360</v>
      </c>
      <c r="L111" s="492" t="s">
        <v>250</v>
      </c>
      <c r="M111" s="500" t="s">
        <v>261</v>
      </c>
      <c r="N111" s="12">
        <v>1900</v>
      </c>
      <c r="O111" s="12">
        <v>300</v>
      </c>
      <c r="P111" s="7">
        <f t="shared" si="7"/>
        <v>152</v>
      </c>
      <c r="Q111" s="7">
        <f t="shared" si="8"/>
        <v>24</v>
      </c>
      <c r="R111" s="7">
        <f t="shared" si="9"/>
        <v>1748</v>
      </c>
      <c r="S111" s="7">
        <f t="shared" si="10"/>
        <v>276</v>
      </c>
    </row>
    <row r="112" spans="1:21" s="7" customFormat="1" ht="13.5" thickBot="1" x14ac:dyDescent="0.25">
      <c r="A112" s="436">
        <f>A109+1</f>
        <v>16</v>
      </c>
      <c r="B112" s="76"/>
      <c r="C112" s="421" t="s">
        <v>231</v>
      </c>
      <c r="D112" s="5" t="s">
        <v>4</v>
      </c>
      <c r="E112" s="58">
        <v>2</v>
      </c>
      <c r="F112" s="58"/>
      <c r="G112" s="133">
        <v>38640</v>
      </c>
      <c r="H112" s="257">
        <f t="shared" si="11"/>
        <v>77280</v>
      </c>
      <c r="I112" s="139">
        <v>920</v>
      </c>
      <c r="J112" s="257">
        <f t="shared" si="6"/>
        <v>1840</v>
      </c>
      <c r="K112" s="135">
        <f t="shared" si="18"/>
        <v>79120</v>
      </c>
      <c r="L112" s="493"/>
      <c r="M112" s="493"/>
      <c r="N112" s="80">
        <v>42000</v>
      </c>
      <c r="O112" s="80">
        <v>1000</v>
      </c>
      <c r="P112" s="7">
        <f t="shared" si="7"/>
        <v>3360</v>
      </c>
      <c r="Q112" s="7">
        <f t="shared" si="8"/>
        <v>80</v>
      </c>
      <c r="R112" s="7">
        <f t="shared" si="9"/>
        <v>38640</v>
      </c>
      <c r="S112" s="7">
        <f t="shared" si="10"/>
        <v>920</v>
      </c>
      <c r="T112" s="80"/>
      <c r="U112" s="80"/>
    </row>
    <row r="113" spans="1:19" s="1" customFormat="1" ht="90" thickBot="1" x14ac:dyDescent="0.25">
      <c r="A113" s="447">
        <f>A112+1</f>
        <v>17</v>
      </c>
      <c r="B113" s="448"/>
      <c r="C113" s="449" t="s">
        <v>88</v>
      </c>
      <c r="D113" s="430" t="s">
        <v>3</v>
      </c>
      <c r="E113" s="450">
        <v>1</v>
      </c>
      <c r="F113" s="450"/>
      <c r="G113" s="451">
        <v>506000</v>
      </c>
      <c r="H113" s="257">
        <f t="shared" si="11"/>
        <v>506000</v>
      </c>
      <c r="I113" s="257">
        <v>32200</v>
      </c>
      <c r="J113" s="257">
        <f t="shared" si="6"/>
        <v>32200</v>
      </c>
      <c r="K113" s="256">
        <f t="shared" si="18"/>
        <v>538200</v>
      </c>
      <c r="L113" s="492" t="s">
        <v>251</v>
      </c>
      <c r="M113" s="504" t="s">
        <v>262</v>
      </c>
      <c r="N113" s="1">
        <v>550000</v>
      </c>
      <c r="O113" s="1">
        <v>35000</v>
      </c>
      <c r="P113" s="7">
        <f t="shared" si="7"/>
        <v>44000</v>
      </c>
      <c r="Q113" s="7">
        <f t="shared" si="8"/>
        <v>2800</v>
      </c>
      <c r="R113" s="7">
        <f t="shared" si="9"/>
        <v>506000</v>
      </c>
      <c r="S113" s="7">
        <f t="shared" si="10"/>
        <v>32200</v>
      </c>
    </row>
    <row r="114" spans="1:19" s="1" customFormat="1" ht="51" x14ac:dyDescent="0.2">
      <c r="A114" s="436">
        <f>A113+1</f>
        <v>18</v>
      </c>
      <c r="B114" s="76"/>
      <c r="C114" s="452" t="s">
        <v>89</v>
      </c>
      <c r="D114" s="74" t="s">
        <v>3</v>
      </c>
      <c r="E114" s="60">
        <v>1</v>
      </c>
      <c r="F114" s="60"/>
      <c r="G114" s="491">
        <v>437000</v>
      </c>
      <c r="H114" s="257">
        <f t="shared" si="11"/>
        <v>437000</v>
      </c>
      <c r="I114" s="257">
        <v>32200</v>
      </c>
      <c r="J114" s="257">
        <f t="shared" si="6"/>
        <v>32200</v>
      </c>
      <c r="K114" s="256">
        <f t="shared" si="18"/>
        <v>469200</v>
      </c>
      <c r="L114" s="492" t="s">
        <v>251</v>
      </c>
      <c r="M114" s="504" t="s">
        <v>262</v>
      </c>
      <c r="N114" s="1">
        <v>475000</v>
      </c>
      <c r="O114" s="1">
        <v>35000</v>
      </c>
      <c r="P114" s="7">
        <f t="shared" si="7"/>
        <v>38000</v>
      </c>
      <c r="Q114" s="7">
        <f t="shared" si="8"/>
        <v>2800</v>
      </c>
      <c r="R114" s="7">
        <f t="shared" si="9"/>
        <v>437000</v>
      </c>
      <c r="S114" s="7">
        <f t="shared" si="10"/>
        <v>32200</v>
      </c>
    </row>
    <row r="115" spans="1:19" s="1" customFormat="1" ht="51" x14ac:dyDescent="0.2">
      <c r="A115" s="436">
        <f>A114+1</f>
        <v>19</v>
      </c>
      <c r="B115" s="76"/>
      <c r="C115" s="452" t="s">
        <v>72</v>
      </c>
      <c r="D115" s="74" t="s">
        <v>3</v>
      </c>
      <c r="E115" s="60">
        <v>1</v>
      </c>
      <c r="F115" s="60"/>
      <c r="G115" s="88">
        <v>36800</v>
      </c>
      <c r="H115" s="257">
        <f t="shared" si="11"/>
        <v>36800</v>
      </c>
      <c r="I115" s="257">
        <v>36800</v>
      </c>
      <c r="J115" s="257">
        <f t="shared" si="6"/>
        <v>36800</v>
      </c>
      <c r="K115" s="256">
        <f t="shared" si="18"/>
        <v>73600</v>
      </c>
      <c r="L115" s="492"/>
      <c r="M115" s="499" t="s">
        <v>263</v>
      </c>
      <c r="N115" s="1">
        <v>40000</v>
      </c>
      <c r="O115" s="1">
        <v>40000</v>
      </c>
      <c r="P115" s="7">
        <f t="shared" si="7"/>
        <v>3200</v>
      </c>
      <c r="Q115" s="7">
        <f t="shared" si="8"/>
        <v>3200</v>
      </c>
      <c r="R115" s="7">
        <f t="shared" si="9"/>
        <v>36800</v>
      </c>
      <c r="S115" s="7">
        <f t="shared" si="10"/>
        <v>36800</v>
      </c>
    </row>
    <row r="116" spans="1:19" s="7" customFormat="1" ht="51" x14ac:dyDescent="0.2">
      <c r="A116" s="436">
        <f>A115+1</f>
        <v>20</v>
      </c>
      <c r="B116" s="76"/>
      <c r="C116" s="452" t="s">
        <v>33</v>
      </c>
      <c r="D116" s="114" t="s">
        <v>3</v>
      </c>
      <c r="E116" s="60">
        <v>1</v>
      </c>
      <c r="F116" s="60"/>
      <c r="G116" s="88">
        <v>0</v>
      </c>
      <c r="H116" s="257">
        <f t="shared" si="11"/>
        <v>0</v>
      </c>
      <c r="I116" s="257">
        <v>92000</v>
      </c>
      <c r="J116" s="257">
        <f t="shared" si="6"/>
        <v>92000</v>
      </c>
      <c r="K116" s="256">
        <f t="shared" si="18"/>
        <v>92000</v>
      </c>
      <c r="L116" s="499"/>
      <c r="M116" s="499"/>
      <c r="N116" s="7">
        <v>0</v>
      </c>
      <c r="O116" s="7">
        <v>100000</v>
      </c>
      <c r="P116" s="7">
        <f t="shared" si="7"/>
        <v>0</v>
      </c>
      <c r="Q116" s="7">
        <f t="shared" si="8"/>
        <v>8000</v>
      </c>
      <c r="R116" s="7">
        <f t="shared" si="9"/>
        <v>0</v>
      </c>
      <c r="S116" s="7">
        <f t="shared" si="10"/>
        <v>92000</v>
      </c>
    </row>
    <row r="117" spans="1:19" s="7" customFormat="1" ht="28.5" customHeight="1" x14ac:dyDescent="0.2">
      <c r="A117" s="436">
        <f t="shared" ref="A117:A118" si="19">A116+1</f>
        <v>21</v>
      </c>
      <c r="B117" s="76"/>
      <c r="C117" s="452" t="s">
        <v>100</v>
      </c>
      <c r="D117" s="114" t="s">
        <v>3</v>
      </c>
      <c r="E117" s="60">
        <v>1</v>
      </c>
      <c r="F117" s="60"/>
      <c r="G117" s="88">
        <v>13800</v>
      </c>
      <c r="H117" s="257">
        <f t="shared" si="11"/>
        <v>13800</v>
      </c>
      <c r="I117" s="257">
        <v>23000</v>
      </c>
      <c r="J117" s="257">
        <f t="shared" si="6"/>
        <v>23000</v>
      </c>
      <c r="K117" s="256">
        <f t="shared" si="18"/>
        <v>36800</v>
      </c>
      <c r="L117" s="499"/>
      <c r="M117" s="499"/>
      <c r="N117" s="7">
        <v>15000</v>
      </c>
      <c r="O117" s="7">
        <v>25000</v>
      </c>
      <c r="P117" s="7">
        <f t="shared" si="7"/>
        <v>1200</v>
      </c>
      <c r="Q117" s="7">
        <f t="shared" si="8"/>
        <v>2000</v>
      </c>
      <c r="R117" s="7">
        <f t="shared" si="9"/>
        <v>13800</v>
      </c>
      <c r="S117" s="7">
        <f t="shared" si="10"/>
        <v>23000</v>
      </c>
    </row>
    <row r="118" spans="1:19" s="7" customFormat="1" ht="51.75" thickBot="1" x14ac:dyDescent="0.25">
      <c r="A118" s="436">
        <f t="shared" si="19"/>
        <v>22</v>
      </c>
      <c r="B118" s="92"/>
      <c r="C118" s="453" t="s">
        <v>57</v>
      </c>
      <c r="D118" s="454" t="s">
        <v>3</v>
      </c>
      <c r="E118" s="455">
        <v>1</v>
      </c>
      <c r="F118" s="455"/>
      <c r="G118" s="456">
        <v>13800</v>
      </c>
      <c r="H118" s="257">
        <f t="shared" si="11"/>
        <v>13800</v>
      </c>
      <c r="I118" s="97">
        <v>13800</v>
      </c>
      <c r="J118" s="257">
        <f t="shared" si="6"/>
        <v>13800</v>
      </c>
      <c r="K118" s="401">
        <f t="shared" si="18"/>
        <v>27600</v>
      </c>
      <c r="L118" s="505"/>
      <c r="M118" s="505"/>
      <c r="N118" s="7">
        <v>15000</v>
      </c>
      <c r="O118" s="7">
        <v>15000</v>
      </c>
      <c r="P118" s="7">
        <f t="shared" si="7"/>
        <v>1200</v>
      </c>
      <c r="Q118" s="7">
        <f t="shared" si="8"/>
        <v>1200</v>
      </c>
      <c r="R118" s="7">
        <f t="shared" si="9"/>
        <v>13800</v>
      </c>
      <c r="S118" s="7">
        <f t="shared" si="10"/>
        <v>13800</v>
      </c>
    </row>
    <row r="119" spans="1:19" s="7" customFormat="1" ht="32.25" customHeight="1" thickTop="1" thickBot="1" x14ac:dyDescent="0.25">
      <c r="A119" s="44"/>
      <c r="B119" s="47"/>
      <c r="C119" s="84" t="s">
        <v>58</v>
      </c>
      <c r="D119" s="14"/>
      <c r="E119" s="83"/>
      <c r="F119" s="83"/>
      <c r="G119" s="54"/>
      <c r="H119" s="402">
        <f>SUM(H10:H118)</f>
        <v>30460955.739999995</v>
      </c>
      <c r="I119" s="55"/>
      <c r="J119" s="402">
        <f>SUM(J10:J118)</f>
        <v>2991564</v>
      </c>
      <c r="K119" s="402">
        <f>SUM(K10:K118)</f>
        <v>33452519.739999995</v>
      </c>
      <c r="L119" s="506"/>
      <c r="M119" s="506"/>
    </row>
    <row r="120" spans="1:19" s="22" customFormat="1" x14ac:dyDescent="0.2">
      <c r="A120" s="23"/>
      <c r="B120" s="48"/>
      <c r="C120" s="2"/>
      <c r="D120" s="23"/>
      <c r="E120" s="37"/>
      <c r="F120" s="37"/>
      <c r="G120" s="35"/>
      <c r="H120" s="35"/>
      <c r="I120" s="35"/>
      <c r="J120" s="35"/>
      <c r="K120" s="35"/>
      <c r="L120" s="497"/>
      <c r="M120" s="37"/>
    </row>
    <row r="121" spans="1:19" s="22" customFormat="1" ht="43.5" customHeight="1" x14ac:dyDescent="0.2">
      <c r="A121" s="554" t="s">
        <v>23</v>
      </c>
      <c r="B121" s="554"/>
      <c r="C121" s="554"/>
      <c r="D121" s="554"/>
      <c r="E121" s="554"/>
      <c r="F121" s="554"/>
      <c r="G121" s="554"/>
      <c r="H121" s="554"/>
      <c r="I121" s="554"/>
      <c r="J121" s="554"/>
      <c r="K121" s="554"/>
      <c r="L121" s="507"/>
      <c r="M121" s="23"/>
    </row>
    <row r="122" spans="1:19" s="22" customFormat="1" ht="31.5" customHeight="1" x14ac:dyDescent="0.2">
      <c r="A122" s="554" t="s">
        <v>24</v>
      </c>
      <c r="B122" s="554"/>
      <c r="C122" s="554"/>
      <c r="D122" s="554"/>
      <c r="E122" s="554"/>
      <c r="F122" s="554"/>
      <c r="G122" s="554"/>
      <c r="H122" s="554"/>
      <c r="I122" s="554"/>
      <c r="J122" s="554"/>
      <c r="K122" s="554"/>
      <c r="L122" s="508"/>
      <c r="M122" s="23"/>
    </row>
    <row r="123" spans="1:19" s="22" customFormat="1" ht="18.75" customHeight="1" x14ac:dyDescent="0.2">
      <c r="A123" s="557"/>
      <c r="B123" s="557"/>
      <c r="C123" s="557"/>
      <c r="D123" s="557"/>
      <c r="E123" s="557"/>
      <c r="F123" s="557"/>
      <c r="G123" s="557"/>
      <c r="H123" s="557"/>
      <c r="I123" s="557"/>
      <c r="J123" s="557"/>
      <c r="K123" s="557"/>
      <c r="L123" s="508"/>
      <c r="M123" s="23"/>
    </row>
    <row r="124" spans="1:19" s="22" customFormat="1" x14ac:dyDescent="0.2">
      <c r="A124" s="23"/>
      <c r="B124" s="48"/>
      <c r="C124" s="2"/>
      <c r="D124" s="23"/>
      <c r="E124" s="37"/>
      <c r="F124" s="37"/>
      <c r="G124" s="35"/>
      <c r="H124" s="35"/>
      <c r="I124" s="35"/>
      <c r="J124" s="35"/>
      <c r="K124" s="35"/>
      <c r="L124" s="497"/>
      <c r="M124" s="37"/>
    </row>
    <row r="125" spans="1:19" s="22" customFormat="1" x14ac:dyDescent="0.2">
      <c r="A125" s="23"/>
      <c r="B125" s="48"/>
      <c r="C125" s="2"/>
      <c r="D125" s="23"/>
      <c r="E125" s="37"/>
      <c r="F125" s="37"/>
      <c r="G125" s="35"/>
      <c r="H125" s="35"/>
      <c r="I125" s="35"/>
      <c r="J125" s="35"/>
      <c r="K125" s="35"/>
      <c r="L125" s="497"/>
      <c r="M125" s="37"/>
    </row>
    <row r="126" spans="1:19" s="22" customFormat="1" x14ac:dyDescent="0.2">
      <c r="A126" s="23"/>
      <c r="B126" s="48"/>
      <c r="C126" s="2"/>
      <c r="D126" s="23"/>
      <c r="E126" s="37"/>
      <c r="F126" s="37"/>
      <c r="G126" s="35"/>
      <c r="H126" s="35"/>
      <c r="I126" s="35"/>
      <c r="J126" s="35"/>
      <c r="K126" s="35"/>
      <c r="L126" s="497"/>
      <c r="M126" s="37"/>
    </row>
    <row r="127" spans="1:19" s="22" customFormat="1" x14ac:dyDescent="0.2">
      <c r="A127" s="23"/>
      <c r="B127" s="48"/>
      <c r="C127" s="2"/>
      <c r="D127" s="23"/>
      <c r="E127" s="37"/>
      <c r="F127" s="37"/>
      <c r="G127" s="35"/>
      <c r="H127" s="35"/>
      <c r="I127" s="35"/>
      <c r="J127" s="35"/>
      <c r="K127" s="35"/>
      <c r="L127" s="497"/>
      <c r="M127" s="37"/>
    </row>
    <row r="128" spans="1:19" s="22" customFormat="1" x14ac:dyDescent="0.2">
      <c r="A128" s="23"/>
      <c r="B128" s="48"/>
      <c r="C128" s="2"/>
      <c r="D128" s="23"/>
      <c r="E128" s="37"/>
      <c r="F128" s="37"/>
      <c r="G128" s="35"/>
      <c r="H128" s="35"/>
      <c r="I128" s="35"/>
      <c r="J128" s="35"/>
      <c r="K128" s="35"/>
      <c r="L128" s="497"/>
      <c r="M128" s="37"/>
    </row>
    <row r="129" spans="1:13" s="22" customFormat="1" x14ac:dyDescent="0.2">
      <c r="A129" s="23"/>
      <c r="B129" s="48"/>
      <c r="C129" s="2"/>
      <c r="D129" s="23"/>
      <c r="E129" s="37"/>
      <c r="F129" s="37"/>
      <c r="G129" s="35"/>
      <c r="H129" s="35"/>
      <c r="I129" s="35"/>
      <c r="J129" s="35"/>
      <c r="K129" s="35"/>
      <c r="L129" s="497"/>
      <c r="M129" s="37"/>
    </row>
    <row r="130" spans="1:13" s="22" customFormat="1" x14ac:dyDescent="0.2">
      <c r="A130" s="23"/>
      <c r="B130" s="48"/>
      <c r="C130" s="2"/>
      <c r="D130" s="23"/>
      <c r="E130" s="37"/>
      <c r="F130" s="37"/>
      <c r="G130" s="35"/>
      <c r="H130" s="35"/>
      <c r="I130" s="35"/>
      <c r="J130" s="35"/>
      <c r="K130" s="35"/>
      <c r="L130" s="497"/>
      <c r="M130" s="37"/>
    </row>
    <row r="131" spans="1:13" s="22" customFormat="1" x14ac:dyDescent="0.2">
      <c r="A131" s="23"/>
      <c r="B131" s="48"/>
      <c r="C131" s="2"/>
      <c r="D131" s="23"/>
      <c r="E131" s="37"/>
      <c r="F131" s="37"/>
      <c r="G131" s="35"/>
      <c r="H131" s="35"/>
      <c r="I131" s="35"/>
      <c r="J131" s="35"/>
      <c r="K131" s="35"/>
      <c r="L131" s="497"/>
      <c r="M131" s="37"/>
    </row>
    <row r="132" spans="1:13" s="22" customFormat="1" x14ac:dyDescent="0.2">
      <c r="A132" s="23"/>
      <c r="B132" s="48"/>
      <c r="C132" s="2"/>
      <c r="D132" s="23"/>
      <c r="E132" s="37"/>
      <c r="F132" s="37"/>
      <c r="G132" s="35"/>
      <c r="H132" s="35"/>
      <c r="I132" s="35"/>
      <c r="J132" s="35"/>
      <c r="K132" s="35"/>
      <c r="L132" s="497"/>
      <c r="M132" s="37"/>
    </row>
    <row r="133" spans="1:13" s="22" customFormat="1" x14ac:dyDescent="0.2">
      <c r="A133" s="23"/>
      <c r="B133" s="48"/>
      <c r="C133" s="2"/>
      <c r="D133" s="23"/>
      <c r="E133" s="37"/>
      <c r="F133" s="37"/>
      <c r="G133" s="35"/>
      <c r="H133" s="35"/>
      <c r="I133" s="35"/>
      <c r="J133" s="35"/>
      <c r="K133" s="35"/>
      <c r="L133" s="497"/>
      <c r="M133" s="37"/>
    </row>
    <row r="134" spans="1:13" s="22" customFormat="1" x14ac:dyDescent="0.2">
      <c r="A134" s="23"/>
      <c r="B134" s="48"/>
      <c r="C134" s="2"/>
      <c r="D134" s="23"/>
      <c r="E134" s="37"/>
      <c r="F134" s="37"/>
      <c r="G134" s="35"/>
      <c r="H134" s="35"/>
      <c r="I134" s="35"/>
      <c r="J134" s="35"/>
      <c r="K134" s="35"/>
      <c r="L134" s="497"/>
      <c r="M134" s="37"/>
    </row>
    <row r="135" spans="1:13" s="22" customFormat="1" x14ac:dyDescent="0.2">
      <c r="A135" s="23"/>
      <c r="B135" s="48"/>
      <c r="C135" s="2"/>
      <c r="D135" s="23"/>
      <c r="E135" s="37"/>
      <c r="F135" s="37"/>
      <c r="G135" s="35"/>
      <c r="H135" s="35"/>
      <c r="I135" s="35"/>
      <c r="J135" s="35"/>
      <c r="K135" s="35"/>
      <c r="L135" s="497"/>
      <c r="M135" s="37"/>
    </row>
    <row r="136" spans="1:13" s="22" customFormat="1" x14ac:dyDescent="0.2">
      <c r="A136" s="23"/>
      <c r="B136" s="48"/>
      <c r="C136" s="2"/>
      <c r="D136" s="23"/>
      <c r="E136" s="37"/>
      <c r="F136" s="37"/>
      <c r="G136" s="35"/>
      <c r="H136" s="35"/>
      <c r="I136" s="35"/>
      <c r="J136" s="35"/>
      <c r="K136" s="35"/>
      <c r="L136" s="497"/>
      <c r="M136" s="37"/>
    </row>
    <row r="137" spans="1:13" s="22" customFormat="1" x14ac:dyDescent="0.2">
      <c r="A137" s="23"/>
      <c r="B137" s="48"/>
      <c r="C137" s="2"/>
      <c r="D137" s="23"/>
      <c r="E137" s="37"/>
      <c r="F137" s="37"/>
      <c r="G137" s="35"/>
      <c r="H137" s="35"/>
      <c r="I137" s="35"/>
      <c r="J137" s="35"/>
      <c r="K137" s="35"/>
      <c r="L137" s="497"/>
      <c r="M137" s="37"/>
    </row>
    <row r="138" spans="1:13" s="22" customFormat="1" x14ac:dyDescent="0.2">
      <c r="A138" s="23"/>
      <c r="B138" s="48"/>
      <c r="C138" s="2"/>
      <c r="D138" s="23"/>
      <c r="E138" s="37"/>
      <c r="F138" s="37"/>
      <c r="G138" s="35"/>
      <c r="H138" s="35"/>
      <c r="I138" s="35"/>
      <c r="J138" s="35"/>
      <c r="K138" s="35"/>
      <c r="L138" s="497"/>
      <c r="M138" s="37"/>
    </row>
    <row r="139" spans="1:13" s="22" customFormat="1" x14ac:dyDescent="0.2">
      <c r="A139" s="23"/>
      <c r="B139" s="48"/>
      <c r="C139" s="2"/>
      <c r="D139" s="23"/>
      <c r="E139" s="37"/>
      <c r="F139" s="37"/>
      <c r="G139" s="35"/>
      <c r="H139" s="35"/>
      <c r="I139" s="35"/>
      <c r="J139" s="35"/>
      <c r="K139" s="35"/>
      <c r="L139" s="497"/>
      <c r="M139" s="37"/>
    </row>
    <row r="140" spans="1:13" s="22" customFormat="1" x14ac:dyDescent="0.2">
      <c r="A140" s="23"/>
      <c r="B140" s="48"/>
      <c r="C140" s="2"/>
      <c r="D140" s="23"/>
      <c r="E140" s="37"/>
      <c r="F140" s="37"/>
      <c r="G140" s="35"/>
      <c r="H140" s="35"/>
      <c r="I140" s="35"/>
      <c r="J140" s="35"/>
      <c r="K140" s="35"/>
      <c r="L140" s="497"/>
      <c r="M140" s="37"/>
    </row>
    <row r="141" spans="1:13" s="22" customFormat="1" x14ac:dyDescent="0.2">
      <c r="A141" s="23"/>
      <c r="B141" s="48"/>
      <c r="C141" s="2"/>
      <c r="D141" s="23"/>
      <c r="E141" s="37"/>
      <c r="F141" s="37"/>
      <c r="G141" s="35"/>
      <c r="H141" s="35"/>
      <c r="I141" s="35"/>
      <c r="J141" s="35"/>
      <c r="K141" s="35"/>
      <c r="L141" s="497"/>
      <c r="M141" s="37"/>
    </row>
    <row r="142" spans="1:13" s="22" customFormat="1" x14ac:dyDescent="0.2">
      <c r="A142" s="23"/>
      <c r="B142" s="48"/>
      <c r="C142" s="2"/>
      <c r="D142" s="23"/>
      <c r="E142" s="37"/>
      <c r="F142" s="37"/>
      <c r="G142" s="35"/>
      <c r="H142" s="35"/>
      <c r="I142" s="35"/>
      <c r="J142" s="35"/>
      <c r="K142" s="35"/>
      <c r="L142" s="497"/>
      <c r="M142" s="37"/>
    </row>
    <row r="143" spans="1:13" s="22" customFormat="1" x14ac:dyDescent="0.2">
      <c r="A143" s="23"/>
      <c r="B143" s="48"/>
      <c r="C143" s="2"/>
      <c r="D143" s="23"/>
      <c r="E143" s="37"/>
      <c r="F143" s="37"/>
      <c r="G143" s="35"/>
      <c r="H143" s="35"/>
      <c r="I143" s="35"/>
      <c r="J143" s="35"/>
      <c r="K143" s="35"/>
      <c r="L143" s="497"/>
      <c r="M143" s="37"/>
    </row>
    <row r="144" spans="1:13" s="22" customFormat="1" x14ac:dyDescent="0.2">
      <c r="A144" s="23"/>
      <c r="B144" s="48"/>
      <c r="C144" s="2"/>
      <c r="D144" s="23"/>
      <c r="E144" s="37"/>
      <c r="F144" s="37"/>
      <c r="G144" s="35"/>
      <c r="H144" s="35"/>
      <c r="I144" s="35"/>
      <c r="J144" s="35"/>
      <c r="K144" s="35"/>
      <c r="L144" s="497"/>
      <c r="M144" s="37"/>
    </row>
    <row r="145" spans="1:13" s="22" customFormat="1" x14ac:dyDescent="0.2">
      <c r="A145" s="23"/>
      <c r="B145" s="48"/>
      <c r="C145" s="2"/>
      <c r="D145" s="23"/>
      <c r="E145" s="37"/>
      <c r="F145" s="37"/>
      <c r="G145" s="35"/>
      <c r="H145" s="35"/>
      <c r="I145" s="35"/>
      <c r="J145" s="35"/>
      <c r="K145" s="35"/>
      <c r="L145" s="497"/>
      <c r="M145" s="37"/>
    </row>
    <row r="146" spans="1:13" s="22" customFormat="1" x14ac:dyDescent="0.2">
      <c r="A146" s="23"/>
      <c r="B146" s="48"/>
      <c r="C146" s="2"/>
      <c r="D146" s="23"/>
      <c r="E146" s="37"/>
      <c r="F146" s="37"/>
      <c r="G146" s="35"/>
      <c r="H146" s="35"/>
      <c r="I146" s="35"/>
      <c r="J146" s="35"/>
      <c r="K146" s="35"/>
      <c r="L146" s="497"/>
      <c r="M146" s="37"/>
    </row>
    <row r="147" spans="1:13" s="22" customFormat="1" x14ac:dyDescent="0.2">
      <c r="A147" s="23"/>
      <c r="B147" s="48"/>
      <c r="C147" s="2"/>
      <c r="D147" s="23"/>
      <c r="E147" s="37"/>
      <c r="F147" s="37"/>
      <c r="G147" s="35"/>
      <c r="H147" s="35"/>
      <c r="I147" s="35"/>
      <c r="J147" s="35"/>
      <c r="K147" s="35"/>
      <c r="L147" s="497"/>
      <c r="M147" s="37"/>
    </row>
    <row r="148" spans="1:13" s="22" customFormat="1" x14ac:dyDescent="0.2">
      <c r="A148" s="23"/>
      <c r="B148" s="48"/>
      <c r="C148" s="2"/>
      <c r="D148" s="23"/>
      <c r="E148" s="37"/>
      <c r="F148" s="37"/>
      <c r="G148" s="35"/>
      <c r="H148" s="35"/>
      <c r="I148" s="35"/>
      <c r="J148" s="35"/>
      <c r="K148" s="35"/>
      <c r="L148" s="497"/>
      <c r="M148" s="37"/>
    </row>
    <row r="149" spans="1:13" s="22" customFormat="1" x14ac:dyDescent="0.2">
      <c r="A149" s="23"/>
      <c r="B149" s="48"/>
      <c r="C149" s="2"/>
      <c r="D149" s="23"/>
      <c r="E149" s="37"/>
      <c r="F149" s="37"/>
      <c r="G149" s="35"/>
      <c r="H149" s="35"/>
      <c r="I149" s="35"/>
      <c r="J149" s="35"/>
      <c r="K149" s="35"/>
      <c r="L149" s="497"/>
      <c r="M149" s="37"/>
    </row>
    <row r="150" spans="1:13" s="22" customFormat="1" x14ac:dyDescent="0.2">
      <c r="A150" s="23"/>
      <c r="B150" s="48"/>
      <c r="C150" s="2"/>
      <c r="D150" s="23"/>
      <c r="E150" s="37"/>
      <c r="F150" s="37"/>
      <c r="G150" s="35"/>
      <c r="H150" s="35"/>
      <c r="I150" s="35"/>
      <c r="J150" s="35"/>
      <c r="K150" s="35"/>
      <c r="L150" s="497"/>
      <c r="M150" s="37"/>
    </row>
    <row r="151" spans="1:13" s="22" customFormat="1" x14ac:dyDescent="0.2">
      <c r="A151" s="23"/>
      <c r="B151" s="48"/>
      <c r="C151" s="2"/>
      <c r="D151" s="23"/>
      <c r="E151" s="37"/>
      <c r="F151" s="37"/>
      <c r="G151" s="35"/>
      <c r="H151" s="35"/>
      <c r="I151" s="35"/>
      <c r="J151" s="35"/>
      <c r="K151" s="35"/>
      <c r="L151" s="497"/>
      <c r="M151" s="37"/>
    </row>
    <row r="152" spans="1:13" s="22" customFormat="1" x14ac:dyDescent="0.2">
      <c r="A152" s="23"/>
      <c r="B152" s="48"/>
      <c r="C152" s="2"/>
      <c r="D152" s="23"/>
      <c r="E152" s="37"/>
      <c r="F152" s="37"/>
      <c r="G152" s="35"/>
      <c r="H152" s="35"/>
      <c r="I152" s="35"/>
      <c r="J152" s="35"/>
      <c r="K152" s="35"/>
      <c r="L152" s="497"/>
      <c r="M152" s="37"/>
    </row>
    <row r="153" spans="1:13" s="22" customFormat="1" x14ac:dyDescent="0.2">
      <c r="A153" s="23"/>
      <c r="B153" s="48"/>
      <c r="C153" s="2"/>
      <c r="D153" s="23"/>
      <c r="E153" s="37"/>
      <c r="F153" s="37"/>
      <c r="G153" s="35"/>
      <c r="H153" s="35"/>
      <c r="I153" s="35"/>
      <c r="J153" s="35"/>
      <c r="K153" s="35"/>
      <c r="L153" s="497"/>
      <c r="M153" s="37"/>
    </row>
    <row r="154" spans="1:13" s="22" customFormat="1" x14ac:dyDescent="0.2">
      <c r="A154" s="23"/>
      <c r="B154" s="48"/>
      <c r="C154" s="2"/>
      <c r="D154" s="23"/>
      <c r="E154" s="37"/>
      <c r="F154" s="37"/>
      <c r="G154" s="35"/>
      <c r="H154" s="35"/>
      <c r="I154" s="35"/>
      <c r="J154" s="35"/>
      <c r="K154" s="35"/>
      <c r="L154" s="497"/>
      <c r="M154" s="37"/>
    </row>
    <row r="155" spans="1:13" s="22" customFormat="1" x14ac:dyDescent="0.2">
      <c r="A155" s="23"/>
      <c r="B155" s="48"/>
      <c r="C155" s="2"/>
      <c r="D155" s="23"/>
      <c r="E155" s="37"/>
      <c r="F155" s="37"/>
      <c r="G155" s="35"/>
      <c r="H155" s="35"/>
      <c r="I155" s="35"/>
      <c r="J155" s="35"/>
      <c r="K155" s="35"/>
      <c r="L155" s="497"/>
      <c r="M155" s="37"/>
    </row>
    <row r="156" spans="1:13" s="22" customFormat="1" x14ac:dyDescent="0.2">
      <c r="A156" s="23"/>
      <c r="B156" s="48"/>
      <c r="C156" s="2"/>
      <c r="D156" s="23"/>
      <c r="E156" s="37"/>
      <c r="F156" s="37"/>
      <c r="G156" s="35"/>
      <c r="H156" s="35"/>
      <c r="I156" s="35"/>
      <c r="J156" s="35"/>
      <c r="K156" s="35"/>
      <c r="L156" s="497"/>
      <c r="M156" s="37"/>
    </row>
    <row r="157" spans="1:13" s="22" customFormat="1" x14ac:dyDescent="0.2">
      <c r="A157" s="23"/>
      <c r="B157" s="48"/>
      <c r="C157" s="2"/>
      <c r="D157" s="23"/>
      <c r="E157" s="37"/>
      <c r="F157" s="37"/>
      <c r="G157" s="35"/>
      <c r="H157" s="35"/>
      <c r="I157" s="35"/>
      <c r="J157" s="35"/>
      <c r="K157" s="35"/>
      <c r="L157" s="497"/>
      <c r="M157" s="37"/>
    </row>
    <row r="158" spans="1:13" s="22" customFormat="1" x14ac:dyDescent="0.2">
      <c r="A158" s="23"/>
      <c r="B158" s="48"/>
      <c r="C158" s="2"/>
      <c r="D158" s="23"/>
      <c r="E158" s="37"/>
      <c r="F158" s="37"/>
      <c r="G158" s="35"/>
      <c r="H158" s="35"/>
      <c r="I158" s="35"/>
      <c r="J158" s="35"/>
      <c r="K158" s="35"/>
      <c r="L158" s="497"/>
      <c r="M158" s="37"/>
    </row>
    <row r="159" spans="1:13" s="22" customFormat="1" x14ac:dyDescent="0.2">
      <c r="A159" s="23"/>
      <c r="B159" s="48"/>
      <c r="C159" s="2"/>
      <c r="D159" s="23"/>
      <c r="E159" s="37"/>
      <c r="F159" s="37"/>
      <c r="G159" s="35"/>
      <c r="H159" s="35"/>
      <c r="I159" s="35"/>
      <c r="J159" s="35"/>
      <c r="K159" s="35"/>
      <c r="L159" s="497"/>
      <c r="M159" s="37"/>
    </row>
    <row r="160" spans="1:13" s="22" customFormat="1" x14ac:dyDescent="0.2">
      <c r="A160" s="23"/>
      <c r="B160" s="48"/>
      <c r="C160" s="2"/>
      <c r="D160" s="23"/>
      <c r="E160" s="37"/>
      <c r="F160" s="37"/>
      <c r="G160" s="35"/>
      <c r="H160" s="35"/>
      <c r="I160" s="35"/>
      <c r="J160" s="35"/>
      <c r="K160" s="35"/>
      <c r="L160" s="497"/>
      <c r="M160" s="37"/>
    </row>
    <row r="161" spans="1:13" s="22" customFormat="1" x14ac:dyDescent="0.2">
      <c r="A161" s="23"/>
      <c r="B161" s="48"/>
      <c r="C161" s="2"/>
      <c r="D161" s="23"/>
      <c r="E161" s="37"/>
      <c r="F161" s="37"/>
      <c r="G161" s="35"/>
      <c r="H161" s="35"/>
      <c r="I161" s="35"/>
      <c r="J161" s="35"/>
      <c r="K161" s="35"/>
      <c r="L161" s="497"/>
      <c r="M161" s="37"/>
    </row>
    <row r="162" spans="1:13" s="22" customFormat="1" x14ac:dyDescent="0.2">
      <c r="A162" s="23"/>
      <c r="B162" s="48"/>
      <c r="C162" s="2"/>
      <c r="D162" s="23"/>
      <c r="E162" s="37"/>
      <c r="F162" s="37"/>
      <c r="G162" s="35"/>
      <c r="H162" s="35"/>
      <c r="I162" s="35"/>
      <c r="J162" s="35"/>
      <c r="K162" s="35"/>
      <c r="L162" s="497"/>
      <c r="M162" s="37"/>
    </row>
    <row r="163" spans="1:13" s="22" customFormat="1" x14ac:dyDescent="0.2">
      <c r="A163" s="23"/>
      <c r="B163" s="48"/>
      <c r="C163" s="2"/>
      <c r="D163" s="23"/>
      <c r="E163" s="37"/>
      <c r="F163" s="37"/>
      <c r="G163" s="35"/>
      <c r="H163" s="35"/>
      <c r="I163" s="35"/>
      <c r="J163" s="35"/>
      <c r="K163" s="35"/>
      <c r="L163" s="497"/>
      <c r="M163" s="37"/>
    </row>
    <row r="164" spans="1:13" s="22" customFormat="1" x14ac:dyDescent="0.2">
      <c r="A164" s="23"/>
      <c r="B164" s="48"/>
      <c r="C164" s="2"/>
      <c r="D164" s="23"/>
      <c r="E164" s="37"/>
      <c r="F164" s="37"/>
      <c r="G164" s="35"/>
      <c r="H164" s="35"/>
      <c r="I164" s="35"/>
      <c r="J164" s="35"/>
      <c r="K164" s="35"/>
      <c r="L164" s="497"/>
      <c r="M164" s="37"/>
    </row>
    <row r="165" spans="1:13" s="22" customFormat="1" x14ac:dyDescent="0.2">
      <c r="A165" s="23"/>
      <c r="B165" s="48"/>
      <c r="C165" s="2"/>
      <c r="D165" s="23"/>
      <c r="E165" s="37"/>
      <c r="F165" s="37"/>
      <c r="G165" s="35"/>
      <c r="H165" s="35"/>
      <c r="I165" s="35"/>
      <c r="J165" s="35"/>
      <c r="K165" s="35"/>
      <c r="L165" s="497"/>
      <c r="M165" s="37"/>
    </row>
    <row r="166" spans="1:13" s="22" customFormat="1" x14ac:dyDescent="0.2">
      <c r="A166" s="23"/>
      <c r="B166" s="48"/>
      <c r="C166" s="2"/>
      <c r="D166" s="23"/>
      <c r="E166" s="37"/>
      <c r="F166" s="37"/>
      <c r="G166" s="35"/>
      <c r="H166" s="35"/>
      <c r="I166" s="35"/>
      <c r="J166" s="35"/>
      <c r="K166" s="35"/>
      <c r="L166" s="497"/>
      <c r="M166" s="37"/>
    </row>
    <row r="167" spans="1:13" s="22" customFormat="1" x14ac:dyDescent="0.2">
      <c r="A167" s="23"/>
      <c r="B167" s="48"/>
      <c r="C167" s="2"/>
      <c r="D167" s="23"/>
      <c r="E167" s="37"/>
      <c r="F167" s="37"/>
      <c r="G167" s="35"/>
      <c r="H167" s="35"/>
      <c r="I167" s="35"/>
      <c r="J167" s="35"/>
      <c r="K167" s="35"/>
      <c r="L167" s="497"/>
      <c r="M167" s="37"/>
    </row>
    <row r="168" spans="1:13" s="22" customFormat="1" x14ac:dyDescent="0.2">
      <c r="A168" s="23"/>
      <c r="B168" s="48"/>
      <c r="C168" s="2"/>
      <c r="D168" s="23"/>
      <c r="E168" s="37"/>
      <c r="F168" s="37"/>
      <c r="G168" s="35"/>
      <c r="H168" s="35"/>
      <c r="I168" s="35"/>
      <c r="J168" s="35"/>
      <c r="K168" s="35"/>
      <c r="L168" s="497"/>
      <c r="M168" s="37"/>
    </row>
    <row r="169" spans="1:13" s="22" customFormat="1" x14ac:dyDescent="0.2">
      <c r="A169" s="23"/>
      <c r="B169" s="48"/>
      <c r="C169" s="2"/>
      <c r="D169" s="23"/>
      <c r="E169" s="37"/>
      <c r="F169" s="37"/>
      <c r="G169" s="35"/>
      <c r="H169" s="35"/>
      <c r="I169" s="35"/>
      <c r="J169" s="35"/>
      <c r="K169" s="35"/>
      <c r="L169" s="497"/>
      <c r="M169" s="37"/>
    </row>
    <row r="170" spans="1:13" s="22" customFormat="1" x14ac:dyDescent="0.2">
      <c r="A170" s="23"/>
      <c r="B170" s="48"/>
      <c r="C170" s="2"/>
      <c r="D170" s="23"/>
      <c r="E170" s="37"/>
      <c r="F170" s="37"/>
      <c r="G170" s="35"/>
      <c r="H170" s="35"/>
      <c r="I170" s="35"/>
      <c r="J170" s="35"/>
      <c r="K170" s="35"/>
      <c r="L170" s="497"/>
      <c r="M170" s="37"/>
    </row>
    <row r="171" spans="1:13" s="22" customFormat="1" x14ac:dyDescent="0.2">
      <c r="A171" s="23"/>
      <c r="B171" s="48"/>
      <c r="C171" s="2"/>
      <c r="D171" s="23"/>
      <c r="E171" s="37"/>
      <c r="F171" s="37"/>
      <c r="G171" s="35"/>
      <c r="H171" s="35"/>
      <c r="I171" s="35"/>
      <c r="J171" s="35"/>
      <c r="K171" s="35"/>
      <c r="L171" s="497"/>
      <c r="M171" s="37"/>
    </row>
    <row r="172" spans="1:13" s="22" customFormat="1" x14ac:dyDescent="0.2">
      <c r="A172" s="23"/>
      <c r="B172" s="48"/>
      <c r="C172" s="2"/>
      <c r="D172" s="23"/>
      <c r="E172" s="37"/>
      <c r="F172" s="37"/>
      <c r="G172" s="35"/>
      <c r="H172" s="35"/>
      <c r="I172" s="35"/>
      <c r="J172" s="35"/>
      <c r="K172" s="35"/>
      <c r="L172" s="497"/>
      <c r="M172" s="37"/>
    </row>
    <row r="173" spans="1:13" s="22" customFormat="1" x14ac:dyDescent="0.2">
      <c r="A173" s="23"/>
      <c r="B173" s="48"/>
      <c r="C173" s="2"/>
      <c r="D173" s="23"/>
      <c r="E173" s="37"/>
      <c r="F173" s="37"/>
      <c r="G173" s="35"/>
      <c r="H173" s="35"/>
      <c r="I173" s="35"/>
      <c r="J173" s="35"/>
      <c r="K173" s="35"/>
      <c r="L173" s="497"/>
      <c r="M173" s="37"/>
    </row>
    <row r="174" spans="1:13" s="22" customFormat="1" x14ac:dyDescent="0.2">
      <c r="A174" s="23"/>
      <c r="B174" s="48"/>
      <c r="C174" s="2"/>
      <c r="D174" s="23"/>
      <c r="E174" s="37"/>
      <c r="F174" s="37"/>
      <c r="G174" s="35"/>
      <c r="H174" s="35"/>
      <c r="I174" s="35"/>
      <c r="J174" s="35"/>
      <c r="K174" s="35"/>
      <c r="L174" s="497"/>
      <c r="M174" s="37"/>
    </row>
    <row r="175" spans="1:13" s="22" customFormat="1" x14ac:dyDescent="0.2">
      <c r="A175" s="23"/>
      <c r="B175" s="48"/>
      <c r="C175" s="2"/>
      <c r="D175" s="23"/>
      <c r="E175" s="37"/>
      <c r="F175" s="37"/>
      <c r="G175" s="35"/>
      <c r="H175" s="35"/>
      <c r="I175" s="35"/>
      <c r="J175" s="35"/>
      <c r="K175" s="35"/>
      <c r="L175" s="497"/>
      <c r="M175" s="37"/>
    </row>
    <row r="176" spans="1:13" s="22" customFormat="1" x14ac:dyDescent="0.2">
      <c r="A176" s="23"/>
      <c r="B176" s="48"/>
      <c r="C176" s="2"/>
      <c r="D176" s="23"/>
      <c r="E176" s="37"/>
      <c r="F176" s="37"/>
      <c r="G176" s="35"/>
      <c r="H176" s="35"/>
      <c r="I176" s="35"/>
      <c r="J176" s="35"/>
      <c r="K176" s="35"/>
      <c r="L176" s="497"/>
      <c r="M176" s="37"/>
    </row>
    <row r="177" spans="1:13" s="22" customFormat="1" x14ac:dyDescent="0.2">
      <c r="A177" s="23"/>
      <c r="B177" s="48"/>
      <c r="C177" s="2"/>
      <c r="D177" s="23"/>
      <c r="E177" s="37"/>
      <c r="F177" s="37"/>
      <c r="G177" s="35"/>
      <c r="H177" s="35"/>
      <c r="I177" s="35"/>
      <c r="J177" s="35"/>
      <c r="K177" s="35"/>
      <c r="L177" s="497"/>
      <c r="M177" s="37"/>
    </row>
    <row r="178" spans="1:13" s="22" customFormat="1" x14ac:dyDescent="0.2">
      <c r="A178" s="23"/>
      <c r="B178" s="48"/>
      <c r="C178" s="2"/>
      <c r="D178" s="23"/>
      <c r="E178" s="37"/>
      <c r="F178" s="37"/>
      <c r="G178" s="35"/>
      <c r="H178" s="35"/>
      <c r="I178" s="35"/>
      <c r="J178" s="35"/>
      <c r="K178" s="35"/>
      <c r="L178" s="497"/>
      <c r="M178" s="37"/>
    </row>
    <row r="179" spans="1:13" s="22" customFormat="1" x14ac:dyDescent="0.2">
      <c r="A179" s="23"/>
      <c r="B179" s="48"/>
      <c r="C179" s="2"/>
      <c r="D179" s="23"/>
      <c r="E179" s="37"/>
      <c r="F179" s="37"/>
      <c r="G179" s="35"/>
      <c r="H179" s="35"/>
      <c r="I179" s="35"/>
      <c r="J179" s="35"/>
      <c r="K179" s="35"/>
      <c r="L179" s="497"/>
      <c r="M179" s="37"/>
    </row>
    <row r="180" spans="1:13" s="22" customFormat="1" x14ac:dyDescent="0.2">
      <c r="A180" s="23"/>
      <c r="B180" s="48"/>
      <c r="C180" s="2"/>
      <c r="D180" s="23"/>
      <c r="E180" s="37"/>
      <c r="F180" s="37"/>
      <c r="G180" s="35"/>
      <c r="H180" s="35"/>
      <c r="I180" s="35"/>
      <c r="J180" s="35"/>
      <c r="K180" s="35"/>
      <c r="L180" s="497"/>
      <c r="M180" s="37"/>
    </row>
    <row r="181" spans="1:13" s="22" customFormat="1" x14ac:dyDescent="0.2">
      <c r="A181" s="23"/>
      <c r="B181" s="48"/>
      <c r="C181" s="2"/>
      <c r="D181" s="23"/>
      <c r="E181" s="37"/>
      <c r="F181" s="37"/>
      <c r="G181" s="35"/>
      <c r="H181" s="35"/>
      <c r="I181" s="35"/>
      <c r="J181" s="35"/>
      <c r="K181" s="35"/>
      <c r="L181" s="497"/>
      <c r="M181" s="37"/>
    </row>
    <row r="182" spans="1:13" s="22" customFormat="1" x14ac:dyDescent="0.2">
      <c r="A182" s="23"/>
      <c r="B182" s="48"/>
      <c r="C182" s="2"/>
      <c r="D182" s="23"/>
      <c r="E182" s="37"/>
      <c r="F182" s="37"/>
      <c r="G182" s="35"/>
      <c r="H182" s="35"/>
      <c r="I182" s="35"/>
      <c r="J182" s="35"/>
      <c r="K182" s="35"/>
      <c r="L182" s="497"/>
      <c r="M182" s="37"/>
    </row>
    <row r="183" spans="1:13" s="22" customFormat="1" x14ac:dyDescent="0.2">
      <c r="A183" s="23"/>
      <c r="B183" s="48"/>
      <c r="C183" s="2"/>
      <c r="D183" s="23"/>
      <c r="E183" s="37"/>
      <c r="F183" s="37"/>
      <c r="G183" s="35"/>
      <c r="H183" s="35"/>
      <c r="I183" s="35"/>
      <c r="J183" s="35"/>
      <c r="K183" s="35"/>
      <c r="L183" s="497"/>
      <c r="M183" s="37"/>
    </row>
    <row r="184" spans="1:13" s="22" customFormat="1" x14ac:dyDescent="0.2">
      <c r="A184" s="23"/>
      <c r="B184" s="48"/>
      <c r="C184" s="2"/>
      <c r="D184" s="23"/>
      <c r="E184" s="37"/>
      <c r="F184" s="37"/>
      <c r="G184" s="35"/>
      <c r="H184" s="35"/>
      <c r="I184" s="35"/>
      <c r="J184" s="35"/>
      <c r="K184" s="35"/>
      <c r="L184" s="497"/>
      <c r="M184" s="37"/>
    </row>
    <row r="185" spans="1:13" s="22" customFormat="1" x14ac:dyDescent="0.2">
      <c r="A185" s="23"/>
      <c r="B185" s="48"/>
      <c r="C185" s="2"/>
      <c r="D185" s="23"/>
      <c r="E185" s="37"/>
      <c r="F185" s="37"/>
      <c r="G185" s="35"/>
      <c r="H185" s="35"/>
      <c r="I185" s="35"/>
      <c r="J185" s="35"/>
      <c r="K185" s="35"/>
      <c r="L185" s="497"/>
      <c r="M185" s="37"/>
    </row>
    <row r="186" spans="1:13" s="22" customFormat="1" x14ac:dyDescent="0.2">
      <c r="A186" s="23"/>
      <c r="B186" s="48"/>
      <c r="C186" s="2"/>
      <c r="D186" s="23"/>
      <c r="E186" s="37"/>
      <c r="F186" s="37"/>
      <c r="G186" s="35"/>
      <c r="H186" s="35"/>
      <c r="I186" s="35"/>
      <c r="J186" s="35"/>
      <c r="K186" s="35"/>
      <c r="L186" s="497"/>
      <c r="M186" s="37"/>
    </row>
    <row r="187" spans="1:13" s="22" customFormat="1" x14ac:dyDescent="0.2">
      <c r="A187" s="23"/>
      <c r="B187" s="48"/>
      <c r="C187" s="2"/>
      <c r="D187" s="23"/>
      <c r="E187" s="37"/>
      <c r="F187" s="37"/>
      <c r="G187" s="35"/>
      <c r="H187" s="35"/>
      <c r="I187" s="35"/>
      <c r="J187" s="35"/>
      <c r="K187" s="35"/>
      <c r="L187" s="497"/>
      <c r="M187" s="37"/>
    </row>
    <row r="188" spans="1:13" s="22" customFormat="1" x14ac:dyDescent="0.2">
      <c r="A188" s="23"/>
      <c r="B188" s="48"/>
      <c r="C188" s="2"/>
      <c r="D188" s="23"/>
      <c r="E188" s="37"/>
      <c r="F188" s="37"/>
      <c r="G188" s="35"/>
      <c r="H188" s="35"/>
      <c r="I188" s="35"/>
      <c r="J188" s="35"/>
      <c r="K188" s="35"/>
      <c r="L188" s="497"/>
      <c r="M188" s="37"/>
    </row>
    <row r="189" spans="1:13" s="22" customFormat="1" x14ac:dyDescent="0.2">
      <c r="A189" s="23"/>
      <c r="B189" s="48"/>
      <c r="C189" s="2"/>
      <c r="D189" s="23"/>
      <c r="E189" s="37"/>
      <c r="F189" s="37"/>
      <c r="G189" s="35"/>
      <c r="H189" s="35"/>
      <c r="I189" s="35"/>
      <c r="J189" s="35"/>
      <c r="K189" s="35"/>
      <c r="L189" s="497"/>
      <c r="M189" s="37"/>
    </row>
    <row r="190" spans="1:13" s="22" customFormat="1" x14ac:dyDescent="0.2">
      <c r="A190" s="23"/>
      <c r="B190" s="48"/>
      <c r="C190" s="2"/>
      <c r="D190" s="23"/>
      <c r="E190" s="37"/>
      <c r="F190" s="37"/>
      <c r="G190" s="35"/>
      <c r="H190" s="35"/>
      <c r="I190" s="35"/>
      <c r="J190" s="35"/>
      <c r="K190" s="35"/>
      <c r="L190" s="497"/>
      <c r="M190" s="37"/>
    </row>
    <row r="191" spans="1:13" s="22" customFormat="1" x14ac:dyDescent="0.2">
      <c r="A191" s="23"/>
      <c r="B191" s="48"/>
      <c r="C191" s="2"/>
      <c r="D191" s="23"/>
      <c r="E191" s="37"/>
      <c r="F191" s="37"/>
      <c r="G191" s="35"/>
      <c r="H191" s="35"/>
      <c r="I191" s="35"/>
      <c r="J191" s="35"/>
      <c r="K191" s="35"/>
      <c r="L191" s="497"/>
      <c r="M191" s="37"/>
    </row>
    <row r="192" spans="1:13" s="22" customFormat="1" x14ac:dyDescent="0.2">
      <c r="A192" s="23"/>
      <c r="B192" s="48"/>
      <c r="C192" s="2"/>
      <c r="D192" s="23"/>
      <c r="E192" s="37"/>
      <c r="F192" s="37"/>
      <c r="G192" s="35"/>
      <c r="H192" s="35"/>
      <c r="I192" s="35"/>
      <c r="J192" s="35"/>
      <c r="K192" s="35"/>
      <c r="L192" s="497"/>
      <c r="M192" s="37"/>
    </row>
    <row r="193" spans="1:13" s="22" customFormat="1" x14ac:dyDescent="0.2">
      <c r="A193" s="23"/>
      <c r="B193" s="48"/>
      <c r="C193" s="2"/>
      <c r="D193" s="23"/>
      <c r="E193" s="37"/>
      <c r="F193" s="37"/>
      <c r="G193" s="35"/>
      <c r="H193" s="35"/>
      <c r="I193" s="35"/>
      <c r="J193" s="35"/>
      <c r="K193" s="35"/>
      <c r="L193" s="497"/>
      <c r="M193" s="37"/>
    </row>
    <row r="194" spans="1:13" s="22" customFormat="1" x14ac:dyDescent="0.2">
      <c r="A194" s="23"/>
      <c r="B194" s="48"/>
      <c r="C194" s="2"/>
      <c r="D194" s="23"/>
      <c r="E194" s="37"/>
      <c r="F194" s="37"/>
      <c r="G194" s="35"/>
      <c r="H194" s="35"/>
      <c r="I194" s="35"/>
      <c r="J194" s="35"/>
      <c r="K194" s="35"/>
      <c r="L194" s="497"/>
      <c r="M194" s="37"/>
    </row>
    <row r="195" spans="1:13" s="22" customFormat="1" x14ac:dyDescent="0.2">
      <c r="A195" s="23"/>
      <c r="B195" s="48"/>
      <c r="C195" s="2"/>
      <c r="D195" s="23"/>
      <c r="E195" s="37"/>
      <c r="F195" s="37"/>
      <c r="G195" s="35"/>
      <c r="H195" s="35"/>
      <c r="I195" s="35"/>
      <c r="J195" s="35"/>
      <c r="K195" s="35"/>
      <c r="L195" s="497"/>
      <c r="M195" s="37"/>
    </row>
  </sheetData>
  <mergeCells count="16">
    <mergeCell ref="A122:K122"/>
    <mergeCell ref="A123:K123"/>
    <mergeCell ref="G7:H7"/>
    <mergeCell ref="I7:J7"/>
    <mergeCell ref="L7:L8"/>
    <mergeCell ref="L19:L28"/>
    <mergeCell ref="L30:L36"/>
    <mergeCell ref="L48:L55"/>
    <mergeCell ref="L81:L93"/>
    <mergeCell ref="M81:M93"/>
    <mergeCell ref="M7:M8"/>
    <mergeCell ref="A8:B8"/>
    <mergeCell ref="A121:K121"/>
    <mergeCell ref="M19:M28"/>
    <mergeCell ref="M30:M36"/>
    <mergeCell ref="M48:M55"/>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8" max="12" man="1"/>
    <brk id="55"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S85"/>
  <sheetViews>
    <sheetView showGridLines="0" topLeftCell="A14" zoomScaleNormal="100" zoomScaleSheetLayoutView="70" workbookViewId="0">
      <selection activeCell="C9" sqref="C9"/>
    </sheetView>
  </sheetViews>
  <sheetFormatPr defaultColWidth="8.625" defaultRowHeight="12.75" x14ac:dyDescent="0.2"/>
  <cols>
    <col min="1" max="1" width="4.125" style="227" customWidth="1"/>
    <col min="2" max="2" width="2.5" style="227" customWidth="1"/>
    <col min="3" max="3" width="51.25" style="4" customWidth="1"/>
    <col min="4" max="4" width="5.625" style="228" customWidth="1"/>
    <col min="5" max="6" width="9.75" style="228" customWidth="1"/>
    <col min="7" max="8" width="10.625" style="228" customWidth="1"/>
    <col min="9" max="9" width="10.625" style="4" customWidth="1"/>
    <col min="10" max="10" width="12.625" style="4" customWidth="1"/>
    <col min="11" max="11" width="14.625" style="4" customWidth="1"/>
    <col min="12" max="12" width="14.625" style="228" customWidth="1"/>
    <col min="13" max="13" width="14.625" style="4" customWidth="1"/>
    <col min="14"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9" ht="17.25" customHeight="1" x14ac:dyDescent="0.25">
      <c r="A1" s="579" t="s">
        <v>99</v>
      </c>
      <c r="B1" s="579"/>
      <c r="C1" s="579"/>
      <c r="D1" s="147"/>
      <c r="E1" s="147"/>
      <c r="F1" s="147"/>
      <c r="G1" s="147"/>
      <c r="H1" s="147"/>
      <c r="I1" s="148"/>
      <c r="J1" s="148"/>
      <c r="K1" s="149"/>
      <c r="L1" s="509"/>
      <c r="M1" s="149"/>
    </row>
    <row r="2" spans="1:19" ht="15.75" customHeight="1" x14ac:dyDescent="0.2">
      <c r="A2" s="580" t="s">
        <v>101</v>
      </c>
      <c r="B2" s="580"/>
      <c r="C2" s="580"/>
      <c r="D2" s="147"/>
      <c r="E2" s="147"/>
      <c r="F2" s="147"/>
      <c r="G2" s="147"/>
      <c r="H2" s="147"/>
    </row>
    <row r="3" spans="1:19" ht="6" customHeight="1" x14ac:dyDescent="0.25">
      <c r="A3" s="151"/>
      <c r="B3" s="151"/>
      <c r="C3" s="2"/>
      <c r="D3" s="147"/>
      <c r="E3" s="147"/>
      <c r="F3" s="147"/>
      <c r="G3" s="147"/>
      <c r="H3" s="147"/>
    </row>
    <row r="4" spans="1:19" ht="15.75" x14ac:dyDescent="0.25">
      <c r="A4" s="21" t="s">
        <v>102</v>
      </c>
      <c r="B4" s="152"/>
      <c r="C4" s="2"/>
      <c r="D4" s="147"/>
      <c r="E4" s="147"/>
      <c r="F4" s="147"/>
      <c r="G4" s="147"/>
      <c r="H4" s="147"/>
      <c r="K4" s="153"/>
      <c r="M4" s="153" t="s">
        <v>98</v>
      </c>
    </row>
    <row r="5" spans="1:19" ht="15.75" x14ac:dyDescent="0.25">
      <c r="A5" s="73" t="s">
        <v>74</v>
      </c>
      <c r="B5" s="146"/>
      <c r="C5" s="151"/>
      <c r="D5" s="147"/>
      <c r="E5" s="147"/>
      <c r="F5" s="147"/>
      <c r="G5" s="147"/>
      <c r="H5" s="147"/>
      <c r="I5" s="154"/>
      <c r="J5" s="154"/>
      <c r="K5" s="149"/>
      <c r="L5" s="509"/>
      <c r="M5" s="149" t="s">
        <v>217</v>
      </c>
    </row>
    <row r="6" spans="1:19" ht="4.5" customHeight="1" thickBot="1" x14ac:dyDescent="0.3">
      <c r="A6" s="150"/>
      <c r="B6" s="151"/>
      <c r="C6" s="151" t="s">
        <v>103</v>
      </c>
      <c r="D6" s="147"/>
      <c r="E6" s="147"/>
      <c r="F6" s="147"/>
      <c r="G6" s="147"/>
      <c r="H6" s="147"/>
      <c r="I6" s="154"/>
      <c r="J6" s="154"/>
      <c r="K6" s="149"/>
      <c r="L6" s="509"/>
      <c r="M6" s="149"/>
    </row>
    <row r="7" spans="1:19" ht="15" customHeight="1" x14ac:dyDescent="0.2">
      <c r="A7" s="581" t="s">
        <v>104</v>
      </c>
      <c r="B7" s="582"/>
      <c r="C7" s="585" t="s">
        <v>105</v>
      </c>
      <c r="D7" s="585" t="s">
        <v>106</v>
      </c>
      <c r="E7" s="574" t="s">
        <v>232</v>
      </c>
      <c r="F7" s="574" t="s">
        <v>233</v>
      </c>
      <c r="G7" s="576" t="s">
        <v>107</v>
      </c>
      <c r="H7" s="576"/>
      <c r="I7" s="576" t="s">
        <v>108</v>
      </c>
      <c r="J7" s="576"/>
      <c r="K7" s="155" t="s">
        <v>109</v>
      </c>
      <c r="L7" s="570" t="s">
        <v>219</v>
      </c>
      <c r="M7" s="570" t="s">
        <v>218</v>
      </c>
    </row>
    <row r="8" spans="1:19" ht="15" customHeight="1" thickBot="1" x14ac:dyDescent="0.25">
      <c r="A8" s="583"/>
      <c r="B8" s="584"/>
      <c r="C8" s="586"/>
      <c r="D8" s="586"/>
      <c r="E8" s="575"/>
      <c r="F8" s="575"/>
      <c r="G8" s="156" t="s">
        <v>110</v>
      </c>
      <c r="H8" s="156" t="s">
        <v>111</v>
      </c>
      <c r="I8" s="156" t="s">
        <v>110</v>
      </c>
      <c r="J8" s="273" t="s">
        <v>111</v>
      </c>
      <c r="K8" s="158" t="s">
        <v>112</v>
      </c>
      <c r="L8" s="571"/>
      <c r="M8" s="571"/>
    </row>
    <row r="9" spans="1:19" ht="18" customHeight="1" thickTop="1" x14ac:dyDescent="0.2">
      <c r="A9" s="577"/>
      <c r="B9" s="578"/>
      <c r="C9" s="159" t="s">
        <v>113</v>
      </c>
      <c r="D9" s="124"/>
      <c r="E9" s="160"/>
      <c r="F9" s="160"/>
      <c r="G9" s="124"/>
      <c r="H9" s="124"/>
      <c r="I9" s="161"/>
      <c r="J9" s="161"/>
      <c r="K9" s="162"/>
      <c r="L9" s="510"/>
      <c r="M9" s="162"/>
    </row>
    <row r="10" spans="1:19" s="166" customFormat="1" ht="54" customHeight="1" x14ac:dyDescent="0.2">
      <c r="A10" s="69"/>
      <c r="B10" s="163"/>
      <c r="C10" s="107" t="s">
        <v>114</v>
      </c>
      <c r="D10" s="70"/>
      <c r="E10" s="164"/>
      <c r="F10" s="164"/>
      <c r="G10" s="70"/>
      <c r="H10" s="70"/>
      <c r="I10" s="165"/>
      <c r="J10" s="165"/>
      <c r="K10" s="167"/>
      <c r="L10" s="511"/>
      <c r="M10" s="167"/>
    </row>
    <row r="11" spans="1:19" s="166" customFormat="1" ht="51" x14ac:dyDescent="0.2">
      <c r="A11" s="168">
        <v>1.1000000000000001</v>
      </c>
      <c r="B11" s="169"/>
      <c r="C11" s="111" t="s">
        <v>234</v>
      </c>
      <c r="D11" s="70"/>
      <c r="E11" s="164"/>
      <c r="F11" s="164"/>
      <c r="G11" s="316"/>
      <c r="H11" s="165"/>
      <c r="I11" s="165"/>
      <c r="J11" s="165"/>
      <c r="K11" s="167"/>
      <c r="L11" s="511"/>
      <c r="M11" s="167"/>
    </row>
    <row r="12" spans="1:19" s="166" customFormat="1" ht="15" customHeight="1" x14ac:dyDescent="0.2">
      <c r="A12" s="69"/>
      <c r="B12" s="169" t="s">
        <v>17</v>
      </c>
      <c r="C12" s="107" t="s">
        <v>115</v>
      </c>
      <c r="D12" s="317" t="str">
        <f>IF(C12="","",IF(E12="","",IF(E12&gt;1,"Nos.","No.")))</f>
        <v>Nos.</v>
      </c>
      <c r="E12" s="318">
        <v>10</v>
      </c>
      <c r="F12" s="240"/>
      <c r="G12" s="240">
        <v>105800</v>
      </c>
      <c r="H12" s="240">
        <f>G12*E12</f>
        <v>1058000</v>
      </c>
      <c r="I12" s="240">
        <v>9200</v>
      </c>
      <c r="J12" s="240">
        <f>I12*E12</f>
        <v>92000</v>
      </c>
      <c r="K12" s="240">
        <f>J12+H12</f>
        <v>1150000</v>
      </c>
      <c r="L12" s="512" t="s">
        <v>264</v>
      </c>
      <c r="M12" s="320" t="s">
        <v>251</v>
      </c>
      <c r="N12" s="7">
        <v>115000</v>
      </c>
      <c r="O12" s="7">
        <v>10000</v>
      </c>
      <c r="P12" s="7">
        <f>N12*8%</f>
        <v>9200</v>
      </c>
      <c r="Q12" s="7">
        <f>O12*8%</f>
        <v>800</v>
      </c>
      <c r="R12" s="7">
        <f>N12-P12</f>
        <v>105800</v>
      </c>
      <c r="S12" s="7">
        <f>O12-Q12</f>
        <v>9200</v>
      </c>
    </row>
    <row r="13" spans="1:19" s="166" customFormat="1" ht="51" x14ac:dyDescent="0.2">
      <c r="A13" s="168">
        <f>A11+0.1</f>
        <v>1.2000000000000002</v>
      </c>
      <c r="B13" s="169"/>
      <c r="C13" s="170" t="s">
        <v>235</v>
      </c>
      <c r="D13" s="70"/>
      <c r="E13" s="164"/>
      <c r="F13" s="164"/>
      <c r="G13" s="70">
        <v>0</v>
      </c>
      <c r="H13" s="70"/>
      <c r="I13" s="70">
        <v>0</v>
      </c>
      <c r="J13" s="70"/>
      <c r="K13" s="405"/>
      <c r="L13" s="511"/>
      <c r="M13" s="167"/>
      <c r="P13" s="7">
        <f t="shared" ref="P13:P76" si="0">N13*8%</f>
        <v>0</v>
      </c>
      <c r="Q13" s="7">
        <f t="shared" ref="Q13:Q76" si="1">O13*8%</f>
        <v>0</v>
      </c>
      <c r="R13" s="7">
        <f t="shared" ref="R13:R76" si="2">N13-P13</f>
        <v>0</v>
      </c>
      <c r="S13" s="7">
        <f t="shared" ref="S13:S76" si="3">O13-Q13</f>
        <v>0</v>
      </c>
    </row>
    <row r="14" spans="1:19" s="166" customFormat="1" ht="15" customHeight="1" x14ac:dyDescent="0.2">
      <c r="A14" s="69"/>
      <c r="B14" s="169" t="s">
        <v>17</v>
      </c>
      <c r="C14" s="171" t="s">
        <v>115</v>
      </c>
      <c r="D14" s="317" t="str">
        <f>IF(C14="","",IF(E14="","",IF(E14&gt;1,"Nos.","No.")))</f>
        <v>Nos.</v>
      </c>
      <c r="E14" s="318">
        <v>2</v>
      </c>
      <c r="F14" s="240"/>
      <c r="G14" s="240">
        <v>105800</v>
      </c>
      <c r="H14" s="240">
        <f>G14*E14</f>
        <v>211600</v>
      </c>
      <c r="I14" s="240">
        <v>9200</v>
      </c>
      <c r="J14" s="240">
        <f>I14*E14</f>
        <v>18400</v>
      </c>
      <c r="K14" s="404">
        <f>J14+H14</f>
        <v>230000</v>
      </c>
      <c r="L14" s="512" t="s">
        <v>264</v>
      </c>
      <c r="M14" s="320" t="s">
        <v>251</v>
      </c>
      <c r="N14" s="166">
        <v>115000</v>
      </c>
      <c r="O14" s="166">
        <v>10000</v>
      </c>
      <c r="P14" s="7">
        <f t="shared" si="0"/>
        <v>9200</v>
      </c>
      <c r="Q14" s="7">
        <f t="shared" si="1"/>
        <v>800</v>
      </c>
      <c r="R14" s="7">
        <f t="shared" si="2"/>
        <v>105800</v>
      </c>
      <c r="S14" s="7">
        <f t="shared" si="3"/>
        <v>9200</v>
      </c>
    </row>
    <row r="15" spans="1:19" s="166" customFormat="1" ht="24.75" customHeight="1" x14ac:dyDescent="0.2">
      <c r="A15" s="168">
        <f>A13+0.1</f>
        <v>1.3000000000000003</v>
      </c>
      <c r="B15" s="172"/>
      <c r="C15" s="111" t="s">
        <v>116</v>
      </c>
      <c r="D15" s="321"/>
      <c r="E15" s="322"/>
      <c r="F15" s="322"/>
      <c r="G15" s="323">
        <v>0</v>
      </c>
      <c r="H15" s="323"/>
      <c r="I15" s="323">
        <v>0</v>
      </c>
      <c r="J15" s="323"/>
      <c r="K15" s="404"/>
      <c r="L15" s="513"/>
      <c r="M15" s="324"/>
      <c r="P15" s="7">
        <f t="shared" si="0"/>
        <v>0</v>
      </c>
      <c r="Q15" s="7">
        <f t="shared" si="1"/>
        <v>0</v>
      </c>
      <c r="R15" s="7">
        <f t="shared" si="2"/>
        <v>0</v>
      </c>
      <c r="S15" s="7">
        <f t="shared" si="3"/>
        <v>0</v>
      </c>
    </row>
    <row r="16" spans="1:19" s="166" customFormat="1" ht="15" customHeight="1" x14ac:dyDescent="0.2">
      <c r="A16" s="173"/>
      <c r="B16" s="169" t="s">
        <v>17</v>
      </c>
      <c r="C16" s="174" t="s">
        <v>117</v>
      </c>
      <c r="D16" s="317" t="str">
        <f>IF(C16="","",IF(E16="","",IF(E16&gt;1,"Nos.","No.")))</f>
        <v>Nos.</v>
      </c>
      <c r="E16" s="318">
        <v>12</v>
      </c>
      <c r="F16" s="240"/>
      <c r="G16" s="240">
        <v>6900</v>
      </c>
      <c r="H16" s="240">
        <f>G16*E16</f>
        <v>82800</v>
      </c>
      <c r="I16" s="240">
        <v>1380</v>
      </c>
      <c r="J16" s="240">
        <f>I16*E16</f>
        <v>16560</v>
      </c>
      <c r="K16" s="404">
        <f>J16+H16</f>
        <v>99360</v>
      </c>
      <c r="L16" s="512" t="s">
        <v>264</v>
      </c>
      <c r="M16" s="320" t="s">
        <v>251</v>
      </c>
      <c r="N16" s="166">
        <v>7500</v>
      </c>
      <c r="O16" s="166">
        <v>1500</v>
      </c>
      <c r="P16" s="7">
        <f t="shared" si="0"/>
        <v>600</v>
      </c>
      <c r="Q16" s="7">
        <f t="shared" si="1"/>
        <v>120</v>
      </c>
      <c r="R16" s="7">
        <f t="shared" si="2"/>
        <v>6900</v>
      </c>
      <c r="S16" s="7">
        <f t="shared" si="3"/>
        <v>1380</v>
      </c>
    </row>
    <row r="17" spans="1:19" s="166" customFormat="1" ht="24.95" customHeight="1" x14ac:dyDescent="0.2">
      <c r="A17" s="175">
        <f>A15+0.1</f>
        <v>1.4000000000000004</v>
      </c>
      <c r="B17" s="172"/>
      <c r="C17" s="111" t="s">
        <v>118</v>
      </c>
      <c r="D17" s="321"/>
      <c r="E17" s="325"/>
      <c r="F17" s="325"/>
      <c r="G17" s="326">
        <v>0</v>
      </c>
      <c r="H17" s="326"/>
      <c r="I17" s="326">
        <v>0</v>
      </c>
      <c r="J17" s="326"/>
      <c r="K17" s="404"/>
      <c r="L17" s="513"/>
      <c r="M17" s="324"/>
      <c r="P17" s="7">
        <f t="shared" si="0"/>
        <v>0</v>
      </c>
      <c r="Q17" s="7">
        <f t="shared" si="1"/>
        <v>0</v>
      </c>
      <c r="R17" s="7">
        <f t="shared" si="2"/>
        <v>0</v>
      </c>
      <c r="S17" s="7">
        <f t="shared" si="3"/>
        <v>0</v>
      </c>
    </row>
    <row r="18" spans="1:19" s="166" customFormat="1" ht="15" customHeight="1" x14ac:dyDescent="0.2">
      <c r="A18" s="168"/>
      <c r="B18" s="176" t="s">
        <v>17</v>
      </c>
      <c r="C18" s="171" t="s">
        <v>119</v>
      </c>
      <c r="D18" s="317" t="str">
        <f>IF(C18="","",IF(E18="","",IF(E18&gt;1,"Nos.","No.")))</f>
        <v>Nos.</v>
      </c>
      <c r="E18" s="318">
        <v>4</v>
      </c>
      <c r="F18" s="240"/>
      <c r="G18" s="240">
        <v>38640</v>
      </c>
      <c r="H18" s="240">
        <f t="shared" ref="H18:H19" si="4">G18*E18</f>
        <v>154560</v>
      </c>
      <c r="I18" s="240">
        <v>2760</v>
      </c>
      <c r="J18" s="240">
        <f t="shared" ref="J18:J19" si="5">I18*E18</f>
        <v>11040</v>
      </c>
      <c r="K18" s="404">
        <f t="shared" ref="K18:K19" si="6">J18+H18</f>
        <v>165600</v>
      </c>
      <c r="L18" s="512" t="s">
        <v>264</v>
      </c>
      <c r="M18" s="320" t="s">
        <v>251</v>
      </c>
      <c r="N18" s="166">
        <v>42000</v>
      </c>
      <c r="O18" s="166">
        <v>3000</v>
      </c>
      <c r="P18" s="7">
        <f t="shared" si="0"/>
        <v>3360</v>
      </c>
      <c r="Q18" s="7">
        <f t="shared" si="1"/>
        <v>240</v>
      </c>
      <c r="R18" s="7">
        <f t="shared" si="2"/>
        <v>38640</v>
      </c>
      <c r="S18" s="7">
        <f t="shared" si="3"/>
        <v>2760</v>
      </c>
    </row>
    <row r="19" spans="1:19" s="166" customFormat="1" ht="15" customHeight="1" x14ac:dyDescent="0.2">
      <c r="A19" s="168"/>
      <c r="B19" s="176" t="s">
        <v>18</v>
      </c>
      <c r="C19" s="177" t="s">
        <v>120</v>
      </c>
      <c r="D19" s="327" t="str">
        <f>IF(C19="","",IF(E19="","",IF(E19&gt;1,"Nos.","No.")))</f>
        <v>Nos.</v>
      </c>
      <c r="E19" s="328">
        <v>6</v>
      </c>
      <c r="F19" s="240"/>
      <c r="G19" s="240">
        <v>38180</v>
      </c>
      <c r="H19" s="240">
        <f t="shared" si="4"/>
        <v>229080</v>
      </c>
      <c r="I19" s="240">
        <v>2760</v>
      </c>
      <c r="J19" s="240">
        <f t="shared" si="5"/>
        <v>16560</v>
      </c>
      <c r="K19" s="404">
        <f t="shared" si="6"/>
        <v>245640</v>
      </c>
      <c r="L19" s="512"/>
      <c r="M19" s="320"/>
      <c r="N19" s="166">
        <v>41500</v>
      </c>
      <c r="O19" s="166">
        <v>3000</v>
      </c>
      <c r="P19" s="7">
        <f t="shared" si="0"/>
        <v>3320</v>
      </c>
      <c r="Q19" s="7">
        <f t="shared" si="1"/>
        <v>240</v>
      </c>
      <c r="R19" s="7">
        <f t="shared" si="2"/>
        <v>38180</v>
      </c>
      <c r="S19" s="7">
        <f t="shared" si="3"/>
        <v>2760</v>
      </c>
    </row>
    <row r="20" spans="1:19" s="166" customFormat="1" ht="25.5" x14ac:dyDescent="0.2">
      <c r="A20" s="175">
        <f>A17+0.1</f>
        <v>1.5000000000000004</v>
      </c>
      <c r="B20" s="172"/>
      <c r="C20" s="111" t="s">
        <v>236</v>
      </c>
      <c r="D20" s="321"/>
      <c r="E20" s="322"/>
      <c r="F20" s="322"/>
      <c r="G20" s="326">
        <v>0</v>
      </c>
      <c r="H20" s="323"/>
      <c r="I20" s="323">
        <v>0</v>
      </c>
      <c r="J20" s="323"/>
      <c r="K20" s="404"/>
      <c r="L20" s="513"/>
      <c r="M20" s="324"/>
      <c r="P20" s="7">
        <f t="shared" si="0"/>
        <v>0</v>
      </c>
      <c r="Q20" s="7">
        <f t="shared" si="1"/>
        <v>0</v>
      </c>
      <c r="R20" s="7">
        <f t="shared" si="2"/>
        <v>0</v>
      </c>
      <c r="S20" s="7">
        <f t="shared" si="3"/>
        <v>0</v>
      </c>
    </row>
    <row r="21" spans="1:19" s="166" customFormat="1" ht="15" customHeight="1" x14ac:dyDescent="0.2">
      <c r="A21" s="69"/>
      <c r="B21" s="178" t="s">
        <v>17</v>
      </c>
      <c r="C21" s="107" t="s">
        <v>119</v>
      </c>
      <c r="D21" s="317" t="str">
        <f>IF(C21="","",IF(E21="","",IF(E21&gt;1,"Nos.","No.")))</f>
        <v>Nos.</v>
      </c>
      <c r="E21" s="318">
        <v>4</v>
      </c>
      <c r="F21" s="240"/>
      <c r="G21" s="240">
        <v>66240</v>
      </c>
      <c r="H21" s="240">
        <f>G21*E21</f>
        <v>264960</v>
      </c>
      <c r="I21" s="240">
        <v>1840</v>
      </c>
      <c r="J21" s="240">
        <f>I21*E21</f>
        <v>7360</v>
      </c>
      <c r="K21" s="404">
        <f>J21+H21</f>
        <v>272320</v>
      </c>
      <c r="L21" s="512" t="s">
        <v>264</v>
      </c>
      <c r="M21" s="320" t="s">
        <v>251</v>
      </c>
      <c r="N21" s="166">
        <v>72000</v>
      </c>
      <c r="O21" s="166">
        <v>2000</v>
      </c>
      <c r="P21" s="7">
        <f t="shared" si="0"/>
        <v>5760</v>
      </c>
      <c r="Q21" s="7">
        <f t="shared" si="1"/>
        <v>160</v>
      </c>
      <c r="R21" s="7">
        <f t="shared" si="2"/>
        <v>66240</v>
      </c>
      <c r="S21" s="7">
        <f t="shared" si="3"/>
        <v>1840</v>
      </c>
    </row>
    <row r="22" spans="1:19" s="166" customFormat="1" ht="15" customHeight="1" thickBot="1" x14ac:dyDescent="0.25">
      <c r="A22" s="179"/>
      <c r="B22" s="180" t="s">
        <v>18</v>
      </c>
      <c r="C22" s="181" t="s">
        <v>120</v>
      </c>
      <c r="D22" s="329" t="str">
        <f>IF(C22="","",IF(E22="","",IF(E22&gt;1,"Nos.","No.")))</f>
        <v>Nos.</v>
      </c>
      <c r="E22" s="330">
        <v>6</v>
      </c>
      <c r="F22" s="330"/>
      <c r="G22" s="403">
        <v>66240</v>
      </c>
      <c r="H22" s="403">
        <f>G22*E22</f>
        <v>397440</v>
      </c>
      <c r="I22" s="403">
        <v>1840</v>
      </c>
      <c r="J22" s="403">
        <f>I22*E22</f>
        <v>11040</v>
      </c>
      <c r="K22" s="403">
        <f>J22+H22</f>
        <v>408480</v>
      </c>
      <c r="L22" s="512" t="s">
        <v>264</v>
      </c>
      <c r="M22" s="320" t="s">
        <v>251</v>
      </c>
      <c r="N22" s="166">
        <v>72000</v>
      </c>
      <c r="O22" s="166">
        <v>2000</v>
      </c>
      <c r="P22" s="7">
        <f t="shared" si="0"/>
        <v>5760</v>
      </c>
      <c r="Q22" s="7">
        <f t="shared" si="1"/>
        <v>160</v>
      </c>
      <c r="R22" s="7">
        <f t="shared" si="2"/>
        <v>66240</v>
      </c>
      <c r="S22" s="7">
        <f t="shared" si="3"/>
        <v>1840</v>
      </c>
    </row>
    <row r="23" spans="1:19" s="166" customFormat="1" ht="27" customHeight="1" x14ac:dyDescent="0.2">
      <c r="A23" s="175">
        <f>A20+0.1</f>
        <v>1.6000000000000005</v>
      </c>
      <c r="B23" s="178"/>
      <c r="C23" s="170" t="s">
        <v>121</v>
      </c>
      <c r="D23" s="321" t="str">
        <f>IF(C23="","",IF(E23="","",IF(E23&gt;1,"Nos.","No.")))</f>
        <v/>
      </c>
      <c r="E23" s="322"/>
      <c r="F23" s="322"/>
      <c r="G23" s="323">
        <v>0</v>
      </c>
      <c r="H23" s="323"/>
      <c r="I23" s="323">
        <v>0</v>
      </c>
      <c r="J23" s="323"/>
      <c r="K23" s="324"/>
      <c r="L23" s="513"/>
      <c r="M23" s="324"/>
      <c r="P23" s="7">
        <f t="shared" si="0"/>
        <v>0</v>
      </c>
      <c r="Q23" s="7">
        <f t="shared" si="1"/>
        <v>0</v>
      </c>
      <c r="R23" s="7">
        <f t="shared" si="2"/>
        <v>0</v>
      </c>
      <c r="S23" s="7">
        <f t="shared" si="3"/>
        <v>0</v>
      </c>
    </row>
    <row r="24" spans="1:19" s="166" customFormat="1" ht="15" customHeight="1" x14ac:dyDescent="0.2">
      <c r="A24" s="182"/>
      <c r="B24" s="183" t="s">
        <v>17</v>
      </c>
      <c r="C24" s="171" t="s">
        <v>237</v>
      </c>
      <c r="D24" s="317" t="str">
        <f>IF(C24="","",IF(E24="","",IF(E24&gt;1,"Nos.","No.")))</f>
        <v>No.</v>
      </c>
      <c r="E24" s="318">
        <v>1</v>
      </c>
      <c r="F24" s="240"/>
      <c r="G24" s="240">
        <v>52440</v>
      </c>
      <c r="H24" s="240">
        <f>G24*E24</f>
        <v>52440</v>
      </c>
      <c r="I24" s="240">
        <v>4600</v>
      </c>
      <c r="J24" s="459">
        <f>I24*E24</f>
        <v>4600</v>
      </c>
      <c r="K24" s="460">
        <f>J24+H24</f>
        <v>57040</v>
      </c>
      <c r="L24" s="512" t="s">
        <v>264</v>
      </c>
      <c r="M24" s="320" t="s">
        <v>251</v>
      </c>
      <c r="N24" s="166">
        <v>57000</v>
      </c>
      <c r="O24" s="166">
        <v>5000</v>
      </c>
      <c r="P24" s="7">
        <f t="shared" si="0"/>
        <v>4560</v>
      </c>
      <c r="Q24" s="7">
        <f t="shared" si="1"/>
        <v>400</v>
      </c>
      <c r="R24" s="7">
        <f t="shared" si="2"/>
        <v>52440</v>
      </c>
      <c r="S24" s="7">
        <f t="shared" si="3"/>
        <v>4600</v>
      </c>
    </row>
    <row r="25" spans="1:19" s="166" customFormat="1" ht="25.5" x14ac:dyDescent="0.2">
      <c r="A25" s="175">
        <f>A23+0.1</f>
        <v>1.7000000000000006</v>
      </c>
      <c r="B25" s="178"/>
      <c r="C25" s="184" t="s">
        <v>238</v>
      </c>
      <c r="D25" s="321"/>
      <c r="E25" s="322"/>
      <c r="F25" s="322"/>
      <c r="G25" s="323">
        <v>0</v>
      </c>
      <c r="H25" s="323"/>
      <c r="I25" s="323">
        <v>0</v>
      </c>
      <c r="J25" s="407"/>
      <c r="K25" s="461"/>
      <c r="L25" s="513"/>
      <c r="M25" s="324"/>
      <c r="P25" s="7">
        <f t="shared" si="0"/>
        <v>0</v>
      </c>
      <c r="Q25" s="7">
        <f t="shared" si="1"/>
        <v>0</v>
      </c>
      <c r="R25" s="7">
        <f t="shared" si="2"/>
        <v>0</v>
      </c>
      <c r="S25" s="7">
        <f t="shared" si="3"/>
        <v>0</v>
      </c>
    </row>
    <row r="26" spans="1:19" s="166" customFormat="1" ht="15" customHeight="1" x14ac:dyDescent="0.2">
      <c r="A26" s="173"/>
      <c r="B26" s="178" t="s">
        <v>17</v>
      </c>
      <c r="C26" s="185" t="s">
        <v>122</v>
      </c>
      <c r="D26" s="317" t="s">
        <v>4</v>
      </c>
      <c r="E26" s="318">
        <v>1</v>
      </c>
      <c r="F26" s="240"/>
      <c r="G26" s="240">
        <v>32200</v>
      </c>
      <c r="H26" s="240">
        <f>G26*E26</f>
        <v>32200</v>
      </c>
      <c r="I26" s="240">
        <v>2760</v>
      </c>
      <c r="J26" s="462">
        <f>I26*E26</f>
        <v>2760</v>
      </c>
      <c r="K26" s="460">
        <f>J26+H26</f>
        <v>34960</v>
      </c>
      <c r="L26" s="512" t="s">
        <v>264</v>
      </c>
      <c r="M26" s="320" t="s">
        <v>251</v>
      </c>
      <c r="N26" s="166">
        <v>35000</v>
      </c>
      <c r="O26" s="166">
        <v>3000</v>
      </c>
      <c r="P26" s="7">
        <f t="shared" si="0"/>
        <v>2800</v>
      </c>
      <c r="Q26" s="7">
        <f t="shared" si="1"/>
        <v>240</v>
      </c>
      <c r="R26" s="7">
        <f t="shared" si="2"/>
        <v>32200</v>
      </c>
      <c r="S26" s="7">
        <f t="shared" si="3"/>
        <v>2760</v>
      </c>
    </row>
    <row r="27" spans="1:19" s="166" customFormat="1" ht="25.5" x14ac:dyDescent="0.2">
      <c r="A27" s="175">
        <f>A25+0.1</f>
        <v>1.8000000000000007</v>
      </c>
      <c r="B27" s="332"/>
      <c r="C27" s="333" t="s">
        <v>239</v>
      </c>
      <c r="D27" s="317" t="s">
        <v>4</v>
      </c>
      <c r="E27" s="334">
        <v>2</v>
      </c>
      <c r="F27" s="240"/>
      <c r="G27" s="240">
        <v>170200</v>
      </c>
      <c r="H27" s="240">
        <f>G27*E27</f>
        <v>340400</v>
      </c>
      <c r="I27" s="240">
        <v>2760</v>
      </c>
      <c r="J27" s="407">
        <f>I27*E27</f>
        <v>5520</v>
      </c>
      <c r="K27" s="460">
        <f>J27+H27</f>
        <v>345920</v>
      </c>
      <c r="L27" s="514"/>
      <c r="M27" s="335"/>
      <c r="N27" s="166">
        <v>185000</v>
      </c>
      <c r="O27" s="166">
        <v>3000</v>
      </c>
      <c r="P27" s="7">
        <f t="shared" si="0"/>
        <v>14800</v>
      </c>
      <c r="Q27" s="7">
        <f t="shared" si="1"/>
        <v>240</v>
      </c>
      <c r="R27" s="7">
        <f t="shared" si="2"/>
        <v>170200</v>
      </c>
      <c r="S27" s="7">
        <f t="shared" si="3"/>
        <v>2760</v>
      </c>
    </row>
    <row r="28" spans="1:19" s="166" customFormat="1" ht="25.5" x14ac:dyDescent="0.2">
      <c r="A28" s="175">
        <f>A27+0.1</f>
        <v>1.9000000000000008</v>
      </c>
      <c r="B28" s="178"/>
      <c r="C28" s="111" t="s">
        <v>240</v>
      </c>
      <c r="D28" s="321"/>
      <c r="E28" s="322"/>
      <c r="F28" s="322"/>
      <c r="G28" s="323">
        <v>0</v>
      </c>
      <c r="H28" s="323"/>
      <c r="I28" s="323">
        <v>0</v>
      </c>
      <c r="J28" s="463"/>
      <c r="K28" s="461"/>
      <c r="L28" s="513"/>
      <c r="M28" s="324"/>
      <c r="P28" s="7">
        <f t="shared" si="0"/>
        <v>0</v>
      </c>
      <c r="Q28" s="7">
        <f t="shared" si="1"/>
        <v>0</v>
      </c>
      <c r="R28" s="7">
        <f t="shared" si="2"/>
        <v>0</v>
      </c>
      <c r="S28" s="7">
        <f t="shared" si="3"/>
        <v>0</v>
      </c>
    </row>
    <row r="29" spans="1:19" s="166" customFormat="1" ht="15" customHeight="1" x14ac:dyDescent="0.2">
      <c r="A29" s="173"/>
      <c r="B29" s="178" t="s">
        <v>17</v>
      </c>
      <c r="C29" s="185" t="s">
        <v>123</v>
      </c>
      <c r="D29" s="317" t="s">
        <v>4</v>
      </c>
      <c r="E29" s="334">
        <v>6</v>
      </c>
      <c r="F29" s="240"/>
      <c r="G29" s="240">
        <v>80040</v>
      </c>
      <c r="H29" s="240">
        <f>G29*E29</f>
        <v>480240</v>
      </c>
      <c r="I29" s="240">
        <v>1840</v>
      </c>
      <c r="J29" s="407">
        <f>I29*E29</f>
        <v>11040</v>
      </c>
      <c r="K29" s="460">
        <f>J29+H29</f>
        <v>491280</v>
      </c>
      <c r="L29" s="512" t="s">
        <v>264</v>
      </c>
      <c r="M29" s="320" t="s">
        <v>251</v>
      </c>
      <c r="N29" s="166">
        <v>87000</v>
      </c>
      <c r="O29" s="166">
        <v>2000</v>
      </c>
      <c r="P29" s="7">
        <f t="shared" si="0"/>
        <v>6960</v>
      </c>
      <c r="Q29" s="7">
        <f t="shared" si="1"/>
        <v>160</v>
      </c>
      <c r="R29" s="7">
        <f t="shared" si="2"/>
        <v>80040</v>
      </c>
      <c r="S29" s="7">
        <f t="shared" si="3"/>
        <v>1840</v>
      </c>
    </row>
    <row r="30" spans="1:19" s="166" customFormat="1" ht="15" customHeight="1" x14ac:dyDescent="0.2">
      <c r="A30" s="182">
        <v>1.1000000000000001</v>
      </c>
      <c r="B30" s="178"/>
      <c r="C30" s="170" t="s">
        <v>124</v>
      </c>
      <c r="D30" s="321"/>
      <c r="E30" s="322"/>
      <c r="F30" s="322"/>
      <c r="G30" s="323">
        <v>0</v>
      </c>
      <c r="H30" s="323"/>
      <c r="I30" s="323">
        <v>0</v>
      </c>
      <c r="J30" s="326"/>
      <c r="K30" s="324"/>
      <c r="L30" s="513"/>
      <c r="M30" s="324"/>
      <c r="P30" s="7">
        <f t="shared" si="0"/>
        <v>0</v>
      </c>
      <c r="Q30" s="7">
        <f t="shared" si="1"/>
        <v>0</v>
      </c>
      <c r="R30" s="7">
        <f t="shared" si="2"/>
        <v>0</v>
      </c>
      <c r="S30" s="7">
        <f t="shared" si="3"/>
        <v>0</v>
      </c>
    </row>
    <row r="31" spans="1:19" s="166" customFormat="1" ht="15" customHeight="1" x14ac:dyDescent="0.2">
      <c r="A31" s="182"/>
      <c r="B31" s="186" t="s">
        <v>17</v>
      </c>
      <c r="C31" s="174" t="s">
        <v>125</v>
      </c>
      <c r="D31" s="317" t="str">
        <f>IF(C31="","",IF(E31="","",IF(E31&gt;1,"Nos.","No.")))</f>
        <v>Nos.</v>
      </c>
      <c r="E31" s="318">
        <v>8</v>
      </c>
      <c r="F31" s="240"/>
      <c r="G31" s="240">
        <v>8740</v>
      </c>
      <c r="H31" s="240">
        <f>G31*E31</f>
        <v>69920</v>
      </c>
      <c r="I31" s="240">
        <v>460</v>
      </c>
      <c r="J31" s="240">
        <f>I31*E31</f>
        <v>3680</v>
      </c>
      <c r="K31" s="320">
        <f>J31+H31</f>
        <v>73600</v>
      </c>
      <c r="L31" s="512" t="s">
        <v>264</v>
      </c>
      <c r="M31" s="320" t="s">
        <v>251</v>
      </c>
      <c r="N31" s="166">
        <v>9500</v>
      </c>
      <c r="O31" s="166">
        <v>500</v>
      </c>
      <c r="P31" s="7">
        <f t="shared" si="0"/>
        <v>760</v>
      </c>
      <c r="Q31" s="7">
        <f t="shared" si="1"/>
        <v>40</v>
      </c>
      <c r="R31" s="7">
        <f t="shared" si="2"/>
        <v>8740</v>
      </c>
      <c r="S31" s="7">
        <f t="shared" si="3"/>
        <v>460</v>
      </c>
    </row>
    <row r="32" spans="1:19" s="166" customFormat="1" ht="15" customHeight="1" thickBot="1" x14ac:dyDescent="0.25">
      <c r="A32" s="173"/>
      <c r="B32" s="186" t="s">
        <v>18</v>
      </c>
      <c r="C32" s="191" t="s">
        <v>241</v>
      </c>
      <c r="D32" s="327" t="str">
        <f>IF(C32="","",IF(E32="","",IF(E32&gt;1,"Nos.","No.")))</f>
        <v>Nos.</v>
      </c>
      <c r="E32" s="328">
        <v>2</v>
      </c>
      <c r="F32" s="240"/>
      <c r="G32" s="240">
        <v>6440</v>
      </c>
      <c r="H32" s="240">
        <f t="shared" ref="H32:H35" si="7">G32*E32</f>
        <v>12880</v>
      </c>
      <c r="I32" s="240">
        <v>460</v>
      </c>
      <c r="J32" s="240">
        <f t="shared" ref="J32:J35" si="8">I32*E32</f>
        <v>920</v>
      </c>
      <c r="K32" s="320">
        <f t="shared" ref="K32:K35" si="9">J32+H32</f>
        <v>13800</v>
      </c>
      <c r="L32" s="512" t="s">
        <v>264</v>
      </c>
      <c r="M32" s="320" t="s">
        <v>251</v>
      </c>
      <c r="N32" s="166">
        <v>7000</v>
      </c>
      <c r="O32" s="166">
        <v>500</v>
      </c>
      <c r="P32" s="7">
        <f t="shared" si="0"/>
        <v>560</v>
      </c>
      <c r="Q32" s="7">
        <f t="shared" si="1"/>
        <v>40</v>
      </c>
      <c r="R32" s="7">
        <f t="shared" si="2"/>
        <v>6440</v>
      </c>
      <c r="S32" s="7">
        <f t="shared" si="3"/>
        <v>460</v>
      </c>
    </row>
    <row r="33" spans="1:19" s="166" customFormat="1" ht="15" customHeight="1" thickTop="1" x14ac:dyDescent="0.2">
      <c r="A33" s="173"/>
      <c r="B33" s="188" t="s">
        <v>97</v>
      </c>
      <c r="C33" s="189" t="s">
        <v>126</v>
      </c>
      <c r="D33" s="75" t="str">
        <f>IF(C33="","",IF(E33="","",IF(E33&gt;1,"Nos.","No.")))</f>
        <v>Nos.</v>
      </c>
      <c r="E33" s="336">
        <v>12</v>
      </c>
      <c r="F33" s="240"/>
      <c r="G33" s="240">
        <v>11500</v>
      </c>
      <c r="H33" s="240">
        <f t="shared" si="7"/>
        <v>138000</v>
      </c>
      <c r="I33" s="240">
        <v>460</v>
      </c>
      <c r="J33" s="323">
        <f t="shared" si="8"/>
        <v>5520</v>
      </c>
      <c r="K33" s="320">
        <f t="shared" si="9"/>
        <v>143520</v>
      </c>
      <c r="L33" s="512" t="s">
        <v>264</v>
      </c>
      <c r="M33" s="320" t="s">
        <v>251</v>
      </c>
      <c r="N33" s="166">
        <v>12500</v>
      </c>
      <c r="O33" s="166">
        <v>500</v>
      </c>
      <c r="P33" s="7">
        <f t="shared" si="0"/>
        <v>1000</v>
      </c>
      <c r="Q33" s="7">
        <f t="shared" si="1"/>
        <v>40</v>
      </c>
      <c r="R33" s="7">
        <f t="shared" si="2"/>
        <v>11500</v>
      </c>
      <c r="S33" s="7">
        <f t="shared" si="3"/>
        <v>460</v>
      </c>
    </row>
    <row r="34" spans="1:19" s="166" customFormat="1" ht="15" customHeight="1" x14ac:dyDescent="0.2">
      <c r="A34" s="173"/>
      <c r="B34" s="186" t="s">
        <v>127</v>
      </c>
      <c r="C34" s="187" t="s">
        <v>128</v>
      </c>
      <c r="D34" s="327" t="str">
        <f>IF(C34="","",IF(E34="","",IF(E34&gt;1,"Nos.","No.")))</f>
        <v>Nos.</v>
      </c>
      <c r="E34" s="328">
        <v>24</v>
      </c>
      <c r="F34" s="240"/>
      <c r="G34" s="240">
        <v>5980</v>
      </c>
      <c r="H34" s="240">
        <f t="shared" si="7"/>
        <v>143520</v>
      </c>
      <c r="I34" s="240">
        <v>460</v>
      </c>
      <c r="J34" s="240">
        <f t="shared" si="8"/>
        <v>11040</v>
      </c>
      <c r="K34" s="320">
        <f t="shared" si="9"/>
        <v>154560</v>
      </c>
      <c r="L34" s="512" t="s">
        <v>264</v>
      </c>
      <c r="M34" s="320" t="s">
        <v>251</v>
      </c>
      <c r="N34" s="166">
        <v>6500</v>
      </c>
      <c r="O34" s="166">
        <v>500</v>
      </c>
      <c r="P34" s="7">
        <f t="shared" si="0"/>
        <v>520</v>
      </c>
      <c r="Q34" s="7">
        <f t="shared" si="1"/>
        <v>40</v>
      </c>
      <c r="R34" s="7">
        <f t="shared" si="2"/>
        <v>5980</v>
      </c>
      <c r="S34" s="7">
        <f t="shared" si="3"/>
        <v>460</v>
      </c>
    </row>
    <row r="35" spans="1:19" s="166" customFormat="1" ht="15" customHeight="1" thickBot="1" x14ac:dyDescent="0.25">
      <c r="A35" s="173"/>
      <c r="B35" s="186" t="s">
        <v>129</v>
      </c>
      <c r="C35" s="187" t="s">
        <v>242</v>
      </c>
      <c r="D35" s="327" t="str">
        <f>IF(C35="","",IF(E35="","",IF(E35&gt;1,"Nos.","No.")))</f>
        <v>Nos.</v>
      </c>
      <c r="E35" s="328">
        <v>6</v>
      </c>
      <c r="F35" s="328"/>
      <c r="G35" s="240">
        <v>20240</v>
      </c>
      <c r="H35" s="240">
        <f t="shared" si="7"/>
        <v>121440</v>
      </c>
      <c r="I35" s="240">
        <v>920</v>
      </c>
      <c r="J35" s="464">
        <f t="shared" si="8"/>
        <v>5520</v>
      </c>
      <c r="K35" s="465">
        <f t="shared" si="9"/>
        <v>126960</v>
      </c>
      <c r="L35" s="512" t="s">
        <v>264</v>
      </c>
      <c r="M35" s="320" t="s">
        <v>251</v>
      </c>
      <c r="N35" s="166">
        <v>22000</v>
      </c>
      <c r="O35" s="166">
        <v>1000</v>
      </c>
      <c r="P35" s="7">
        <f t="shared" si="0"/>
        <v>1760</v>
      </c>
      <c r="Q35" s="7">
        <f t="shared" si="1"/>
        <v>80</v>
      </c>
      <c r="R35" s="7">
        <f t="shared" si="2"/>
        <v>20240</v>
      </c>
      <c r="S35" s="7">
        <f t="shared" si="3"/>
        <v>920</v>
      </c>
    </row>
    <row r="36" spans="1:19" s="7" customFormat="1" ht="18" customHeight="1" thickTop="1" thickBot="1" x14ac:dyDescent="0.25">
      <c r="A36" s="192"/>
      <c r="B36" s="193"/>
      <c r="C36" s="337" t="s">
        <v>130</v>
      </c>
      <c r="D36" s="338"/>
      <c r="E36" s="339"/>
      <c r="F36" s="339"/>
      <c r="G36" s="340">
        <v>0</v>
      </c>
      <c r="H36" s="340"/>
      <c r="I36" s="340">
        <v>0</v>
      </c>
      <c r="J36" s="340"/>
      <c r="K36" s="341"/>
      <c r="L36" s="515"/>
      <c r="M36" s="341"/>
      <c r="P36" s="7">
        <f t="shared" si="0"/>
        <v>0</v>
      </c>
      <c r="Q36" s="7">
        <f t="shared" si="1"/>
        <v>0</v>
      </c>
      <c r="R36" s="7">
        <f t="shared" si="2"/>
        <v>0</v>
      </c>
      <c r="S36" s="7">
        <f t="shared" si="3"/>
        <v>0</v>
      </c>
    </row>
    <row r="37" spans="1:19" ht="16.5" customHeight="1" x14ac:dyDescent="0.2">
      <c r="A37" s="194"/>
      <c r="B37" s="195"/>
      <c r="C37" s="196" t="s">
        <v>131</v>
      </c>
      <c r="D37" s="342"/>
      <c r="E37" s="343"/>
      <c r="F37" s="343"/>
      <c r="G37" s="342">
        <v>0</v>
      </c>
      <c r="H37" s="342"/>
      <c r="I37" s="344">
        <v>0</v>
      </c>
      <c r="J37" s="344"/>
      <c r="K37" s="345"/>
      <c r="L37" s="516"/>
      <c r="M37" s="345"/>
      <c r="P37" s="7">
        <f t="shared" si="0"/>
        <v>0</v>
      </c>
      <c r="Q37" s="7">
        <f t="shared" si="1"/>
        <v>0</v>
      </c>
      <c r="R37" s="7">
        <f t="shared" si="2"/>
        <v>0</v>
      </c>
      <c r="S37" s="7">
        <f t="shared" si="3"/>
        <v>0</v>
      </c>
    </row>
    <row r="38" spans="1:19" ht="66" customHeight="1" x14ac:dyDescent="0.2">
      <c r="A38" s="38"/>
      <c r="B38" s="197"/>
      <c r="C38" s="107" t="s">
        <v>132</v>
      </c>
      <c r="D38" s="321"/>
      <c r="E38" s="346"/>
      <c r="F38" s="346"/>
      <c r="G38" s="321">
        <v>0</v>
      </c>
      <c r="H38" s="321"/>
      <c r="I38" s="347">
        <v>0</v>
      </c>
      <c r="J38" s="347"/>
      <c r="K38" s="348"/>
      <c r="L38" s="517"/>
      <c r="M38" s="348"/>
      <c r="P38" s="7">
        <f t="shared" si="0"/>
        <v>0</v>
      </c>
      <c r="Q38" s="7">
        <f t="shared" si="1"/>
        <v>0</v>
      </c>
      <c r="R38" s="7">
        <f t="shared" si="2"/>
        <v>0</v>
      </c>
      <c r="S38" s="7">
        <f t="shared" si="3"/>
        <v>0</v>
      </c>
    </row>
    <row r="39" spans="1:19" ht="63.75" x14ac:dyDescent="0.2">
      <c r="A39" s="69">
        <v>2.1</v>
      </c>
      <c r="B39" s="163"/>
      <c r="C39" s="111" t="s">
        <v>133</v>
      </c>
      <c r="D39" s="321"/>
      <c r="E39" s="346"/>
      <c r="F39" s="346"/>
      <c r="G39" s="321">
        <v>0</v>
      </c>
      <c r="H39" s="321"/>
      <c r="I39" s="347">
        <v>0</v>
      </c>
      <c r="J39" s="347"/>
      <c r="K39" s="348"/>
      <c r="L39" s="517"/>
      <c r="M39" s="348"/>
      <c r="P39" s="7">
        <f t="shared" si="0"/>
        <v>0</v>
      </c>
      <c r="Q39" s="7">
        <f t="shared" si="1"/>
        <v>0</v>
      </c>
      <c r="R39" s="7">
        <f t="shared" si="2"/>
        <v>0</v>
      </c>
      <c r="S39" s="7">
        <f t="shared" si="3"/>
        <v>0</v>
      </c>
    </row>
    <row r="40" spans="1:19" ht="15" customHeight="1" x14ac:dyDescent="0.2">
      <c r="A40" s="69"/>
      <c r="B40" s="186" t="s">
        <v>17</v>
      </c>
      <c r="C40" s="198" t="s">
        <v>134</v>
      </c>
      <c r="D40" s="317" t="s">
        <v>135</v>
      </c>
      <c r="E40" s="318">
        <v>20</v>
      </c>
      <c r="F40" s="240"/>
      <c r="G40" s="240">
        <v>1334</v>
      </c>
      <c r="H40" s="240">
        <f t="shared" ref="H40:H43" si="10">G40*E40</f>
        <v>26680</v>
      </c>
      <c r="I40" s="240">
        <v>276</v>
      </c>
      <c r="J40" s="473">
        <f t="shared" ref="J40:J43" si="11">I40*E40</f>
        <v>5520</v>
      </c>
      <c r="K40" s="474">
        <f t="shared" ref="K40:K43" si="12">J40+H40</f>
        <v>32200</v>
      </c>
      <c r="L40" s="587" t="s">
        <v>273</v>
      </c>
      <c r="M40" s="564" t="s">
        <v>250</v>
      </c>
      <c r="N40" s="4">
        <v>1450</v>
      </c>
      <c r="O40" s="4">
        <v>300</v>
      </c>
      <c r="P40" s="7">
        <f t="shared" si="0"/>
        <v>116</v>
      </c>
      <c r="Q40" s="7">
        <f t="shared" si="1"/>
        <v>24</v>
      </c>
      <c r="R40" s="7">
        <f t="shared" si="2"/>
        <v>1334</v>
      </c>
      <c r="S40" s="7">
        <f t="shared" si="3"/>
        <v>276</v>
      </c>
    </row>
    <row r="41" spans="1:19" ht="15" customHeight="1" x14ac:dyDescent="0.2">
      <c r="A41" s="69"/>
      <c r="B41" s="186" t="s">
        <v>18</v>
      </c>
      <c r="C41" s="189" t="s">
        <v>136</v>
      </c>
      <c r="D41" s="327" t="s">
        <v>135</v>
      </c>
      <c r="E41" s="328">
        <v>10</v>
      </c>
      <c r="F41" s="240"/>
      <c r="G41" s="240">
        <v>1472</v>
      </c>
      <c r="H41" s="240">
        <f t="shared" si="10"/>
        <v>14720</v>
      </c>
      <c r="I41" s="240">
        <v>368</v>
      </c>
      <c r="J41" s="407">
        <f t="shared" si="11"/>
        <v>3680</v>
      </c>
      <c r="K41" s="474">
        <f t="shared" si="12"/>
        <v>18400</v>
      </c>
      <c r="L41" s="587"/>
      <c r="M41" s="564"/>
      <c r="N41" s="4">
        <v>1600</v>
      </c>
      <c r="O41" s="4">
        <v>400</v>
      </c>
      <c r="P41" s="7">
        <f t="shared" si="0"/>
        <v>128</v>
      </c>
      <c r="Q41" s="7">
        <f t="shared" si="1"/>
        <v>32</v>
      </c>
      <c r="R41" s="7">
        <f t="shared" si="2"/>
        <v>1472</v>
      </c>
      <c r="S41" s="7">
        <f t="shared" si="3"/>
        <v>368</v>
      </c>
    </row>
    <row r="42" spans="1:19" ht="15" customHeight="1" x14ac:dyDescent="0.2">
      <c r="A42" s="69"/>
      <c r="B42" s="186" t="s">
        <v>97</v>
      </c>
      <c r="C42" s="198" t="s">
        <v>137</v>
      </c>
      <c r="D42" s="317" t="s">
        <v>135</v>
      </c>
      <c r="E42" s="318">
        <v>8</v>
      </c>
      <c r="F42" s="240"/>
      <c r="G42" s="240">
        <v>1637.6</v>
      </c>
      <c r="H42" s="240">
        <f t="shared" si="10"/>
        <v>13100.8</v>
      </c>
      <c r="I42" s="240">
        <v>460</v>
      </c>
      <c r="J42" s="462">
        <f t="shared" si="11"/>
        <v>3680</v>
      </c>
      <c r="K42" s="474">
        <f t="shared" si="12"/>
        <v>16780.8</v>
      </c>
      <c r="L42" s="587"/>
      <c r="M42" s="564"/>
      <c r="N42" s="4">
        <v>1780</v>
      </c>
      <c r="O42" s="4">
        <v>500</v>
      </c>
      <c r="P42" s="7">
        <f t="shared" si="0"/>
        <v>142.4</v>
      </c>
      <c r="Q42" s="7">
        <f t="shared" si="1"/>
        <v>40</v>
      </c>
      <c r="R42" s="7">
        <f t="shared" si="2"/>
        <v>1637.6</v>
      </c>
      <c r="S42" s="7">
        <f t="shared" si="3"/>
        <v>460</v>
      </c>
    </row>
    <row r="43" spans="1:19" ht="15" customHeight="1" x14ac:dyDescent="0.2">
      <c r="A43" s="69"/>
      <c r="B43" s="186" t="s">
        <v>127</v>
      </c>
      <c r="C43" s="189" t="s">
        <v>138</v>
      </c>
      <c r="D43" s="327" t="s">
        <v>135</v>
      </c>
      <c r="E43" s="328">
        <v>4</v>
      </c>
      <c r="F43" s="240"/>
      <c r="G43" s="240">
        <v>1794</v>
      </c>
      <c r="H43" s="240">
        <f t="shared" si="10"/>
        <v>7176</v>
      </c>
      <c r="I43" s="240">
        <v>552</v>
      </c>
      <c r="J43" s="407">
        <f t="shared" si="11"/>
        <v>2208</v>
      </c>
      <c r="K43" s="474">
        <f t="shared" si="12"/>
        <v>9384</v>
      </c>
      <c r="L43" s="587"/>
      <c r="M43" s="564"/>
      <c r="N43" s="4">
        <v>1950</v>
      </c>
      <c r="O43" s="4">
        <v>600</v>
      </c>
      <c r="P43" s="7">
        <f t="shared" si="0"/>
        <v>156</v>
      </c>
      <c r="Q43" s="7">
        <f t="shared" si="1"/>
        <v>48</v>
      </c>
      <c r="R43" s="7">
        <f t="shared" si="2"/>
        <v>1794</v>
      </c>
      <c r="S43" s="7">
        <f t="shared" si="3"/>
        <v>552</v>
      </c>
    </row>
    <row r="44" spans="1:19" ht="30" customHeight="1" x14ac:dyDescent="0.2">
      <c r="A44" s="69">
        <f>A39+0.1</f>
        <v>2.2000000000000002</v>
      </c>
      <c r="B44" s="163"/>
      <c r="C44" s="111" t="s">
        <v>139</v>
      </c>
      <c r="D44" s="70"/>
      <c r="E44" s="350"/>
      <c r="F44" s="350"/>
      <c r="G44" s="351">
        <v>0</v>
      </c>
      <c r="H44" s="351"/>
      <c r="I44" s="351">
        <v>0</v>
      </c>
      <c r="J44" s="463"/>
      <c r="K44" s="466"/>
      <c r="L44" s="587"/>
      <c r="M44" s="564"/>
      <c r="P44" s="7">
        <f t="shared" si="0"/>
        <v>0</v>
      </c>
      <c r="Q44" s="7">
        <f t="shared" si="1"/>
        <v>0</v>
      </c>
      <c r="R44" s="7">
        <f t="shared" si="2"/>
        <v>0</v>
      </c>
      <c r="S44" s="7">
        <f t="shared" si="3"/>
        <v>0</v>
      </c>
    </row>
    <row r="45" spans="1:19" ht="15" customHeight="1" x14ac:dyDescent="0.2">
      <c r="A45" s="202"/>
      <c r="B45" s="203" t="s">
        <v>17</v>
      </c>
      <c r="C45" s="198" t="s">
        <v>140</v>
      </c>
      <c r="D45" s="317" t="s">
        <v>135</v>
      </c>
      <c r="E45" s="352">
        <v>50</v>
      </c>
      <c r="F45" s="240"/>
      <c r="G45" s="240">
        <v>2346</v>
      </c>
      <c r="H45" s="240">
        <f t="shared" ref="H45:H48" si="13">G45*E45</f>
        <v>117300</v>
      </c>
      <c r="I45" s="240">
        <v>368</v>
      </c>
      <c r="J45" s="407">
        <f t="shared" ref="J45:J48" si="14">I45*E45</f>
        <v>18400</v>
      </c>
      <c r="K45" s="474">
        <f t="shared" ref="K45:K48" si="15">J45+H45</f>
        <v>135700</v>
      </c>
      <c r="L45" s="587"/>
      <c r="M45" s="564"/>
      <c r="N45" s="4">
        <v>2550</v>
      </c>
      <c r="O45" s="4">
        <v>400</v>
      </c>
      <c r="P45" s="7">
        <f t="shared" si="0"/>
        <v>204</v>
      </c>
      <c r="Q45" s="7">
        <f t="shared" si="1"/>
        <v>32</v>
      </c>
      <c r="R45" s="7">
        <f t="shared" si="2"/>
        <v>2346</v>
      </c>
      <c r="S45" s="7">
        <f t="shared" si="3"/>
        <v>368</v>
      </c>
    </row>
    <row r="46" spans="1:19" ht="15" customHeight="1" x14ac:dyDescent="0.2">
      <c r="A46" s="202"/>
      <c r="B46" s="204" t="s">
        <v>18</v>
      </c>
      <c r="C46" s="189" t="s">
        <v>136</v>
      </c>
      <c r="D46" s="317" t="s">
        <v>135</v>
      </c>
      <c r="E46" s="353">
        <v>30</v>
      </c>
      <c r="F46" s="240"/>
      <c r="G46" s="240">
        <v>2944</v>
      </c>
      <c r="H46" s="240">
        <f t="shared" si="13"/>
        <v>88320</v>
      </c>
      <c r="I46" s="240">
        <v>460</v>
      </c>
      <c r="J46" s="467">
        <f t="shared" si="14"/>
        <v>13800</v>
      </c>
      <c r="K46" s="474">
        <f t="shared" si="15"/>
        <v>102120</v>
      </c>
      <c r="L46" s="587"/>
      <c r="M46" s="564"/>
      <c r="N46" s="4">
        <v>3200</v>
      </c>
      <c r="O46" s="4">
        <v>500</v>
      </c>
      <c r="P46" s="7">
        <f t="shared" si="0"/>
        <v>256</v>
      </c>
      <c r="Q46" s="7">
        <f t="shared" si="1"/>
        <v>40</v>
      </c>
      <c r="R46" s="7">
        <f t="shared" si="2"/>
        <v>2944</v>
      </c>
      <c r="S46" s="7">
        <f t="shared" si="3"/>
        <v>460</v>
      </c>
    </row>
    <row r="47" spans="1:19" ht="15" customHeight="1" x14ac:dyDescent="0.2">
      <c r="A47" s="202"/>
      <c r="B47" s="203" t="s">
        <v>97</v>
      </c>
      <c r="C47" s="189" t="s">
        <v>141</v>
      </c>
      <c r="D47" s="317" t="s">
        <v>135</v>
      </c>
      <c r="E47" s="352">
        <v>8</v>
      </c>
      <c r="F47" s="240"/>
      <c r="G47" s="240">
        <v>3680</v>
      </c>
      <c r="H47" s="240">
        <f t="shared" si="13"/>
        <v>29440</v>
      </c>
      <c r="I47" s="240">
        <v>552</v>
      </c>
      <c r="J47" s="407">
        <f t="shared" si="14"/>
        <v>4416</v>
      </c>
      <c r="K47" s="474">
        <f t="shared" si="15"/>
        <v>33856</v>
      </c>
      <c r="L47" s="587"/>
      <c r="M47" s="564"/>
      <c r="N47" s="4">
        <v>4000</v>
      </c>
      <c r="O47" s="4">
        <v>600</v>
      </c>
      <c r="P47" s="7">
        <f t="shared" si="0"/>
        <v>320</v>
      </c>
      <c r="Q47" s="7">
        <f t="shared" si="1"/>
        <v>48</v>
      </c>
      <c r="R47" s="7">
        <f t="shared" si="2"/>
        <v>3680</v>
      </c>
      <c r="S47" s="7">
        <f t="shared" si="3"/>
        <v>552</v>
      </c>
    </row>
    <row r="48" spans="1:19" ht="15" customHeight="1" x14ac:dyDescent="0.2">
      <c r="A48" s="202"/>
      <c r="B48" s="204" t="s">
        <v>127</v>
      </c>
      <c r="C48" s="189" t="s">
        <v>142</v>
      </c>
      <c r="D48" s="327" t="s">
        <v>135</v>
      </c>
      <c r="E48" s="353">
        <v>2</v>
      </c>
      <c r="F48" s="240"/>
      <c r="G48" s="240">
        <v>4600</v>
      </c>
      <c r="H48" s="240">
        <f t="shared" si="13"/>
        <v>9200</v>
      </c>
      <c r="I48" s="240">
        <v>644</v>
      </c>
      <c r="J48" s="407">
        <f t="shared" si="14"/>
        <v>1288</v>
      </c>
      <c r="K48" s="474">
        <f t="shared" si="15"/>
        <v>10488</v>
      </c>
      <c r="L48" s="588"/>
      <c r="M48" s="565"/>
      <c r="N48" s="4">
        <v>5000</v>
      </c>
      <c r="O48" s="4">
        <v>700</v>
      </c>
      <c r="P48" s="7">
        <f t="shared" si="0"/>
        <v>400</v>
      </c>
      <c r="Q48" s="7">
        <f t="shared" si="1"/>
        <v>56</v>
      </c>
      <c r="R48" s="7">
        <f t="shared" si="2"/>
        <v>4600</v>
      </c>
      <c r="S48" s="7">
        <f t="shared" si="3"/>
        <v>644</v>
      </c>
    </row>
    <row r="49" spans="1:19" ht="27" customHeight="1" x14ac:dyDescent="0.2">
      <c r="A49" s="69">
        <f>A44+0.1</f>
        <v>2.3000000000000003</v>
      </c>
      <c r="B49" s="205"/>
      <c r="C49" s="206" t="s">
        <v>143</v>
      </c>
      <c r="D49" s="5"/>
      <c r="E49" s="354"/>
      <c r="F49" s="354"/>
      <c r="G49" s="351">
        <v>0</v>
      </c>
      <c r="H49" s="351"/>
      <c r="I49" s="351">
        <v>0</v>
      </c>
      <c r="J49" s="463"/>
      <c r="K49" s="466"/>
      <c r="L49" s="519"/>
      <c r="M49" s="201"/>
      <c r="P49" s="7">
        <f t="shared" si="0"/>
        <v>0</v>
      </c>
      <c r="Q49" s="7">
        <f t="shared" si="1"/>
        <v>0</v>
      </c>
      <c r="R49" s="7">
        <f t="shared" si="2"/>
        <v>0</v>
      </c>
      <c r="S49" s="7">
        <f t="shared" si="3"/>
        <v>0</v>
      </c>
    </row>
    <row r="50" spans="1:19" ht="15" customHeight="1" x14ac:dyDescent="0.2">
      <c r="A50" s="202"/>
      <c r="B50" s="203" t="s">
        <v>17</v>
      </c>
      <c r="C50" s="198" t="s">
        <v>144</v>
      </c>
      <c r="D50" s="317" t="s">
        <v>135</v>
      </c>
      <c r="E50" s="352">
        <v>50</v>
      </c>
      <c r="F50" s="240"/>
      <c r="G50" s="240">
        <v>506</v>
      </c>
      <c r="H50" s="240">
        <f>G50*E50</f>
        <v>25300</v>
      </c>
      <c r="I50" s="240">
        <v>46</v>
      </c>
      <c r="J50" s="407">
        <f>I50*E50</f>
        <v>2300</v>
      </c>
      <c r="K50" s="474">
        <f>J50+H50</f>
        <v>27600</v>
      </c>
      <c r="L50" s="566" t="s">
        <v>270</v>
      </c>
      <c r="M50" s="235"/>
      <c r="N50" s="4">
        <v>550</v>
      </c>
      <c r="O50" s="4">
        <v>50</v>
      </c>
      <c r="P50" s="7">
        <f t="shared" si="0"/>
        <v>44</v>
      </c>
      <c r="Q50" s="7">
        <f t="shared" si="1"/>
        <v>4</v>
      </c>
      <c r="R50" s="7">
        <f t="shared" si="2"/>
        <v>506</v>
      </c>
      <c r="S50" s="7">
        <f t="shared" si="3"/>
        <v>46</v>
      </c>
    </row>
    <row r="51" spans="1:19" ht="15" customHeight="1" x14ac:dyDescent="0.2">
      <c r="A51" s="202"/>
      <c r="B51" s="203" t="s">
        <v>18</v>
      </c>
      <c r="C51" s="189" t="s">
        <v>145</v>
      </c>
      <c r="D51" s="317" t="s">
        <v>135</v>
      </c>
      <c r="E51" s="352">
        <v>30</v>
      </c>
      <c r="F51" s="240"/>
      <c r="G51" s="240">
        <v>625.6</v>
      </c>
      <c r="H51" s="240">
        <f t="shared" ref="H51:H53" si="16">G51*E51</f>
        <v>18768</v>
      </c>
      <c r="I51" s="240">
        <v>55.2</v>
      </c>
      <c r="J51" s="473">
        <f t="shared" ref="J51:J53" si="17">I51*E51</f>
        <v>1656</v>
      </c>
      <c r="K51" s="474">
        <f t="shared" ref="K51:K53" si="18">J51+H51</f>
        <v>20424</v>
      </c>
      <c r="L51" s="566"/>
      <c r="M51" s="235"/>
      <c r="N51" s="4">
        <v>680</v>
      </c>
      <c r="O51" s="4">
        <v>60</v>
      </c>
      <c r="P51" s="7">
        <f t="shared" si="0"/>
        <v>54.4</v>
      </c>
      <c r="Q51" s="7">
        <f t="shared" si="1"/>
        <v>4.8</v>
      </c>
      <c r="R51" s="7">
        <f t="shared" si="2"/>
        <v>625.6</v>
      </c>
      <c r="S51" s="7">
        <f t="shared" si="3"/>
        <v>55.2</v>
      </c>
    </row>
    <row r="52" spans="1:19" ht="15" customHeight="1" x14ac:dyDescent="0.2">
      <c r="A52" s="202"/>
      <c r="B52" s="203" t="s">
        <v>97</v>
      </c>
      <c r="C52" s="189" t="s">
        <v>141</v>
      </c>
      <c r="D52" s="317" t="s">
        <v>135</v>
      </c>
      <c r="E52" s="352">
        <v>8</v>
      </c>
      <c r="F52" s="240"/>
      <c r="G52" s="240">
        <v>713</v>
      </c>
      <c r="H52" s="240">
        <f t="shared" si="16"/>
        <v>5704</v>
      </c>
      <c r="I52" s="240">
        <v>64.400000000000006</v>
      </c>
      <c r="J52" s="407">
        <f t="shared" si="17"/>
        <v>515.20000000000005</v>
      </c>
      <c r="K52" s="474">
        <f t="shared" si="18"/>
        <v>6219.2</v>
      </c>
      <c r="L52" s="566"/>
      <c r="M52" s="235"/>
      <c r="N52" s="4">
        <v>775</v>
      </c>
      <c r="O52" s="4">
        <v>70</v>
      </c>
      <c r="P52" s="7">
        <f t="shared" si="0"/>
        <v>62</v>
      </c>
      <c r="Q52" s="7">
        <f t="shared" si="1"/>
        <v>5.6000000000000005</v>
      </c>
      <c r="R52" s="7">
        <f t="shared" si="2"/>
        <v>713</v>
      </c>
      <c r="S52" s="7">
        <f t="shared" si="3"/>
        <v>64.400000000000006</v>
      </c>
    </row>
    <row r="53" spans="1:19" ht="15" customHeight="1" x14ac:dyDescent="0.2">
      <c r="A53" s="202"/>
      <c r="B53" s="203" t="s">
        <v>127</v>
      </c>
      <c r="C53" s="189" t="s">
        <v>142</v>
      </c>
      <c r="D53" s="317" t="s">
        <v>135</v>
      </c>
      <c r="E53" s="352">
        <v>2</v>
      </c>
      <c r="F53" s="240"/>
      <c r="G53" s="240">
        <v>1564</v>
      </c>
      <c r="H53" s="240">
        <f t="shared" si="16"/>
        <v>3128</v>
      </c>
      <c r="I53" s="240">
        <v>73.599999999999994</v>
      </c>
      <c r="J53" s="462">
        <f t="shared" si="17"/>
        <v>147.19999999999999</v>
      </c>
      <c r="K53" s="474">
        <f t="shared" si="18"/>
        <v>3275.2</v>
      </c>
      <c r="L53" s="567"/>
      <c r="M53" s="235"/>
      <c r="N53" s="4">
        <v>1700</v>
      </c>
      <c r="O53" s="4">
        <v>80</v>
      </c>
      <c r="P53" s="7">
        <f t="shared" si="0"/>
        <v>136</v>
      </c>
      <c r="Q53" s="7">
        <f t="shared" si="1"/>
        <v>6.4</v>
      </c>
      <c r="R53" s="7">
        <f t="shared" si="2"/>
        <v>1564</v>
      </c>
      <c r="S53" s="7">
        <f t="shared" si="3"/>
        <v>73.599999999999994</v>
      </c>
    </row>
    <row r="54" spans="1:19" ht="15" customHeight="1" x14ac:dyDescent="0.2">
      <c r="A54" s="69">
        <f>A49+0.1</f>
        <v>2.4000000000000004</v>
      </c>
      <c r="B54" s="163"/>
      <c r="C54" s="207" t="s">
        <v>146</v>
      </c>
      <c r="D54" s="326"/>
      <c r="E54" s="355"/>
      <c r="F54" s="355"/>
      <c r="G54" s="326">
        <v>0</v>
      </c>
      <c r="H54" s="326"/>
      <c r="I54" s="356">
        <v>0</v>
      </c>
      <c r="J54" s="407"/>
      <c r="K54" s="475"/>
      <c r="L54" s="520"/>
      <c r="M54" s="210"/>
      <c r="P54" s="7">
        <f t="shared" si="0"/>
        <v>0</v>
      </c>
      <c r="Q54" s="7">
        <f t="shared" si="1"/>
        <v>0</v>
      </c>
      <c r="R54" s="7">
        <f t="shared" si="2"/>
        <v>0</v>
      </c>
      <c r="S54" s="7">
        <f t="shared" si="3"/>
        <v>0</v>
      </c>
    </row>
    <row r="55" spans="1:19" ht="15" customHeight="1" thickBot="1" x14ac:dyDescent="0.25">
      <c r="A55" s="199"/>
      <c r="B55" s="358" t="s">
        <v>17</v>
      </c>
      <c r="C55" s="359" t="s">
        <v>147</v>
      </c>
      <c r="D55" s="360" t="str">
        <f>IF(C55="","",IF(E55="","",IF(E55&gt;1,"Nos.","No.")))</f>
        <v>Nos.</v>
      </c>
      <c r="E55" s="361">
        <v>4</v>
      </c>
      <c r="F55" s="361"/>
      <c r="G55" s="403">
        <v>13340</v>
      </c>
      <c r="H55" s="403">
        <f>G55*E55</f>
        <v>53360</v>
      </c>
      <c r="I55" s="403">
        <v>1840</v>
      </c>
      <c r="J55" s="403">
        <f>I55*E55</f>
        <v>7360</v>
      </c>
      <c r="K55" s="403">
        <f>J55+H55</f>
        <v>60720</v>
      </c>
      <c r="L55" s="521"/>
      <c r="M55" s="331"/>
      <c r="N55" s="4">
        <v>14500</v>
      </c>
      <c r="O55" s="4">
        <v>2000</v>
      </c>
      <c r="P55" s="7">
        <f t="shared" si="0"/>
        <v>1160</v>
      </c>
      <c r="Q55" s="7">
        <f t="shared" si="1"/>
        <v>160</v>
      </c>
      <c r="R55" s="7">
        <f t="shared" si="2"/>
        <v>13340</v>
      </c>
      <c r="S55" s="7">
        <f t="shared" si="3"/>
        <v>1840</v>
      </c>
    </row>
    <row r="56" spans="1:19" ht="15" customHeight="1" x14ac:dyDescent="0.2">
      <c r="A56" s="69">
        <f>A54+0.1</f>
        <v>2.5000000000000004</v>
      </c>
      <c r="B56" s="163"/>
      <c r="C56" s="286" t="s">
        <v>148</v>
      </c>
      <c r="D56" s="323"/>
      <c r="E56" s="362"/>
      <c r="F56" s="362"/>
      <c r="G56" s="323">
        <v>0</v>
      </c>
      <c r="H56" s="323"/>
      <c r="I56" s="357">
        <v>0</v>
      </c>
      <c r="J56" s="407"/>
      <c r="K56" s="475"/>
      <c r="L56" s="520"/>
      <c r="M56" s="210"/>
      <c r="P56" s="7">
        <f t="shared" si="0"/>
        <v>0</v>
      </c>
      <c r="Q56" s="7">
        <f t="shared" si="1"/>
        <v>0</v>
      </c>
      <c r="R56" s="7">
        <f t="shared" si="2"/>
        <v>0</v>
      </c>
      <c r="S56" s="7">
        <f t="shared" si="3"/>
        <v>0</v>
      </c>
    </row>
    <row r="57" spans="1:19" ht="15" customHeight="1" x14ac:dyDescent="0.2">
      <c r="A57" s="69"/>
      <c r="B57" s="188" t="s">
        <v>17</v>
      </c>
      <c r="C57" s="208" t="s">
        <v>149</v>
      </c>
      <c r="D57" s="319" t="str">
        <f>IF(C57="","",IF(E57="","",IF(E57&gt;1,"Nos.","No.")))</f>
        <v>Nos.</v>
      </c>
      <c r="E57" s="363">
        <v>3</v>
      </c>
      <c r="F57" s="240"/>
      <c r="G57" s="240">
        <v>6900</v>
      </c>
      <c r="H57" s="240">
        <f>G57*E57</f>
        <v>20700</v>
      </c>
      <c r="I57" s="240">
        <v>920</v>
      </c>
      <c r="J57" s="467">
        <f>I57*E57</f>
        <v>2760</v>
      </c>
      <c r="K57" s="474">
        <f>J57+H57</f>
        <v>23460</v>
      </c>
      <c r="L57" s="512" t="s">
        <v>274</v>
      </c>
      <c r="M57" s="512" t="s">
        <v>252</v>
      </c>
      <c r="N57" s="4">
        <v>7500</v>
      </c>
      <c r="O57" s="4">
        <v>1000</v>
      </c>
      <c r="P57" s="7">
        <f t="shared" si="0"/>
        <v>600</v>
      </c>
      <c r="Q57" s="7">
        <f t="shared" si="1"/>
        <v>80</v>
      </c>
      <c r="R57" s="7">
        <f t="shared" si="2"/>
        <v>6900</v>
      </c>
      <c r="S57" s="7">
        <f t="shared" si="3"/>
        <v>920</v>
      </c>
    </row>
    <row r="58" spans="1:19" ht="39" customHeight="1" x14ac:dyDescent="0.2">
      <c r="A58" s="69">
        <f>A56+0.1</f>
        <v>2.6000000000000005</v>
      </c>
      <c r="B58" s="209"/>
      <c r="C58" s="111" t="s">
        <v>150</v>
      </c>
      <c r="D58" s="70"/>
      <c r="E58" s="164"/>
      <c r="F58" s="164"/>
      <c r="G58" s="252">
        <v>0</v>
      </c>
      <c r="H58" s="252"/>
      <c r="I58" s="252">
        <v>0</v>
      </c>
      <c r="J58" s="468"/>
      <c r="K58" s="475"/>
      <c r="L58" s="520"/>
      <c r="M58" s="210"/>
      <c r="P58" s="7">
        <f t="shared" si="0"/>
        <v>0</v>
      </c>
      <c r="Q58" s="7">
        <f t="shared" si="1"/>
        <v>0</v>
      </c>
      <c r="R58" s="7">
        <f t="shared" si="2"/>
        <v>0</v>
      </c>
      <c r="S58" s="7">
        <f t="shared" si="3"/>
        <v>0</v>
      </c>
    </row>
    <row r="59" spans="1:19" ht="13.5" thickBot="1" x14ac:dyDescent="0.25">
      <c r="A59" s="168"/>
      <c r="B59" s="169" t="s">
        <v>17</v>
      </c>
      <c r="C59" s="107" t="s">
        <v>243</v>
      </c>
      <c r="D59" s="94" t="s">
        <v>4</v>
      </c>
      <c r="E59" s="364">
        <v>2</v>
      </c>
      <c r="F59" s="240"/>
      <c r="G59" s="240">
        <v>78200</v>
      </c>
      <c r="H59" s="240">
        <f>G59*E59</f>
        <v>156400</v>
      </c>
      <c r="I59" s="240">
        <v>4600</v>
      </c>
      <c r="J59" s="408">
        <f>I59*E59</f>
        <v>9200</v>
      </c>
      <c r="K59" s="474">
        <f>J59+H59</f>
        <v>165600</v>
      </c>
      <c r="L59" s="512" t="s">
        <v>271</v>
      </c>
      <c r="M59" s="235"/>
      <c r="N59" s="4">
        <v>85000</v>
      </c>
      <c r="O59" s="4">
        <v>5000</v>
      </c>
      <c r="P59" s="7">
        <f t="shared" si="0"/>
        <v>6800</v>
      </c>
      <c r="Q59" s="7">
        <f t="shared" si="1"/>
        <v>400</v>
      </c>
      <c r="R59" s="7">
        <f t="shared" si="2"/>
        <v>78200</v>
      </c>
      <c r="S59" s="7">
        <f t="shared" si="3"/>
        <v>4600</v>
      </c>
    </row>
    <row r="60" spans="1:19" ht="18" customHeight="1" thickTop="1" thickBot="1" x14ac:dyDescent="0.25">
      <c r="A60" s="211"/>
      <c r="B60" s="212"/>
      <c r="C60" s="365" t="s">
        <v>130</v>
      </c>
      <c r="D60" s="366"/>
      <c r="E60" s="367"/>
      <c r="F60" s="367"/>
      <c r="G60" s="368">
        <v>0</v>
      </c>
      <c r="H60" s="368"/>
      <c r="I60" s="366">
        <v>0</v>
      </c>
      <c r="J60" s="469"/>
      <c r="K60" s="470"/>
      <c r="L60" s="369"/>
      <c r="M60" s="369"/>
      <c r="P60" s="7">
        <f t="shared" si="0"/>
        <v>0</v>
      </c>
      <c r="Q60" s="7">
        <f t="shared" si="1"/>
        <v>0</v>
      </c>
      <c r="R60" s="7">
        <f t="shared" si="2"/>
        <v>0</v>
      </c>
      <c r="S60" s="7">
        <f t="shared" si="3"/>
        <v>0</v>
      </c>
    </row>
    <row r="61" spans="1:19" ht="28.5" customHeight="1" x14ac:dyDescent="0.2">
      <c r="A61" s="38"/>
      <c r="B61" s="197"/>
      <c r="C61" s="213" t="s">
        <v>151</v>
      </c>
      <c r="D61" s="321"/>
      <c r="E61" s="346"/>
      <c r="F61" s="346"/>
      <c r="G61" s="321">
        <v>0</v>
      </c>
      <c r="H61" s="321"/>
      <c r="I61" s="347">
        <v>0</v>
      </c>
      <c r="J61" s="476"/>
      <c r="K61" s="477"/>
      <c r="L61" s="517"/>
      <c r="M61" s="348"/>
      <c r="P61" s="7">
        <f t="shared" si="0"/>
        <v>0</v>
      </c>
      <c r="Q61" s="7">
        <f t="shared" si="1"/>
        <v>0</v>
      </c>
      <c r="R61" s="7">
        <f t="shared" si="2"/>
        <v>0</v>
      </c>
      <c r="S61" s="7">
        <f t="shared" si="3"/>
        <v>0</v>
      </c>
    </row>
    <row r="62" spans="1:19" ht="66.75" customHeight="1" x14ac:dyDescent="0.2">
      <c r="A62" s="38"/>
      <c r="B62" s="197"/>
      <c r="C62" s="214" t="s">
        <v>152</v>
      </c>
      <c r="D62" s="321"/>
      <c r="E62" s="346"/>
      <c r="F62" s="346"/>
      <c r="G62" s="321">
        <v>0</v>
      </c>
      <c r="H62" s="321"/>
      <c r="I62" s="347">
        <v>0</v>
      </c>
      <c r="J62" s="476"/>
      <c r="K62" s="477"/>
      <c r="L62" s="517"/>
      <c r="M62" s="348"/>
      <c r="P62" s="7">
        <f t="shared" si="0"/>
        <v>0</v>
      </c>
      <c r="Q62" s="7">
        <f t="shared" si="1"/>
        <v>0</v>
      </c>
      <c r="R62" s="7">
        <f t="shared" si="2"/>
        <v>0</v>
      </c>
      <c r="S62" s="7">
        <f t="shared" si="3"/>
        <v>0</v>
      </c>
    </row>
    <row r="63" spans="1:19" ht="63.75" x14ac:dyDescent="0.2">
      <c r="A63" s="69">
        <v>3.1</v>
      </c>
      <c r="B63" s="163"/>
      <c r="C63" s="170" t="s">
        <v>153</v>
      </c>
      <c r="D63" s="321"/>
      <c r="E63" s="346"/>
      <c r="F63" s="346"/>
      <c r="G63" s="321">
        <v>0</v>
      </c>
      <c r="H63" s="321"/>
      <c r="I63" s="347">
        <v>0</v>
      </c>
      <c r="J63" s="476"/>
      <c r="K63" s="477"/>
      <c r="L63" s="517"/>
      <c r="M63" s="348"/>
      <c r="P63" s="7">
        <f t="shared" si="0"/>
        <v>0</v>
      </c>
      <c r="Q63" s="7">
        <f t="shared" si="1"/>
        <v>0</v>
      </c>
      <c r="R63" s="7">
        <f t="shared" si="2"/>
        <v>0</v>
      </c>
      <c r="S63" s="7">
        <f t="shared" si="3"/>
        <v>0</v>
      </c>
    </row>
    <row r="64" spans="1:19" ht="15" customHeight="1" x14ac:dyDescent="0.2">
      <c r="A64" s="69"/>
      <c r="B64" s="186" t="s">
        <v>17</v>
      </c>
      <c r="C64" s="208" t="s">
        <v>154</v>
      </c>
      <c r="D64" s="317" t="s">
        <v>135</v>
      </c>
      <c r="E64" s="318">
        <v>10</v>
      </c>
      <c r="F64" s="240"/>
      <c r="G64" s="240">
        <v>1380</v>
      </c>
      <c r="H64" s="240">
        <f t="shared" ref="H64:H66" si="19">G64*E64</f>
        <v>13800</v>
      </c>
      <c r="I64" s="240">
        <v>460</v>
      </c>
      <c r="J64" s="473">
        <f t="shared" ref="J64:J66" si="20">I64*E64</f>
        <v>4600</v>
      </c>
      <c r="K64" s="474">
        <f t="shared" ref="K64:K66" si="21">J64+H64</f>
        <v>18400</v>
      </c>
      <c r="L64" s="564" t="s">
        <v>261</v>
      </c>
      <c r="M64" s="568"/>
      <c r="N64" s="4">
        <v>1500</v>
      </c>
      <c r="O64" s="4">
        <v>500</v>
      </c>
      <c r="P64" s="7">
        <f t="shared" si="0"/>
        <v>120</v>
      </c>
      <c r="Q64" s="7">
        <f t="shared" si="1"/>
        <v>40</v>
      </c>
      <c r="R64" s="7">
        <f t="shared" si="2"/>
        <v>1380</v>
      </c>
      <c r="S64" s="7">
        <f t="shared" si="3"/>
        <v>460</v>
      </c>
    </row>
    <row r="65" spans="1:19" ht="15" customHeight="1" x14ac:dyDescent="0.2">
      <c r="A65" s="69"/>
      <c r="B65" s="186" t="s">
        <v>18</v>
      </c>
      <c r="C65" s="215" t="s">
        <v>155</v>
      </c>
      <c r="D65" s="317" t="s">
        <v>135</v>
      </c>
      <c r="E65" s="328">
        <v>10</v>
      </c>
      <c r="F65" s="240"/>
      <c r="G65" s="240">
        <v>3910</v>
      </c>
      <c r="H65" s="240">
        <f t="shared" si="19"/>
        <v>39100</v>
      </c>
      <c r="I65" s="240">
        <v>920</v>
      </c>
      <c r="J65" s="407">
        <f t="shared" si="20"/>
        <v>9200</v>
      </c>
      <c r="K65" s="474">
        <f t="shared" si="21"/>
        <v>48300</v>
      </c>
      <c r="L65" s="564"/>
      <c r="M65" s="568"/>
      <c r="N65" s="4">
        <v>4250</v>
      </c>
      <c r="O65" s="4">
        <v>1000</v>
      </c>
      <c r="P65" s="7">
        <f t="shared" si="0"/>
        <v>340</v>
      </c>
      <c r="Q65" s="7">
        <f t="shared" si="1"/>
        <v>80</v>
      </c>
      <c r="R65" s="7">
        <f t="shared" si="2"/>
        <v>3910</v>
      </c>
      <c r="S65" s="7">
        <f t="shared" si="3"/>
        <v>920</v>
      </c>
    </row>
    <row r="66" spans="1:19" ht="15" customHeight="1" x14ac:dyDescent="0.2">
      <c r="A66" s="69"/>
      <c r="B66" s="186" t="s">
        <v>97</v>
      </c>
      <c r="C66" s="215" t="s">
        <v>156</v>
      </c>
      <c r="D66" s="327" t="s">
        <v>135</v>
      </c>
      <c r="E66" s="328">
        <v>10</v>
      </c>
      <c r="F66" s="240"/>
      <c r="G66" s="240">
        <v>5428</v>
      </c>
      <c r="H66" s="240">
        <f t="shared" si="19"/>
        <v>54280</v>
      </c>
      <c r="I66" s="240">
        <v>920</v>
      </c>
      <c r="J66" s="462">
        <f t="shared" si="20"/>
        <v>9200</v>
      </c>
      <c r="K66" s="474">
        <f t="shared" si="21"/>
        <v>63480</v>
      </c>
      <c r="L66" s="565"/>
      <c r="M66" s="569"/>
      <c r="N66" s="4">
        <v>5900</v>
      </c>
      <c r="O66" s="4">
        <v>1000</v>
      </c>
      <c r="P66" s="7">
        <f t="shared" si="0"/>
        <v>472</v>
      </c>
      <c r="Q66" s="7">
        <f t="shared" si="1"/>
        <v>80</v>
      </c>
      <c r="R66" s="7">
        <f t="shared" si="2"/>
        <v>5428</v>
      </c>
      <c r="S66" s="7">
        <f t="shared" si="3"/>
        <v>920</v>
      </c>
    </row>
    <row r="67" spans="1:19" ht="28.5" customHeight="1" x14ac:dyDescent="0.2">
      <c r="A67" s="69">
        <f>A63+0.1</f>
        <v>3.2</v>
      </c>
      <c r="B67" s="163"/>
      <c r="C67" s="216" t="s">
        <v>157</v>
      </c>
      <c r="D67" s="321"/>
      <c r="E67" s="322"/>
      <c r="F67" s="322"/>
      <c r="G67" s="321">
        <v>0</v>
      </c>
      <c r="H67" s="321"/>
      <c r="I67" s="347">
        <v>0</v>
      </c>
      <c r="J67" s="407"/>
      <c r="K67" s="477"/>
      <c r="L67" s="517"/>
      <c r="M67" s="348"/>
      <c r="P67" s="7">
        <f t="shared" si="0"/>
        <v>0</v>
      </c>
      <c r="Q67" s="7">
        <f t="shared" si="1"/>
        <v>0</v>
      </c>
      <c r="R67" s="7">
        <f t="shared" si="2"/>
        <v>0</v>
      </c>
      <c r="S67" s="7">
        <f t="shared" si="3"/>
        <v>0</v>
      </c>
    </row>
    <row r="68" spans="1:19" s="7" customFormat="1" ht="15" customHeight="1" x14ac:dyDescent="0.2">
      <c r="A68" s="41"/>
      <c r="B68" s="188" t="s">
        <v>17</v>
      </c>
      <c r="C68" s="217" t="s">
        <v>158</v>
      </c>
      <c r="D68" s="317" t="str">
        <f>IF(C68="","",IF(E68="","",IF(E68&gt;1,"Nos.","No.")))</f>
        <v>Nos.</v>
      </c>
      <c r="E68" s="318">
        <v>20</v>
      </c>
      <c r="F68" s="240"/>
      <c r="G68" s="240">
        <v>4140</v>
      </c>
      <c r="H68" s="240">
        <f>G68*E68</f>
        <v>82800</v>
      </c>
      <c r="I68" s="240">
        <v>460</v>
      </c>
      <c r="J68" s="463">
        <f>I68*E68</f>
        <v>9200</v>
      </c>
      <c r="K68" s="474">
        <f>J68+H68</f>
        <v>92000</v>
      </c>
      <c r="L68" s="514" t="s">
        <v>275</v>
      </c>
      <c r="M68" s="335"/>
      <c r="N68" s="7">
        <v>4500</v>
      </c>
      <c r="O68" s="7">
        <v>500</v>
      </c>
      <c r="P68" s="7">
        <f t="shared" si="0"/>
        <v>360</v>
      </c>
      <c r="Q68" s="7">
        <f t="shared" si="1"/>
        <v>40</v>
      </c>
      <c r="R68" s="7">
        <f t="shared" si="2"/>
        <v>4140</v>
      </c>
      <c r="S68" s="7">
        <f t="shared" si="3"/>
        <v>460</v>
      </c>
    </row>
    <row r="69" spans="1:19" s="279" customFormat="1" ht="28.5" customHeight="1" x14ac:dyDescent="0.2">
      <c r="A69" s="370">
        <f>A67+0.1</f>
        <v>3.3000000000000003</v>
      </c>
      <c r="B69" s="371"/>
      <c r="C69" s="372" t="s">
        <v>159</v>
      </c>
      <c r="D69" s="373"/>
      <c r="E69" s="374"/>
      <c r="F69" s="374"/>
      <c r="G69" s="373">
        <v>0</v>
      </c>
      <c r="H69" s="373"/>
      <c r="I69" s="375">
        <v>0</v>
      </c>
      <c r="J69" s="407"/>
      <c r="K69" s="478"/>
      <c r="L69" s="522"/>
      <c r="M69" s="376"/>
      <c r="P69" s="7">
        <f t="shared" si="0"/>
        <v>0</v>
      </c>
      <c r="Q69" s="7">
        <f t="shared" si="1"/>
        <v>0</v>
      </c>
      <c r="R69" s="7">
        <f t="shared" si="2"/>
        <v>0</v>
      </c>
      <c r="S69" s="7">
        <f t="shared" si="3"/>
        <v>0</v>
      </c>
    </row>
    <row r="70" spans="1:19" s="382" customFormat="1" ht="15" customHeight="1" x14ac:dyDescent="0.2">
      <c r="A70" s="377"/>
      <c r="B70" s="378" t="s">
        <v>17</v>
      </c>
      <c r="C70" s="217" t="s">
        <v>160</v>
      </c>
      <c r="D70" s="379" t="str">
        <f>IF(C70="","",IF(E70="","",IF(E70&gt;1,"Nos.","No.")))</f>
        <v>Nos.</v>
      </c>
      <c r="E70" s="380">
        <v>18</v>
      </c>
      <c r="F70" s="240"/>
      <c r="G70" s="240">
        <v>3680</v>
      </c>
      <c r="H70" s="240">
        <f>G70*E70</f>
        <v>66240</v>
      </c>
      <c r="I70" s="240">
        <v>460</v>
      </c>
      <c r="J70" s="467">
        <f>I70*E70</f>
        <v>8280</v>
      </c>
      <c r="K70" s="474">
        <f>J70+H70</f>
        <v>74520</v>
      </c>
      <c r="L70" s="514" t="s">
        <v>275</v>
      </c>
      <c r="M70" s="381"/>
      <c r="N70" s="382">
        <v>4000</v>
      </c>
      <c r="O70" s="382">
        <v>500</v>
      </c>
      <c r="P70" s="7">
        <f t="shared" si="0"/>
        <v>320</v>
      </c>
      <c r="Q70" s="7">
        <f t="shared" si="1"/>
        <v>40</v>
      </c>
      <c r="R70" s="7">
        <f t="shared" si="2"/>
        <v>3680</v>
      </c>
      <c r="S70" s="7">
        <f t="shared" si="3"/>
        <v>460</v>
      </c>
    </row>
    <row r="71" spans="1:19" ht="15" customHeight="1" x14ac:dyDescent="0.2">
      <c r="A71" s="69">
        <f>A69+0.1</f>
        <v>3.4000000000000004</v>
      </c>
      <c r="B71" s="169"/>
      <c r="C71" s="218" t="s">
        <v>161</v>
      </c>
      <c r="D71" s="321"/>
      <c r="E71" s="322"/>
      <c r="F71" s="322"/>
      <c r="G71" s="321">
        <v>0</v>
      </c>
      <c r="H71" s="321"/>
      <c r="I71" s="347">
        <v>0</v>
      </c>
      <c r="J71" s="407"/>
      <c r="K71" s="477"/>
      <c r="L71" s="517"/>
      <c r="M71" s="348"/>
      <c r="P71" s="7">
        <f t="shared" si="0"/>
        <v>0</v>
      </c>
      <c r="Q71" s="7">
        <f t="shared" si="1"/>
        <v>0</v>
      </c>
      <c r="R71" s="7">
        <f t="shared" si="2"/>
        <v>0</v>
      </c>
      <c r="S71" s="7">
        <f t="shared" si="3"/>
        <v>0</v>
      </c>
    </row>
    <row r="72" spans="1:19" ht="15" customHeight="1" x14ac:dyDescent="0.2">
      <c r="A72" s="69"/>
      <c r="B72" s="186" t="s">
        <v>17</v>
      </c>
      <c r="C72" s="208" t="s">
        <v>162</v>
      </c>
      <c r="D72" s="317" t="s">
        <v>4</v>
      </c>
      <c r="E72" s="318">
        <v>10</v>
      </c>
      <c r="F72" s="240"/>
      <c r="G72" s="240">
        <v>4140</v>
      </c>
      <c r="H72" s="240">
        <f>G72*E72</f>
        <v>41400</v>
      </c>
      <c r="I72" s="240">
        <v>920</v>
      </c>
      <c r="J72" s="407">
        <f>I72*E72</f>
        <v>9200</v>
      </c>
      <c r="K72" s="474">
        <f>J72+H72</f>
        <v>50600</v>
      </c>
      <c r="L72" s="514"/>
      <c r="M72" s="335"/>
      <c r="N72" s="4">
        <v>4500</v>
      </c>
      <c r="O72" s="4">
        <v>1000</v>
      </c>
      <c r="P72" s="7">
        <f t="shared" si="0"/>
        <v>360</v>
      </c>
      <c r="Q72" s="7">
        <f t="shared" si="1"/>
        <v>80</v>
      </c>
      <c r="R72" s="7">
        <f t="shared" si="2"/>
        <v>4140</v>
      </c>
      <c r="S72" s="7">
        <f t="shared" si="3"/>
        <v>920</v>
      </c>
    </row>
    <row r="73" spans="1:19" ht="15" customHeight="1" thickBot="1" x14ac:dyDescent="0.25">
      <c r="A73" s="199"/>
      <c r="B73" s="200" t="s">
        <v>18</v>
      </c>
      <c r="C73" s="359" t="s">
        <v>163</v>
      </c>
      <c r="D73" s="383" t="s">
        <v>4</v>
      </c>
      <c r="E73" s="384">
        <v>4</v>
      </c>
      <c r="F73" s="384"/>
      <c r="G73" s="403">
        <v>4600</v>
      </c>
      <c r="H73" s="403">
        <f>G73*E73</f>
        <v>18400</v>
      </c>
      <c r="I73" s="403">
        <v>920</v>
      </c>
      <c r="J73" s="403">
        <f>I73*E73</f>
        <v>3680</v>
      </c>
      <c r="K73" s="403">
        <f>J73+H73</f>
        <v>22080</v>
      </c>
      <c r="L73" s="523" t="s">
        <v>276</v>
      </c>
      <c r="M73" s="385"/>
      <c r="N73" s="4">
        <v>5000</v>
      </c>
      <c r="O73" s="4">
        <v>1000</v>
      </c>
      <c r="P73" s="7">
        <f t="shared" si="0"/>
        <v>400</v>
      </c>
      <c r="Q73" s="7">
        <f t="shared" si="1"/>
        <v>80</v>
      </c>
      <c r="R73" s="7">
        <f t="shared" si="2"/>
        <v>4600</v>
      </c>
      <c r="S73" s="7">
        <f t="shared" si="3"/>
        <v>920</v>
      </c>
    </row>
    <row r="74" spans="1:19" ht="27.75" customHeight="1" x14ac:dyDescent="0.2">
      <c r="A74" s="69">
        <f>A71+0.1</f>
        <v>3.5000000000000004</v>
      </c>
      <c r="B74" s="169"/>
      <c r="C74" s="111" t="s">
        <v>164</v>
      </c>
      <c r="D74" s="321"/>
      <c r="E74" s="322"/>
      <c r="F74" s="322"/>
      <c r="G74" s="321">
        <v>0</v>
      </c>
      <c r="H74" s="321"/>
      <c r="I74" s="347">
        <v>0</v>
      </c>
      <c r="J74" s="476"/>
      <c r="K74" s="477"/>
      <c r="L74" s="517"/>
      <c r="M74" s="348"/>
      <c r="P74" s="7">
        <f t="shared" si="0"/>
        <v>0</v>
      </c>
      <c r="Q74" s="7">
        <f t="shared" si="1"/>
        <v>0</v>
      </c>
      <c r="R74" s="7">
        <f t="shared" si="2"/>
        <v>0</v>
      </c>
      <c r="S74" s="7">
        <f t="shared" si="3"/>
        <v>0</v>
      </c>
    </row>
    <row r="75" spans="1:19" ht="15" customHeight="1" x14ac:dyDescent="0.2">
      <c r="A75" s="69"/>
      <c r="B75" s="186" t="s">
        <v>17</v>
      </c>
      <c r="C75" s="208" t="s">
        <v>165</v>
      </c>
      <c r="D75" s="317" t="str">
        <f>IF(C75="","",IF(E75="","",IF(E75&gt;1,"Nos.","No.")))</f>
        <v>Nos.</v>
      </c>
      <c r="E75" s="318">
        <v>2</v>
      </c>
      <c r="F75" s="240"/>
      <c r="G75" s="240">
        <v>920</v>
      </c>
      <c r="H75" s="240">
        <f t="shared" ref="H75:H77" si="22">G75*E75</f>
        <v>1840</v>
      </c>
      <c r="I75" s="240">
        <v>460</v>
      </c>
      <c r="J75" s="473">
        <f t="shared" ref="J75:J77" si="23">I75*E75</f>
        <v>920</v>
      </c>
      <c r="K75" s="474">
        <f t="shared" ref="K75:K77" si="24">J75+H75</f>
        <v>2760</v>
      </c>
      <c r="L75" s="514"/>
      <c r="M75" s="335"/>
      <c r="N75" s="4">
        <v>1000</v>
      </c>
      <c r="O75" s="4">
        <v>500</v>
      </c>
      <c r="P75" s="7">
        <f t="shared" si="0"/>
        <v>80</v>
      </c>
      <c r="Q75" s="7">
        <f t="shared" si="1"/>
        <v>40</v>
      </c>
      <c r="R75" s="7">
        <f t="shared" si="2"/>
        <v>920</v>
      </c>
      <c r="S75" s="7">
        <f t="shared" si="3"/>
        <v>460</v>
      </c>
    </row>
    <row r="76" spans="1:19" ht="15" customHeight="1" x14ac:dyDescent="0.2">
      <c r="A76" s="69"/>
      <c r="B76" s="186" t="s">
        <v>166</v>
      </c>
      <c r="C76" s="208" t="s">
        <v>167</v>
      </c>
      <c r="D76" s="317" t="str">
        <f>IF(C76="","",IF(E76="","",IF(E76&gt;1,"Nos.","No.")))</f>
        <v>Nos.</v>
      </c>
      <c r="E76" s="318">
        <v>2</v>
      </c>
      <c r="F76" s="240"/>
      <c r="G76" s="240">
        <v>1380</v>
      </c>
      <c r="H76" s="240">
        <f t="shared" si="22"/>
        <v>2760</v>
      </c>
      <c r="I76" s="240">
        <v>460</v>
      </c>
      <c r="J76" s="407">
        <f t="shared" si="23"/>
        <v>920</v>
      </c>
      <c r="K76" s="474">
        <f t="shared" si="24"/>
        <v>3680</v>
      </c>
      <c r="L76" s="514"/>
      <c r="M76" s="335"/>
      <c r="N76" s="4">
        <v>1500</v>
      </c>
      <c r="O76" s="4">
        <v>500</v>
      </c>
      <c r="P76" s="7">
        <f t="shared" si="0"/>
        <v>120</v>
      </c>
      <c r="Q76" s="7">
        <f t="shared" si="1"/>
        <v>40</v>
      </c>
      <c r="R76" s="7">
        <f t="shared" si="2"/>
        <v>1380</v>
      </c>
      <c r="S76" s="7">
        <f t="shared" si="3"/>
        <v>460</v>
      </c>
    </row>
    <row r="77" spans="1:19" ht="15" customHeight="1" thickBot="1" x14ac:dyDescent="0.25">
      <c r="A77" s="219"/>
      <c r="B77" s="190" t="s">
        <v>18</v>
      </c>
      <c r="C77" s="215" t="s">
        <v>168</v>
      </c>
      <c r="D77" s="327" t="str">
        <f>IF(C77="","",IF(E77="","",IF(E77&gt;1,"Nos.","No.")))</f>
        <v>Nos.</v>
      </c>
      <c r="E77" s="328">
        <v>2</v>
      </c>
      <c r="F77" s="240"/>
      <c r="G77" s="240">
        <v>1840</v>
      </c>
      <c r="H77" s="240">
        <f t="shared" si="22"/>
        <v>3680</v>
      </c>
      <c r="I77" s="240">
        <v>460</v>
      </c>
      <c r="J77" s="462">
        <f t="shared" si="23"/>
        <v>920</v>
      </c>
      <c r="K77" s="474">
        <f t="shared" si="24"/>
        <v>4600</v>
      </c>
      <c r="L77" s="518"/>
      <c r="M77" s="349"/>
      <c r="N77" s="4">
        <v>2000</v>
      </c>
      <c r="O77" s="4">
        <v>500</v>
      </c>
      <c r="P77" s="7">
        <f t="shared" ref="P77:P82" si="25">N77*8%</f>
        <v>160</v>
      </c>
      <c r="Q77" s="7">
        <f t="shared" ref="Q77:Q82" si="26">O77*8%</f>
        <v>40</v>
      </c>
      <c r="R77" s="7">
        <f t="shared" ref="R77:R82" si="27">N77-P77</f>
        <v>1840</v>
      </c>
      <c r="S77" s="7">
        <f t="shared" ref="S77:S82" si="28">O77-Q77</f>
        <v>460</v>
      </c>
    </row>
    <row r="78" spans="1:19" ht="18" customHeight="1" thickTop="1" thickBot="1" x14ac:dyDescent="0.25">
      <c r="A78" s="199"/>
      <c r="B78" s="220"/>
      <c r="C78" s="386" t="s">
        <v>130</v>
      </c>
      <c r="D78" s="387"/>
      <c r="E78" s="387"/>
      <c r="F78" s="387"/>
      <c r="G78" s="388">
        <v>0</v>
      </c>
      <c r="H78" s="388"/>
      <c r="I78" s="389">
        <v>0</v>
      </c>
      <c r="J78" s="471"/>
      <c r="K78" s="472"/>
      <c r="L78" s="390"/>
      <c r="M78" s="390"/>
      <c r="P78" s="7">
        <f t="shared" si="25"/>
        <v>0</v>
      </c>
      <c r="Q78" s="7">
        <f t="shared" si="26"/>
        <v>0</v>
      </c>
      <c r="R78" s="7">
        <f t="shared" si="27"/>
        <v>0</v>
      </c>
      <c r="S78" s="7">
        <f t="shared" si="28"/>
        <v>0</v>
      </c>
    </row>
    <row r="79" spans="1:19" ht="17.25" customHeight="1" x14ac:dyDescent="0.2">
      <c r="A79" s="69"/>
      <c r="B79" s="163"/>
      <c r="C79" s="221" t="s">
        <v>169</v>
      </c>
      <c r="D79" s="342"/>
      <c r="E79" s="343"/>
      <c r="F79" s="343"/>
      <c r="G79" s="342">
        <v>0</v>
      </c>
      <c r="H79" s="342"/>
      <c r="I79" s="344">
        <v>0</v>
      </c>
      <c r="J79" s="479"/>
      <c r="K79" s="480"/>
      <c r="L79" s="516"/>
      <c r="M79" s="345"/>
      <c r="P79" s="7">
        <f t="shared" si="25"/>
        <v>0</v>
      </c>
      <c r="Q79" s="7">
        <f t="shared" si="26"/>
        <v>0</v>
      </c>
      <c r="R79" s="7">
        <f t="shared" si="27"/>
        <v>0</v>
      </c>
      <c r="S79" s="7">
        <f t="shared" si="28"/>
        <v>0</v>
      </c>
    </row>
    <row r="80" spans="1:19" ht="38.25" x14ac:dyDescent="0.2">
      <c r="A80" s="69"/>
      <c r="B80" s="163"/>
      <c r="C80" s="222" t="s">
        <v>170</v>
      </c>
      <c r="D80" s="321"/>
      <c r="E80" s="346"/>
      <c r="F80" s="346"/>
      <c r="G80" s="321">
        <v>0</v>
      </c>
      <c r="H80" s="321"/>
      <c r="I80" s="347">
        <v>0</v>
      </c>
      <c r="J80" s="476"/>
      <c r="K80" s="477"/>
      <c r="L80" s="517"/>
      <c r="M80" s="348"/>
      <c r="P80" s="7">
        <f t="shared" si="25"/>
        <v>0</v>
      </c>
      <c r="Q80" s="7">
        <f t="shared" si="26"/>
        <v>0</v>
      </c>
      <c r="R80" s="7">
        <f t="shared" si="27"/>
        <v>0</v>
      </c>
      <c r="S80" s="7">
        <f t="shared" si="28"/>
        <v>0</v>
      </c>
    </row>
    <row r="81" spans="1:19" ht="42" customHeight="1" x14ac:dyDescent="0.2">
      <c r="A81" s="69">
        <f>4.1</f>
        <v>4.0999999999999996</v>
      </c>
      <c r="B81" s="163"/>
      <c r="C81" s="214" t="s">
        <v>171</v>
      </c>
      <c r="D81" s="317" t="s">
        <v>3</v>
      </c>
      <c r="E81" s="318">
        <v>1</v>
      </c>
      <c r="F81" s="240"/>
      <c r="G81" s="240">
        <v>23000</v>
      </c>
      <c r="H81" s="240">
        <f t="shared" ref="H81:H82" si="29">G81*E81</f>
        <v>23000</v>
      </c>
      <c r="I81" s="240">
        <v>4600</v>
      </c>
      <c r="J81" s="473">
        <f t="shared" ref="J81:J82" si="30">I81*E81</f>
        <v>4600</v>
      </c>
      <c r="K81" s="474">
        <f t="shared" ref="K81:K82" si="31">J81+H81</f>
        <v>27600</v>
      </c>
      <c r="L81" s="514"/>
      <c r="M81" s="335"/>
      <c r="N81" s="4">
        <v>25000</v>
      </c>
      <c r="O81" s="4">
        <v>5000</v>
      </c>
      <c r="P81" s="7">
        <f t="shared" si="25"/>
        <v>2000</v>
      </c>
      <c r="Q81" s="7">
        <f t="shared" si="26"/>
        <v>400</v>
      </c>
      <c r="R81" s="7">
        <f t="shared" si="27"/>
        <v>23000</v>
      </c>
      <c r="S81" s="7">
        <f t="shared" si="28"/>
        <v>4600</v>
      </c>
    </row>
    <row r="82" spans="1:19" ht="27" customHeight="1" thickBot="1" x14ac:dyDescent="0.25">
      <c r="A82" s="69">
        <f>A81+0.1</f>
        <v>4.1999999999999993</v>
      </c>
      <c r="B82" s="163"/>
      <c r="C82" s="214" t="s">
        <v>244</v>
      </c>
      <c r="D82" s="317" t="s">
        <v>3</v>
      </c>
      <c r="E82" s="318">
        <v>1</v>
      </c>
      <c r="F82" s="240"/>
      <c r="G82" s="240">
        <v>0</v>
      </c>
      <c r="H82" s="240">
        <f t="shared" si="29"/>
        <v>0</v>
      </c>
      <c r="I82" s="240">
        <v>36800</v>
      </c>
      <c r="J82" s="407">
        <f t="shared" si="30"/>
        <v>36800</v>
      </c>
      <c r="K82" s="474">
        <f t="shared" si="31"/>
        <v>36800</v>
      </c>
      <c r="L82" s="514"/>
      <c r="M82" s="335"/>
      <c r="N82" s="4">
        <v>0</v>
      </c>
      <c r="O82" s="4">
        <v>40000</v>
      </c>
      <c r="P82" s="7">
        <f t="shared" si="25"/>
        <v>0</v>
      </c>
      <c r="Q82" s="7">
        <f t="shared" si="26"/>
        <v>3200</v>
      </c>
      <c r="R82" s="7">
        <f t="shared" si="27"/>
        <v>0</v>
      </c>
      <c r="S82" s="7">
        <f t="shared" si="28"/>
        <v>36800</v>
      </c>
    </row>
    <row r="83" spans="1:19" ht="18" customHeight="1" thickTop="1" thickBot="1" x14ac:dyDescent="0.25">
      <c r="A83" s="572"/>
      <c r="B83" s="573"/>
      <c r="C83" s="365" t="s">
        <v>130</v>
      </c>
      <c r="D83" s="366"/>
      <c r="E83" s="387"/>
      <c r="F83" s="387"/>
      <c r="G83" s="388"/>
      <c r="H83" s="391"/>
      <c r="I83" s="391"/>
      <c r="J83" s="391"/>
      <c r="K83" s="392"/>
      <c r="L83" s="390"/>
      <c r="M83" s="392"/>
    </row>
    <row r="84" spans="1:19" ht="9" customHeight="1" thickBot="1" x14ac:dyDescent="0.25">
      <c r="G84" s="225"/>
      <c r="H84" s="225"/>
      <c r="I84" s="161"/>
      <c r="J84" s="161"/>
      <c r="K84" s="162"/>
      <c r="L84" s="510"/>
      <c r="M84" s="162"/>
    </row>
    <row r="85" spans="1:19" s="2" customFormat="1" ht="20.100000000000001" customHeight="1" thickTop="1" thickBot="1" x14ac:dyDescent="0.25">
      <c r="A85" s="393"/>
      <c r="B85" s="394"/>
      <c r="C85" s="226" t="s">
        <v>172</v>
      </c>
      <c r="D85" s="395"/>
      <c r="E85" s="396"/>
      <c r="F85" s="396"/>
      <c r="G85" s="397"/>
      <c r="H85" s="398">
        <f>SUM(H8:H84)</f>
        <v>4726076.8</v>
      </c>
      <c r="I85" s="397"/>
      <c r="J85" s="398">
        <f>SUM(J8:J84)</f>
        <v>398010.4</v>
      </c>
      <c r="K85" s="398">
        <f>SUM(K8:K84)</f>
        <v>5124087.2</v>
      </c>
      <c r="L85" s="524"/>
      <c r="M85" s="398"/>
    </row>
  </sheetData>
  <mergeCells count="18">
    <mergeCell ref="I7:J7"/>
    <mergeCell ref="L7:L8"/>
    <mergeCell ref="L40:L48"/>
    <mergeCell ref="D7:D8"/>
    <mergeCell ref="E7:E8"/>
    <mergeCell ref="A83:B83"/>
    <mergeCell ref="F7:F8"/>
    <mergeCell ref="G7:H7"/>
    <mergeCell ref="A9:B9"/>
    <mergeCell ref="A1:C1"/>
    <mergeCell ref="A2:C2"/>
    <mergeCell ref="A7:B8"/>
    <mergeCell ref="C7:C8"/>
    <mergeCell ref="M40:M48"/>
    <mergeCell ref="L50:L53"/>
    <mergeCell ref="L64:L66"/>
    <mergeCell ref="M64:M66"/>
    <mergeCell ref="M7:M8"/>
  </mergeCells>
  <printOptions horizontalCentered="1"/>
  <pageMargins left="0.5" right="0.5" top="0.5" bottom="0.5" header="0.33" footer="0.23"/>
  <pageSetup paperSize="9" scale="67" orientation="landscape" r:id="rId1"/>
  <headerFooter alignWithMargins="0">
    <oddFooter>&amp;L&amp;8SEM Engineers&amp;R&amp;8Page &amp;P of &amp;N</oddFooter>
  </headerFooter>
  <rowBreaks count="2" manualBreakCount="2">
    <brk id="35" max="12" man="1"/>
    <brk id="55"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S32"/>
  <sheetViews>
    <sheetView showGridLines="0" topLeftCell="A7" zoomScaleNormal="100" zoomScaleSheetLayoutView="85" workbookViewId="0">
      <selection activeCell="C23" activeCellId="1" sqref="C19 C23"/>
    </sheetView>
  </sheetViews>
  <sheetFormatPr defaultColWidth="8.875" defaultRowHeight="14.25" x14ac:dyDescent="0.2"/>
  <cols>
    <col min="1" max="1" width="4.375" style="229" customWidth="1"/>
    <col min="2" max="2" width="3.625" style="229" customWidth="1"/>
    <col min="3" max="3" width="37.25" style="230" customWidth="1"/>
    <col min="4" max="4" width="7.625" style="229" customWidth="1"/>
    <col min="5" max="5" width="8.25" style="229" customWidth="1"/>
    <col min="6" max="6" width="9.25" style="229" customWidth="1"/>
    <col min="7" max="7" width="9.875" style="229" customWidth="1"/>
    <col min="8" max="8" width="11.25" style="229" customWidth="1"/>
    <col min="9" max="9" width="9.25" style="229" customWidth="1"/>
    <col min="10" max="10" width="10.875" style="229" customWidth="1"/>
    <col min="11" max="11" width="12.75" style="229" customWidth="1"/>
    <col min="12" max="13" width="14.625" style="229"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9" s="279" customFormat="1" ht="16.5" customHeight="1" x14ac:dyDescent="0.3">
      <c r="A1" s="152" t="s">
        <v>99</v>
      </c>
      <c r="B1" s="152"/>
      <c r="C1" s="284"/>
      <c r="D1" s="283"/>
      <c r="E1" s="275"/>
      <c r="F1" s="275"/>
      <c r="G1" s="275"/>
      <c r="H1" s="275"/>
      <c r="I1" s="275"/>
      <c r="J1" s="275"/>
      <c r="K1" s="275"/>
      <c r="L1" s="275"/>
      <c r="M1" s="275"/>
    </row>
    <row r="2" spans="1:19" s="279" customFormat="1" ht="12.75" customHeight="1" x14ac:dyDescent="0.2">
      <c r="A2" s="282" t="s">
        <v>197</v>
      </c>
      <c r="B2" s="282"/>
      <c r="C2" s="277"/>
      <c r="D2" s="281"/>
      <c r="E2" s="275"/>
      <c r="F2" s="275"/>
      <c r="G2" s="275"/>
      <c r="H2" s="275"/>
      <c r="I2" s="275"/>
      <c r="J2" s="275"/>
      <c r="K2" s="275"/>
      <c r="L2" s="275"/>
      <c r="M2" s="275"/>
    </row>
    <row r="3" spans="1:19" s="279" customFormat="1" ht="6.75" customHeight="1" x14ac:dyDescent="0.25">
      <c r="A3" s="277"/>
      <c r="B3" s="277"/>
      <c r="C3" s="277"/>
      <c r="D3" s="280"/>
      <c r="E3" s="275"/>
      <c r="F3" s="275"/>
      <c r="G3" s="275"/>
      <c r="H3" s="275"/>
      <c r="I3" s="275"/>
      <c r="J3" s="275"/>
      <c r="K3" s="275"/>
      <c r="L3" s="275"/>
      <c r="M3" s="275"/>
    </row>
    <row r="4" spans="1:19" ht="15.75" x14ac:dyDescent="0.25">
      <c r="A4" s="21" t="s">
        <v>102</v>
      </c>
      <c r="B4" s="152"/>
      <c r="C4" s="2"/>
      <c r="D4" s="3"/>
      <c r="E4" s="275"/>
      <c r="F4" s="275"/>
      <c r="G4" s="275"/>
      <c r="H4" s="275"/>
      <c r="I4" s="275"/>
      <c r="J4" s="3"/>
      <c r="K4" s="153"/>
      <c r="L4" s="228"/>
      <c r="M4" s="153" t="s">
        <v>98</v>
      </c>
    </row>
    <row r="5" spans="1:19" ht="15.75" x14ac:dyDescent="0.25">
      <c r="A5" s="73" t="s">
        <v>74</v>
      </c>
      <c r="B5" s="146"/>
      <c r="C5" s="2"/>
      <c r="D5" s="3"/>
      <c r="E5" s="275"/>
      <c r="F5" s="275"/>
      <c r="G5" s="3"/>
      <c r="H5" s="278"/>
      <c r="I5" s="278"/>
      <c r="J5" s="278"/>
      <c r="K5" s="149"/>
      <c r="L5" s="509"/>
      <c r="M5" s="149" t="s">
        <v>217</v>
      </c>
    </row>
    <row r="6" spans="1:19" ht="9.9499999999999993" customHeight="1" thickBot="1" x14ac:dyDescent="0.25">
      <c r="A6" s="150"/>
      <c r="B6" s="150"/>
      <c r="C6" s="277"/>
      <c r="D6" s="276"/>
      <c r="E6" s="275"/>
      <c r="F6" s="275"/>
      <c r="G6" s="591"/>
      <c r="H6" s="591"/>
      <c r="I6" s="591"/>
      <c r="J6" s="591"/>
      <c r="K6" s="591"/>
      <c r="L6" s="23"/>
      <c r="M6" s="22"/>
    </row>
    <row r="7" spans="1:19" ht="15" customHeight="1" x14ac:dyDescent="0.2">
      <c r="A7" s="581" t="s">
        <v>104</v>
      </c>
      <c r="B7" s="582"/>
      <c r="C7" s="585" t="s">
        <v>105</v>
      </c>
      <c r="D7" s="585" t="s">
        <v>106</v>
      </c>
      <c r="E7" s="592" t="s">
        <v>245</v>
      </c>
      <c r="F7" s="592" t="s">
        <v>246</v>
      </c>
      <c r="G7" s="594" t="s">
        <v>107</v>
      </c>
      <c r="H7" s="595"/>
      <c r="I7" s="594" t="s">
        <v>108</v>
      </c>
      <c r="J7" s="596"/>
      <c r="K7" s="274" t="s">
        <v>109</v>
      </c>
      <c r="L7" s="570" t="s">
        <v>219</v>
      </c>
      <c r="M7" s="570" t="s">
        <v>218</v>
      </c>
    </row>
    <row r="8" spans="1:19" s="272" customFormat="1" ht="15" customHeight="1" thickBot="1" x14ac:dyDescent="0.25">
      <c r="A8" s="583"/>
      <c r="B8" s="584"/>
      <c r="C8" s="586"/>
      <c r="D8" s="586"/>
      <c r="E8" s="593"/>
      <c r="F8" s="593"/>
      <c r="G8" s="157" t="s">
        <v>110</v>
      </c>
      <c r="H8" s="273" t="s">
        <v>111</v>
      </c>
      <c r="I8" s="157" t="s">
        <v>110</v>
      </c>
      <c r="J8" s="273" t="s">
        <v>111</v>
      </c>
      <c r="K8" s="158" t="s">
        <v>112</v>
      </c>
      <c r="L8" s="571"/>
      <c r="M8" s="571"/>
    </row>
    <row r="9" spans="1:19" ht="18" customHeight="1" thickTop="1" x14ac:dyDescent="0.2">
      <c r="A9" s="589"/>
      <c r="B9" s="590"/>
      <c r="C9" s="271" t="s">
        <v>196</v>
      </c>
      <c r="D9" s="270"/>
      <c r="E9" s="266"/>
      <c r="F9" s="266"/>
      <c r="G9" s="266"/>
      <c r="H9" s="266"/>
      <c r="I9" s="266"/>
      <c r="J9" s="266"/>
      <c r="K9" s="269"/>
      <c r="L9" s="269"/>
      <c r="M9" s="269"/>
    </row>
    <row r="10" spans="1:19" ht="63" customHeight="1" x14ac:dyDescent="0.2">
      <c r="A10" s="43"/>
      <c r="B10" s="268"/>
      <c r="C10" s="267" t="s">
        <v>195</v>
      </c>
      <c r="D10" s="112"/>
      <c r="E10" s="266"/>
      <c r="F10" s="266"/>
      <c r="G10" s="266"/>
      <c r="H10" s="266"/>
      <c r="I10" s="266"/>
      <c r="J10" s="266"/>
      <c r="K10" s="265"/>
      <c r="L10" s="265"/>
      <c r="M10" s="265"/>
    </row>
    <row r="11" spans="1:19" ht="114.75" x14ac:dyDescent="0.2">
      <c r="A11" s="69">
        <v>1</v>
      </c>
      <c r="B11" s="163"/>
      <c r="C11" s="170" t="s">
        <v>194</v>
      </c>
      <c r="D11" s="254"/>
      <c r="E11" s="253"/>
      <c r="F11" s="253"/>
      <c r="G11" s="252"/>
      <c r="H11" s="264"/>
      <c r="I11" s="252"/>
      <c r="J11" s="264"/>
      <c r="K11" s="263"/>
      <c r="L11" s="519"/>
      <c r="M11" s="263"/>
    </row>
    <row r="12" spans="1:19" s="239" customFormat="1" ht="15" customHeight="1" x14ac:dyDescent="0.2">
      <c r="A12" s="41"/>
      <c r="B12" s="204" t="s">
        <v>17</v>
      </c>
      <c r="C12" s="243" t="s">
        <v>193</v>
      </c>
      <c r="D12" s="259" t="s">
        <v>135</v>
      </c>
      <c r="E12" s="258">
        <v>480</v>
      </c>
      <c r="F12" s="240"/>
      <c r="G12" s="240">
        <v>2416.38</v>
      </c>
      <c r="H12" s="240">
        <f>G12*E12</f>
        <v>1159862.4000000001</v>
      </c>
      <c r="I12" s="240">
        <v>552</v>
      </c>
      <c r="J12" s="408">
        <f>I12*E12</f>
        <v>264960</v>
      </c>
      <c r="K12" s="481">
        <f>J12+H12</f>
        <v>1424822.4000000001</v>
      </c>
      <c r="L12" s="566" t="s">
        <v>256</v>
      </c>
      <c r="M12" s="566" t="s">
        <v>252</v>
      </c>
      <c r="N12" s="7">
        <v>2626.5</v>
      </c>
      <c r="O12" s="7">
        <v>600</v>
      </c>
      <c r="P12" s="7">
        <f>N12*8%</f>
        <v>210.12</v>
      </c>
      <c r="Q12" s="7">
        <f>O12*8%</f>
        <v>48</v>
      </c>
      <c r="R12" s="7">
        <f>N12-P12</f>
        <v>2416.38</v>
      </c>
      <c r="S12" s="7">
        <f>O12-Q12</f>
        <v>552</v>
      </c>
    </row>
    <row r="13" spans="1:19" s="239" customFormat="1" ht="15" customHeight="1" x14ac:dyDescent="0.2">
      <c r="A13" s="41"/>
      <c r="B13" s="204" t="s">
        <v>18</v>
      </c>
      <c r="C13" s="243" t="s">
        <v>192</v>
      </c>
      <c r="D13" s="259" t="s">
        <v>135</v>
      </c>
      <c r="E13" s="258">
        <v>40</v>
      </c>
      <c r="F13" s="240"/>
      <c r="G13" s="240">
        <v>3032.32</v>
      </c>
      <c r="H13" s="240">
        <f t="shared" ref="H13:H31" si="0">G13*E13</f>
        <v>121292.8</v>
      </c>
      <c r="I13" s="240">
        <v>644</v>
      </c>
      <c r="J13" s="408">
        <f t="shared" ref="J13:J18" si="1">I13*E13</f>
        <v>25760</v>
      </c>
      <c r="K13" s="481">
        <f t="shared" ref="K13:K31" si="2">J13+H13</f>
        <v>147052.79999999999</v>
      </c>
      <c r="L13" s="566"/>
      <c r="M13" s="566"/>
      <c r="N13" s="495">
        <v>3296</v>
      </c>
      <c r="O13" s="239">
        <v>700</v>
      </c>
      <c r="P13" s="7">
        <f t="shared" ref="P13:P31" si="3">N13*8%</f>
        <v>263.68</v>
      </c>
      <c r="Q13" s="7">
        <f t="shared" ref="Q13:Q31" si="4">O13*8%</f>
        <v>56</v>
      </c>
      <c r="R13" s="7">
        <f t="shared" ref="R13:R31" si="5">N13-P13</f>
        <v>3032.32</v>
      </c>
      <c r="S13" s="7">
        <f t="shared" ref="S13:S31" si="6">O13-Q13</f>
        <v>644</v>
      </c>
    </row>
    <row r="14" spans="1:19" s="239" customFormat="1" ht="15" customHeight="1" x14ac:dyDescent="0.2">
      <c r="A14" s="41"/>
      <c r="B14" s="204" t="s">
        <v>97</v>
      </c>
      <c r="C14" s="246" t="s">
        <v>191</v>
      </c>
      <c r="D14" s="259" t="s">
        <v>135</v>
      </c>
      <c r="E14" s="262">
        <v>60</v>
      </c>
      <c r="F14" s="240"/>
      <c r="G14" s="240">
        <v>3506.12</v>
      </c>
      <c r="H14" s="240">
        <f t="shared" si="0"/>
        <v>210367.19999999998</v>
      </c>
      <c r="I14" s="240">
        <v>736</v>
      </c>
      <c r="J14" s="408">
        <f t="shared" si="1"/>
        <v>44160</v>
      </c>
      <c r="K14" s="481">
        <f t="shared" si="2"/>
        <v>254527.19999999998</v>
      </c>
      <c r="L14" s="566"/>
      <c r="M14" s="566"/>
      <c r="N14" s="495">
        <v>3811</v>
      </c>
      <c r="O14" s="239">
        <v>800</v>
      </c>
      <c r="P14" s="7">
        <f t="shared" si="3"/>
        <v>304.88</v>
      </c>
      <c r="Q14" s="7">
        <f t="shared" si="4"/>
        <v>64</v>
      </c>
      <c r="R14" s="7">
        <f t="shared" si="5"/>
        <v>3506.12</v>
      </c>
      <c r="S14" s="7">
        <f t="shared" si="6"/>
        <v>736</v>
      </c>
    </row>
    <row r="15" spans="1:19" s="239" customFormat="1" ht="15" customHeight="1" x14ac:dyDescent="0.2">
      <c r="A15" s="41"/>
      <c r="B15" s="204" t="s">
        <v>127</v>
      </c>
      <c r="C15" s="243" t="s">
        <v>190</v>
      </c>
      <c r="D15" s="259" t="s">
        <v>135</v>
      </c>
      <c r="E15" s="258">
        <v>60</v>
      </c>
      <c r="F15" s="240"/>
      <c r="G15" s="240">
        <v>4117.3220000000001</v>
      </c>
      <c r="H15" s="240">
        <f t="shared" si="0"/>
        <v>247039.32</v>
      </c>
      <c r="I15" s="240">
        <v>828</v>
      </c>
      <c r="J15" s="408">
        <f t="shared" si="1"/>
        <v>49680</v>
      </c>
      <c r="K15" s="481">
        <f t="shared" si="2"/>
        <v>296719.32</v>
      </c>
      <c r="L15" s="566"/>
      <c r="M15" s="566"/>
      <c r="N15" s="495">
        <v>4475.3500000000004</v>
      </c>
      <c r="O15" s="239">
        <v>900</v>
      </c>
      <c r="P15" s="7">
        <f t="shared" si="3"/>
        <v>358.02800000000002</v>
      </c>
      <c r="Q15" s="7">
        <f t="shared" si="4"/>
        <v>72</v>
      </c>
      <c r="R15" s="7">
        <f t="shared" si="5"/>
        <v>4117.3220000000001</v>
      </c>
      <c r="S15" s="7">
        <f t="shared" si="6"/>
        <v>828</v>
      </c>
    </row>
    <row r="16" spans="1:19" s="239" customFormat="1" ht="15" customHeight="1" x14ac:dyDescent="0.2">
      <c r="A16" s="41"/>
      <c r="B16" s="204" t="s">
        <v>129</v>
      </c>
      <c r="C16" s="243" t="s">
        <v>189</v>
      </c>
      <c r="D16" s="259" t="s">
        <v>135</v>
      </c>
      <c r="E16" s="258">
        <v>90</v>
      </c>
      <c r="F16" s="240"/>
      <c r="G16" s="240">
        <v>6870.1</v>
      </c>
      <c r="H16" s="240">
        <f t="shared" si="0"/>
        <v>618309</v>
      </c>
      <c r="I16" s="240">
        <v>920</v>
      </c>
      <c r="J16" s="408">
        <f t="shared" si="1"/>
        <v>82800</v>
      </c>
      <c r="K16" s="481">
        <f t="shared" si="2"/>
        <v>701109</v>
      </c>
      <c r="L16" s="566"/>
      <c r="M16" s="566"/>
      <c r="N16" s="495">
        <v>7467.5</v>
      </c>
      <c r="O16" s="239">
        <v>1000</v>
      </c>
      <c r="P16" s="7">
        <f t="shared" si="3"/>
        <v>597.4</v>
      </c>
      <c r="Q16" s="7">
        <f t="shared" si="4"/>
        <v>80</v>
      </c>
      <c r="R16" s="7">
        <f t="shared" si="5"/>
        <v>6870.1</v>
      </c>
      <c r="S16" s="7">
        <f t="shared" si="6"/>
        <v>920</v>
      </c>
    </row>
    <row r="17" spans="1:19" s="239" customFormat="1" ht="15" customHeight="1" x14ac:dyDescent="0.2">
      <c r="A17" s="41"/>
      <c r="B17" s="204" t="s">
        <v>188</v>
      </c>
      <c r="C17" s="246" t="s">
        <v>187</v>
      </c>
      <c r="D17" s="259" t="s">
        <v>135</v>
      </c>
      <c r="E17" s="262">
        <v>30</v>
      </c>
      <c r="F17" s="240"/>
      <c r="G17" s="240">
        <v>8054.6</v>
      </c>
      <c r="H17" s="240">
        <f t="shared" si="0"/>
        <v>241638</v>
      </c>
      <c r="I17" s="240">
        <v>1104</v>
      </c>
      <c r="J17" s="408">
        <f t="shared" si="1"/>
        <v>33120</v>
      </c>
      <c r="K17" s="481">
        <f t="shared" si="2"/>
        <v>274758</v>
      </c>
      <c r="L17" s="566"/>
      <c r="M17" s="566"/>
      <c r="N17" s="495">
        <v>8755</v>
      </c>
      <c r="O17" s="239">
        <v>1200</v>
      </c>
      <c r="P17" s="7">
        <f t="shared" si="3"/>
        <v>700.4</v>
      </c>
      <c r="Q17" s="7">
        <f t="shared" si="4"/>
        <v>96</v>
      </c>
      <c r="R17" s="7">
        <f t="shared" si="5"/>
        <v>8054.6</v>
      </c>
      <c r="S17" s="7">
        <f t="shared" si="6"/>
        <v>1104</v>
      </c>
    </row>
    <row r="18" spans="1:19" s="239" customFormat="1" ht="15" customHeight="1" x14ac:dyDescent="0.2">
      <c r="A18" s="41"/>
      <c r="B18" s="204" t="s">
        <v>186</v>
      </c>
      <c r="C18" s="246" t="s">
        <v>185</v>
      </c>
      <c r="D18" s="259" t="s">
        <v>135</v>
      </c>
      <c r="E18" s="262">
        <v>10</v>
      </c>
      <c r="F18" s="240"/>
      <c r="G18" s="240">
        <v>10897.4</v>
      </c>
      <c r="H18" s="240">
        <f t="shared" si="0"/>
        <v>108974</v>
      </c>
      <c r="I18" s="240">
        <v>1380</v>
      </c>
      <c r="J18" s="408">
        <f t="shared" si="1"/>
        <v>13800</v>
      </c>
      <c r="K18" s="481">
        <f t="shared" si="2"/>
        <v>122774</v>
      </c>
      <c r="L18" s="567"/>
      <c r="M18" s="567"/>
      <c r="N18" s="495">
        <v>11845</v>
      </c>
      <c r="O18" s="239">
        <v>1500</v>
      </c>
      <c r="P18" s="7">
        <f t="shared" si="3"/>
        <v>947.6</v>
      </c>
      <c r="Q18" s="7">
        <f t="shared" si="4"/>
        <v>120</v>
      </c>
      <c r="R18" s="7">
        <f t="shared" si="5"/>
        <v>10897.4</v>
      </c>
      <c r="S18" s="7">
        <f t="shared" si="6"/>
        <v>1380</v>
      </c>
    </row>
    <row r="19" spans="1:19" s="239" customFormat="1" ht="15" customHeight="1" x14ac:dyDescent="0.2">
      <c r="A19" s="69">
        <f>A11+1</f>
        <v>2</v>
      </c>
      <c r="B19" s="244"/>
      <c r="C19" s="261" t="s">
        <v>184</v>
      </c>
      <c r="D19" s="254"/>
      <c r="E19" s="260"/>
      <c r="F19" s="240"/>
      <c r="G19" s="240">
        <v>0</v>
      </c>
      <c r="H19" s="240"/>
      <c r="I19" s="240">
        <v>0</v>
      </c>
      <c r="J19" s="235">
        <f t="shared" ref="J19:J31" si="7">I19+G19</f>
        <v>0</v>
      </c>
      <c r="K19" s="251"/>
      <c r="L19" s="520"/>
      <c r="M19" s="251"/>
      <c r="O19" s="239">
        <v>0</v>
      </c>
      <c r="P19" s="7">
        <f t="shared" si="3"/>
        <v>0</v>
      </c>
      <c r="Q19" s="7">
        <f t="shared" si="4"/>
        <v>0</v>
      </c>
      <c r="R19" s="7">
        <f t="shared" si="5"/>
        <v>0</v>
      </c>
      <c r="S19" s="7">
        <f t="shared" si="6"/>
        <v>0</v>
      </c>
    </row>
    <row r="20" spans="1:19" s="239" customFormat="1" ht="27.75" customHeight="1" x14ac:dyDescent="0.2">
      <c r="A20" s="41"/>
      <c r="B20" s="169" t="s">
        <v>17</v>
      </c>
      <c r="C20" s="243" t="s">
        <v>183</v>
      </c>
      <c r="D20" s="259" t="s">
        <v>4</v>
      </c>
      <c r="E20" s="258">
        <v>120</v>
      </c>
      <c r="F20" s="240"/>
      <c r="G20" s="240">
        <v>2898</v>
      </c>
      <c r="H20" s="240">
        <f t="shared" si="0"/>
        <v>347760</v>
      </c>
      <c r="I20" s="240">
        <v>460</v>
      </c>
      <c r="J20" s="235">
        <f t="shared" si="7"/>
        <v>3358</v>
      </c>
      <c r="K20" s="481">
        <f t="shared" si="2"/>
        <v>351118</v>
      </c>
      <c r="L20" s="529" t="s">
        <v>277</v>
      </c>
      <c r="M20" s="256" t="s">
        <v>249</v>
      </c>
      <c r="N20" s="239">
        <v>3150</v>
      </c>
      <c r="O20" s="239">
        <v>500</v>
      </c>
      <c r="P20" s="7">
        <f t="shared" si="3"/>
        <v>252</v>
      </c>
      <c r="Q20" s="7">
        <f t="shared" si="4"/>
        <v>40</v>
      </c>
      <c r="R20" s="7">
        <f t="shared" si="5"/>
        <v>2898</v>
      </c>
      <c r="S20" s="7">
        <f t="shared" si="6"/>
        <v>460</v>
      </c>
    </row>
    <row r="21" spans="1:19" s="239" customFormat="1" ht="27.75" customHeight="1" x14ac:dyDescent="0.2">
      <c r="A21" s="41"/>
      <c r="B21" s="169" t="s">
        <v>18</v>
      </c>
      <c r="C21" s="243" t="s">
        <v>182</v>
      </c>
      <c r="D21" s="242" t="s">
        <v>4</v>
      </c>
      <c r="E21" s="241">
        <v>60</v>
      </c>
      <c r="F21" s="240"/>
      <c r="G21" s="240">
        <v>2944</v>
      </c>
      <c r="H21" s="240">
        <f t="shared" si="0"/>
        <v>176640</v>
      </c>
      <c r="I21" s="240">
        <v>460</v>
      </c>
      <c r="J21" s="235">
        <f t="shared" si="7"/>
        <v>3404</v>
      </c>
      <c r="K21" s="481">
        <f t="shared" si="2"/>
        <v>180044</v>
      </c>
      <c r="L21" s="529" t="s">
        <v>277</v>
      </c>
      <c r="M21" s="256" t="s">
        <v>249</v>
      </c>
      <c r="N21" s="239">
        <v>3200</v>
      </c>
      <c r="O21" s="239">
        <v>500</v>
      </c>
      <c r="P21" s="7">
        <f t="shared" si="3"/>
        <v>256</v>
      </c>
      <c r="Q21" s="7">
        <f t="shared" si="4"/>
        <v>40</v>
      </c>
      <c r="R21" s="7">
        <f t="shared" si="5"/>
        <v>2944</v>
      </c>
      <c r="S21" s="7">
        <f t="shared" si="6"/>
        <v>460</v>
      </c>
    </row>
    <row r="22" spans="1:19" s="239" customFormat="1" ht="38.25" x14ac:dyDescent="0.2">
      <c r="A22" s="41"/>
      <c r="B22" s="169" t="s">
        <v>97</v>
      </c>
      <c r="C22" s="243" t="s">
        <v>181</v>
      </c>
      <c r="D22" s="242" t="s">
        <v>4</v>
      </c>
      <c r="E22" s="241">
        <v>23</v>
      </c>
      <c r="F22" s="240"/>
      <c r="G22" s="240">
        <v>6900</v>
      </c>
      <c r="H22" s="240">
        <f t="shared" si="0"/>
        <v>158700</v>
      </c>
      <c r="I22" s="240">
        <v>552</v>
      </c>
      <c r="J22" s="235">
        <f t="shared" si="7"/>
        <v>7452</v>
      </c>
      <c r="K22" s="481">
        <f t="shared" si="2"/>
        <v>166152</v>
      </c>
      <c r="L22" s="529" t="s">
        <v>277</v>
      </c>
      <c r="M22" s="256" t="s">
        <v>249</v>
      </c>
      <c r="N22" s="239">
        <v>7500</v>
      </c>
      <c r="O22" s="239">
        <v>600</v>
      </c>
      <c r="P22" s="7">
        <f t="shared" si="3"/>
        <v>600</v>
      </c>
      <c r="Q22" s="7">
        <f t="shared" si="4"/>
        <v>48</v>
      </c>
      <c r="R22" s="7">
        <f t="shared" si="5"/>
        <v>6900</v>
      </c>
      <c r="S22" s="7">
        <f t="shared" si="6"/>
        <v>552</v>
      </c>
    </row>
    <row r="23" spans="1:19" s="239" customFormat="1" ht="15" customHeight="1" x14ac:dyDescent="0.2">
      <c r="A23" s="69">
        <f>A19+1</f>
        <v>3</v>
      </c>
      <c r="B23" s="244"/>
      <c r="C23" s="255" t="s">
        <v>180</v>
      </c>
      <c r="D23" s="254"/>
      <c r="E23" s="253"/>
      <c r="F23" s="240"/>
      <c r="G23" s="240">
        <v>0</v>
      </c>
      <c r="H23" s="240"/>
      <c r="I23" s="240">
        <v>0</v>
      </c>
      <c r="J23" s="235">
        <f t="shared" si="7"/>
        <v>0</v>
      </c>
      <c r="K23" s="251"/>
      <c r="L23" s="520"/>
      <c r="M23" s="256"/>
      <c r="O23" s="239">
        <v>0</v>
      </c>
      <c r="P23" s="7">
        <f t="shared" si="3"/>
        <v>0</v>
      </c>
      <c r="Q23" s="7">
        <f t="shared" si="4"/>
        <v>0</v>
      </c>
      <c r="R23" s="7">
        <f t="shared" si="5"/>
        <v>0</v>
      </c>
      <c r="S23" s="7">
        <f t="shared" si="6"/>
        <v>0</v>
      </c>
    </row>
    <row r="24" spans="1:19" s="239" customFormat="1" ht="25.5" customHeight="1" x14ac:dyDescent="0.2">
      <c r="A24" s="41"/>
      <c r="B24" s="204" t="s">
        <v>17</v>
      </c>
      <c r="C24" s="243" t="s">
        <v>179</v>
      </c>
      <c r="D24" s="242" t="s">
        <v>4</v>
      </c>
      <c r="E24" s="241">
        <v>7</v>
      </c>
      <c r="F24" s="240"/>
      <c r="G24" s="240">
        <v>29440</v>
      </c>
      <c r="H24" s="240">
        <f t="shared" si="0"/>
        <v>206080</v>
      </c>
      <c r="I24" s="240">
        <v>460</v>
      </c>
      <c r="J24" s="235">
        <f t="shared" si="7"/>
        <v>29900</v>
      </c>
      <c r="K24" s="481">
        <f t="shared" si="2"/>
        <v>235980</v>
      </c>
      <c r="L24" s="529" t="s">
        <v>277</v>
      </c>
      <c r="M24" s="256" t="s">
        <v>249</v>
      </c>
      <c r="N24" s="239">
        <v>32000</v>
      </c>
      <c r="O24" s="239">
        <v>500</v>
      </c>
      <c r="P24" s="7">
        <f t="shared" si="3"/>
        <v>2560</v>
      </c>
      <c r="Q24" s="7">
        <f t="shared" si="4"/>
        <v>40</v>
      </c>
      <c r="R24" s="7">
        <f t="shared" si="5"/>
        <v>29440</v>
      </c>
      <c r="S24" s="7">
        <f t="shared" si="6"/>
        <v>460</v>
      </c>
    </row>
    <row r="25" spans="1:19" s="239" customFormat="1" ht="26.25" thickBot="1" x14ac:dyDescent="0.25">
      <c r="A25" s="96"/>
      <c r="B25" s="250" t="s">
        <v>18</v>
      </c>
      <c r="C25" s="249" t="s">
        <v>178</v>
      </c>
      <c r="D25" s="248" t="s">
        <v>4</v>
      </c>
      <c r="E25" s="247">
        <v>7</v>
      </c>
      <c r="F25" s="406"/>
      <c r="G25" s="406">
        <v>11960</v>
      </c>
      <c r="H25" s="406">
        <f t="shared" si="0"/>
        <v>83720</v>
      </c>
      <c r="I25" s="406">
        <v>460</v>
      </c>
      <c r="J25" s="406">
        <f t="shared" si="7"/>
        <v>12420</v>
      </c>
      <c r="K25" s="406">
        <f t="shared" si="2"/>
        <v>96140</v>
      </c>
      <c r="L25" s="529" t="s">
        <v>277</v>
      </c>
      <c r="M25" s="256" t="s">
        <v>249</v>
      </c>
      <c r="N25" s="239">
        <v>13000</v>
      </c>
      <c r="O25" s="239">
        <v>500</v>
      </c>
      <c r="P25" s="7">
        <f t="shared" si="3"/>
        <v>1040</v>
      </c>
      <c r="Q25" s="7">
        <f t="shared" si="4"/>
        <v>40</v>
      </c>
      <c r="R25" s="7">
        <f t="shared" si="5"/>
        <v>11960</v>
      </c>
      <c r="S25" s="7">
        <f t="shared" si="6"/>
        <v>460</v>
      </c>
    </row>
    <row r="26" spans="1:19" ht="38.25" x14ac:dyDescent="0.2">
      <c r="A26" s="38">
        <f>A23+1</f>
        <v>4</v>
      </c>
      <c r="B26" s="332"/>
      <c r="C26" s="243" t="s">
        <v>247</v>
      </c>
      <c r="D26" s="242" t="s">
        <v>4</v>
      </c>
      <c r="E26" s="241">
        <v>23</v>
      </c>
      <c r="F26" s="482"/>
      <c r="G26" s="482">
        <v>9660</v>
      </c>
      <c r="H26" s="240">
        <f t="shared" si="0"/>
        <v>222180</v>
      </c>
      <c r="I26" s="407">
        <v>460</v>
      </c>
      <c r="J26" s="483">
        <f t="shared" si="7"/>
        <v>10120</v>
      </c>
      <c r="K26" s="408">
        <f t="shared" si="2"/>
        <v>232300</v>
      </c>
      <c r="L26" s="399" t="s">
        <v>278</v>
      </c>
      <c r="M26" s="256" t="s">
        <v>249</v>
      </c>
      <c r="N26" s="22">
        <v>10500</v>
      </c>
      <c r="O26" s="22">
        <v>500</v>
      </c>
      <c r="P26" s="7">
        <f t="shared" si="3"/>
        <v>840</v>
      </c>
      <c r="Q26" s="7">
        <f t="shared" si="4"/>
        <v>40</v>
      </c>
      <c r="R26" s="7">
        <f t="shared" si="5"/>
        <v>9660</v>
      </c>
      <c r="S26" s="7">
        <f t="shared" si="6"/>
        <v>460</v>
      </c>
    </row>
    <row r="27" spans="1:19" ht="78.75" customHeight="1" x14ac:dyDescent="0.2">
      <c r="A27" s="69">
        <f>A26+1</f>
        <v>5</v>
      </c>
      <c r="B27" s="163"/>
      <c r="C27" s="107" t="s">
        <v>177</v>
      </c>
      <c r="D27" s="242" t="s">
        <v>3</v>
      </c>
      <c r="E27" s="241">
        <v>1</v>
      </c>
      <c r="F27" s="407"/>
      <c r="G27" s="407">
        <v>32200</v>
      </c>
      <c r="H27" s="240">
        <f t="shared" si="0"/>
        <v>32200</v>
      </c>
      <c r="I27" s="407">
        <v>4600</v>
      </c>
      <c r="J27" s="408">
        <f t="shared" si="7"/>
        <v>36800</v>
      </c>
      <c r="K27" s="408">
        <f t="shared" si="2"/>
        <v>69000</v>
      </c>
      <c r="L27" s="512"/>
      <c r="M27" s="235"/>
      <c r="N27" s="22">
        <v>35000</v>
      </c>
      <c r="O27" s="22">
        <v>5000</v>
      </c>
      <c r="P27" s="7">
        <f t="shared" si="3"/>
        <v>2800</v>
      </c>
      <c r="Q27" s="7">
        <f t="shared" si="4"/>
        <v>400</v>
      </c>
      <c r="R27" s="7">
        <f t="shared" si="5"/>
        <v>32200</v>
      </c>
      <c r="S27" s="7">
        <f t="shared" si="6"/>
        <v>4600</v>
      </c>
    </row>
    <row r="28" spans="1:19" ht="76.5" x14ac:dyDescent="0.2">
      <c r="A28" s="40">
        <f>A27+1</f>
        <v>6</v>
      </c>
      <c r="B28" s="163"/>
      <c r="C28" s="222" t="s">
        <v>176</v>
      </c>
      <c r="D28" s="242" t="s">
        <v>3</v>
      </c>
      <c r="E28" s="241">
        <v>1</v>
      </c>
      <c r="F28" s="407"/>
      <c r="G28" s="407">
        <v>9200</v>
      </c>
      <c r="H28" s="240">
        <f t="shared" si="0"/>
        <v>9200</v>
      </c>
      <c r="I28" s="407">
        <v>9200</v>
      </c>
      <c r="J28" s="408">
        <f t="shared" si="7"/>
        <v>18400</v>
      </c>
      <c r="K28" s="408">
        <f t="shared" si="2"/>
        <v>27600</v>
      </c>
      <c r="L28" s="512"/>
      <c r="M28" s="235"/>
      <c r="N28" s="22">
        <v>10000</v>
      </c>
      <c r="O28" s="22">
        <v>10000</v>
      </c>
      <c r="P28" s="7">
        <f t="shared" si="3"/>
        <v>800</v>
      </c>
      <c r="Q28" s="7">
        <f t="shared" si="4"/>
        <v>800</v>
      </c>
      <c r="R28" s="7">
        <f t="shared" si="5"/>
        <v>9200</v>
      </c>
      <c r="S28" s="7">
        <f t="shared" si="6"/>
        <v>9200</v>
      </c>
    </row>
    <row r="29" spans="1:19" s="239" customFormat="1" ht="38.25" x14ac:dyDescent="0.2">
      <c r="A29" s="40">
        <f>A28+1</f>
        <v>7</v>
      </c>
      <c r="B29" s="244"/>
      <c r="C29" s="246" t="s">
        <v>175</v>
      </c>
      <c r="D29" s="237" t="s">
        <v>3</v>
      </c>
      <c r="E29" s="236">
        <v>1</v>
      </c>
      <c r="F29" s="407"/>
      <c r="G29" s="407">
        <v>105800</v>
      </c>
      <c r="H29" s="240">
        <f t="shared" si="0"/>
        <v>105800</v>
      </c>
      <c r="I29" s="407">
        <v>36800</v>
      </c>
      <c r="J29" s="408">
        <f t="shared" si="7"/>
        <v>142600</v>
      </c>
      <c r="K29" s="408">
        <f t="shared" si="2"/>
        <v>248400</v>
      </c>
      <c r="L29" s="400" t="s">
        <v>263</v>
      </c>
      <c r="M29" s="245"/>
      <c r="N29" s="239">
        <v>115000</v>
      </c>
      <c r="O29" s="239">
        <v>40000</v>
      </c>
      <c r="P29" s="7">
        <f t="shared" si="3"/>
        <v>9200</v>
      </c>
      <c r="Q29" s="7">
        <f t="shared" si="4"/>
        <v>3200</v>
      </c>
      <c r="R29" s="7">
        <f t="shared" si="5"/>
        <v>105800</v>
      </c>
      <c r="S29" s="7">
        <f t="shared" si="6"/>
        <v>36800</v>
      </c>
    </row>
    <row r="30" spans="1:19" s="239" customFormat="1" ht="38.25" x14ac:dyDescent="0.2">
      <c r="A30" s="40">
        <f>A29+1</f>
        <v>8</v>
      </c>
      <c r="B30" s="244"/>
      <c r="C30" s="243" t="s">
        <v>174</v>
      </c>
      <c r="D30" s="242" t="s">
        <v>3</v>
      </c>
      <c r="E30" s="241">
        <v>1</v>
      </c>
      <c r="F30" s="407"/>
      <c r="G30" s="407">
        <v>0</v>
      </c>
      <c r="H30" s="240">
        <f t="shared" si="0"/>
        <v>0</v>
      </c>
      <c r="I30" s="407">
        <v>23000</v>
      </c>
      <c r="J30" s="408">
        <f t="shared" si="7"/>
        <v>23000</v>
      </c>
      <c r="K30" s="408">
        <f t="shared" si="2"/>
        <v>23000</v>
      </c>
      <c r="L30" s="512"/>
      <c r="M30" s="235"/>
      <c r="N30" s="239">
        <v>0</v>
      </c>
      <c r="O30" s="239">
        <v>25000</v>
      </c>
      <c r="P30" s="7">
        <f t="shared" si="3"/>
        <v>0</v>
      </c>
      <c r="Q30" s="7">
        <f t="shared" si="4"/>
        <v>2000</v>
      </c>
      <c r="R30" s="7">
        <f t="shared" si="5"/>
        <v>0</v>
      </c>
      <c r="S30" s="7">
        <f t="shared" si="6"/>
        <v>23000</v>
      </c>
    </row>
    <row r="31" spans="1:19" ht="51.75" thickBot="1" x14ac:dyDescent="0.25">
      <c r="A31" s="40">
        <f>A30+1</f>
        <v>9</v>
      </c>
      <c r="B31" s="163"/>
      <c r="C31" s="238" t="s">
        <v>248</v>
      </c>
      <c r="D31" s="237" t="s">
        <v>3</v>
      </c>
      <c r="E31" s="236">
        <v>1</v>
      </c>
      <c r="F31" s="407"/>
      <c r="G31" s="407">
        <v>0</v>
      </c>
      <c r="H31" s="240">
        <f t="shared" si="0"/>
        <v>0</v>
      </c>
      <c r="I31" s="407">
        <v>36800</v>
      </c>
      <c r="J31" s="408">
        <f t="shared" si="7"/>
        <v>36800</v>
      </c>
      <c r="K31" s="408">
        <f t="shared" si="2"/>
        <v>36800</v>
      </c>
      <c r="L31" s="512"/>
      <c r="M31" s="235"/>
      <c r="N31" s="22">
        <v>0</v>
      </c>
      <c r="O31" s="22">
        <v>40000</v>
      </c>
      <c r="P31" s="7">
        <f t="shared" si="3"/>
        <v>0</v>
      </c>
      <c r="Q31" s="7">
        <f t="shared" si="4"/>
        <v>3200</v>
      </c>
      <c r="R31" s="7">
        <f t="shared" si="5"/>
        <v>0</v>
      </c>
      <c r="S31" s="7">
        <f t="shared" si="6"/>
        <v>36800</v>
      </c>
    </row>
    <row r="32" spans="1:19" ht="20.100000000000001" customHeight="1" thickTop="1" thickBot="1" x14ac:dyDescent="0.25">
      <c r="A32" s="223"/>
      <c r="B32" s="224"/>
      <c r="C32" s="234" t="s">
        <v>173</v>
      </c>
      <c r="D32" s="233"/>
      <c r="E32" s="233"/>
      <c r="F32" s="233"/>
      <c r="G32" s="232"/>
      <c r="H32" s="232">
        <f>SUM(H10:H31)</f>
        <v>4049762.72</v>
      </c>
      <c r="I32" s="232"/>
      <c r="J32" s="232">
        <f>SUM(J10:J31)</f>
        <v>838534</v>
      </c>
      <c r="K32" s="232">
        <f>SUM(K10:K31)</f>
        <v>4888296.7200000007</v>
      </c>
      <c r="L32" s="525"/>
      <c r="M32" s="231"/>
    </row>
  </sheetData>
  <mergeCells count="13">
    <mergeCell ref="G6:K6"/>
    <mergeCell ref="A7:B8"/>
    <mergeCell ref="C7:C8"/>
    <mergeCell ref="D7:D8"/>
    <mergeCell ref="E7:E8"/>
    <mergeCell ref="F7:F8"/>
    <mergeCell ref="G7:H7"/>
    <mergeCell ref="I7:J7"/>
    <mergeCell ref="L12:L18"/>
    <mergeCell ref="M12:M18"/>
    <mergeCell ref="L7:L8"/>
    <mergeCell ref="M7:M8"/>
    <mergeCell ref="A9:B9"/>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6D5A-01F7-4F06-822E-5143D8EE1FCB}">
  <dimension ref="F14:I21"/>
  <sheetViews>
    <sheetView workbookViewId="0">
      <selection activeCell="F38" sqref="F38"/>
    </sheetView>
  </sheetViews>
  <sheetFormatPr defaultRowHeight="14.25" x14ac:dyDescent="0.2"/>
  <cols>
    <col min="6" max="6" width="25.125" customWidth="1"/>
    <col min="7" max="7" width="15.625" customWidth="1"/>
    <col min="8" max="8" width="24" customWidth="1"/>
    <col min="9" max="9" width="25.875" customWidth="1"/>
  </cols>
  <sheetData>
    <row r="14" spans="6:9" ht="23.25" customHeight="1" x14ac:dyDescent="0.2">
      <c r="F14" s="597" t="s">
        <v>73</v>
      </c>
      <c r="G14" s="597"/>
      <c r="H14" s="597"/>
      <c r="I14" s="597"/>
    </row>
    <row r="15" spans="6:9" ht="27.75" customHeight="1" x14ac:dyDescent="0.2">
      <c r="F15" s="533" t="s">
        <v>107</v>
      </c>
      <c r="G15" s="533" t="s">
        <v>286</v>
      </c>
      <c r="H15" s="533" t="s">
        <v>287</v>
      </c>
      <c r="I15" s="533" t="s">
        <v>288</v>
      </c>
    </row>
    <row r="16" spans="6:9" s="531" customFormat="1" ht="24" customHeight="1" x14ac:dyDescent="0.2">
      <c r="F16" s="532" t="s">
        <v>281</v>
      </c>
      <c r="G16" s="532" t="s">
        <v>249</v>
      </c>
      <c r="H16" s="532" t="s">
        <v>272</v>
      </c>
      <c r="I16" s="534" t="s">
        <v>294</v>
      </c>
    </row>
    <row r="17" spans="6:9" s="531" customFormat="1" ht="24" customHeight="1" x14ac:dyDescent="0.2">
      <c r="F17" s="532" t="s">
        <v>282</v>
      </c>
      <c r="G17" s="532" t="s">
        <v>280</v>
      </c>
      <c r="H17" s="532" t="s">
        <v>279</v>
      </c>
      <c r="I17" s="534" t="s">
        <v>289</v>
      </c>
    </row>
    <row r="18" spans="6:9" s="531" customFormat="1" ht="24" customHeight="1" x14ac:dyDescent="0.2">
      <c r="F18" s="532" t="s">
        <v>283</v>
      </c>
      <c r="G18" s="532" t="s">
        <v>249</v>
      </c>
      <c r="H18" s="534" t="s">
        <v>290</v>
      </c>
      <c r="I18" s="534" t="s">
        <v>291</v>
      </c>
    </row>
    <row r="19" spans="6:9" s="531" customFormat="1" ht="24" customHeight="1" x14ac:dyDescent="0.2">
      <c r="F19" s="534" t="s">
        <v>295</v>
      </c>
      <c r="G19" s="532" t="s">
        <v>251</v>
      </c>
      <c r="H19" s="532" t="s">
        <v>264</v>
      </c>
      <c r="I19" s="534" t="s">
        <v>292</v>
      </c>
    </row>
    <row r="20" spans="6:9" s="531" customFormat="1" ht="24" customHeight="1" x14ac:dyDescent="0.2">
      <c r="F20" s="532" t="s">
        <v>285</v>
      </c>
      <c r="G20" s="532" t="s">
        <v>249</v>
      </c>
      <c r="H20" s="532" t="s">
        <v>277</v>
      </c>
      <c r="I20" s="534" t="s">
        <v>293</v>
      </c>
    </row>
    <row r="21" spans="6:9" s="531" customFormat="1" ht="24" customHeight="1" x14ac:dyDescent="0.2">
      <c r="F21" s="534" t="s">
        <v>284</v>
      </c>
      <c r="G21" s="532" t="s">
        <v>249</v>
      </c>
      <c r="H21" s="532" t="s">
        <v>277</v>
      </c>
      <c r="I21" s="534" t="s">
        <v>293</v>
      </c>
    </row>
  </sheetData>
  <mergeCells count="1">
    <mergeCell ref="F14:I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0DCA9-8910-4794-B913-A6C70BEAAFD6}">
  <dimension ref="A4:D36"/>
  <sheetViews>
    <sheetView workbookViewId="0">
      <selection activeCell="B20" sqref="B20"/>
    </sheetView>
  </sheetViews>
  <sheetFormatPr defaultRowHeight="14.25" x14ac:dyDescent="0.2"/>
  <cols>
    <col min="1" max="1" width="30.375" customWidth="1"/>
    <col min="2" max="2" width="20.75" customWidth="1"/>
    <col min="3" max="3" width="19.5" customWidth="1"/>
    <col min="4" max="4" width="20.625" customWidth="1"/>
  </cols>
  <sheetData>
    <row r="4" spans="1:4" ht="51.75" customHeight="1" x14ac:dyDescent="0.2">
      <c r="A4" s="538" t="s">
        <v>296</v>
      </c>
      <c r="B4" s="538" t="s">
        <v>297</v>
      </c>
      <c r="C4" s="539" t="s">
        <v>304</v>
      </c>
      <c r="D4" s="539" t="s">
        <v>305</v>
      </c>
    </row>
    <row r="5" spans="1:4" ht="20.25" x14ac:dyDescent="0.2">
      <c r="A5" s="535"/>
      <c r="B5" s="535"/>
      <c r="C5" s="536"/>
      <c r="D5" s="536"/>
    </row>
    <row r="6" spans="1:4" ht="20.25" x14ac:dyDescent="0.2">
      <c r="A6" s="535" t="s">
        <v>281</v>
      </c>
      <c r="B6" s="535" t="s">
        <v>306</v>
      </c>
      <c r="C6" s="536">
        <f>'ACMV BOQ'!H12+'ACMV BOQ'!H13</f>
        <v>1076400</v>
      </c>
      <c r="D6" s="536">
        <v>988800</v>
      </c>
    </row>
    <row r="7" spans="1:4" ht="20.25" x14ac:dyDescent="0.2">
      <c r="A7" s="535" t="s">
        <v>281</v>
      </c>
      <c r="B7" s="535" t="s">
        <v>307</v>
      </c>
      <c r="C7" s="536">
        <v>1076400</v>
      </c>
      <c r="D7" s="536">
        <v>980000</v>
      </c>
    </row>
    <row r="8" spans="1:4" ht="20.25" x14ac:dyDescent="0.2">
      <c r="A8" s="535" t="s">
        <v>282</v>
      </c>
      <c r="B8" s="535" t="s">
        <v>279</v>
      </c>
      <c r="C8" s="536">
        <f>'ACMV BOQ'!H15+'ACMV BOQ'!H16</f>
        <v>4023965</v>
      </c>
      <c r="D8" s="536">
        <f>1485000+1378300</f>
        <v>2863300</v>
      </c>
    </row>
    <row r="9" spans="1:4" ht="20.25" x14ac:dyDescent="0.2">
      <c r="A9" s="535" t="s">
        <v>301</v>
      </c>
      <c r="B9" s="535" t="s">
        <v>302</v>
      </c>
      <c r="C9" s="536">
        <f>SUM('ACMV BOQ'!H19:H28)</f>
        <v>7609735.8399999999</v>
      </c>
      <c r="D9" s="536">
        <v>6039974</v>
      </c>
    </row>
    <row r="10" spans="1:4" ht="20.25" x14ac:dyDescent="0.2">
      <c r="A10" s="535" t="s">
        <v>310</v>
      </c>
      <c r="B10" s="535" t="s">
        <v>311</v>
      </c>
      <c r="C10" s="536"/>
      <c r="D10" s="536">
        <v>60000</v>
      </c>
    </row>
    <row r="11" spans="1:4" ht="20.25" x14ac:dyDescent="0.2">
      <c r="A11" s="535" t="s">
        <v>298</v>
      </c>
      <c r="B11" s="535" t="s">
        <v>315</v>
      </c>
      <c r="C11" s="536">
        <f>SUM('ACMV BOQ'!H32:H67)</f>
        <v>1246922</v>
      </c>
      <c r="D11" s="536">
        <v>503440</v>
      </c>
    </row>
    <row r="12" spans="1:4" ht="20.25" x14ac:dyDescent="0.2">
      <c r="A12" s="535" t="s">
        <v>299</v>
      </c>
      <c r="B12" s="535"/>
      <c r="C12" s="536">
        <f>SUM('ACMV BOQ'!H71:H74)</f>
        <v>579220.5</v>
      </c>
      <c r="D12" s="536"/>
    </row>
    <row r="13" spans="1:4" ht="20.25" x14ac:dyDescent="0.2">
      <c r="A13" s="535" t="s">
        <v>300</v>
      </c>
      <c r="B13" s="535" t="s">
        <v>303</v>
      </c>
      <c r="C13" s="536">
        <f>SUM('ACMV BOQ'!H81:H93)+'ACMV BOQ'!H98+'ACMV BOQ'!H99+'ACMV BOQ'!H100+'ACMV BOQ'!H102+'ACMV BOQ'!H103+'ACMV BOQ'!H105+'ACMV BOQ'!H106+'ACMV BOQ'!H108</f>
        <v>1674768</v>
      </c>
      <c r="D13" s="536">
        <v>1187810</v>
      </c>
    </row>
    <row r="14" spans="1:4" ht="20.25" x14ac:dyDescent="0.2">
      <c r="A14" s="535"/>
      <c r="B14" s="535"/>
      <c r="C14" s="536"/>
      <c r="D14" s="536"/>
    </row>
    <row r="15" spans="1:4" ht="20.25" x14ac:dyDescent="0.2">
      <c r="A15" s="535" t="s">
        <v>308</v>
      </c>
      <c r="B15" s="535" t="s">
        <v>309</v>
      </c>
      <c r="C15" s="536">
        <f>SUM('Fire BOQ'!H12:H18)</f>
        <v>2707482.72</v>
      </c>
      <c r="D15" s="536">
        <v>400350</v>
      </c>
    </row>
    <row r="16" spans="1:4" ht="20.25" x14ac:dyDescent="0.2">
      <c r="A16" s="535" t="s">
        <v>184</v>
      </c>
      <c r="B16" s="535" t="s">
        <v>312</v>
      </c>
      <c r="C16" s="536">
        <f>'Fire BOQ'!H20+'Fire BOQ'!H21+'Fire BOQ'!H22</f>
        <v>683100</v>
      </c>
      <c r="D16" s="536">
        <f>239803+119902+136793</f>
        <v>496498</v>
      </c>
    </row>
    <row r="17" spans="1:4" ht="20.25" x14ac:dyDescent="0.2">
      <c r="A17" s="535" t="s">
        <v>313</v>
      </c>
      <c r="B17" s="535" t="s">
        <v>312</v>
      </c>
      <c r="C17" s="536">
        <f>'Fire BOQ'!H24+'Fire BOQ'!H25</f>
        <v>289800</v>
      </c>
      <c r="D17" s="536">
        <f>184464+76091</f>
        <v>260555</v>
      </c>
    </row>
    <row r="18" spans="1:4" ht="20.25" x14ac:dyDescent="0.2">
      <c r="A18" s="535"/>
      <c r="B18" s="535"/>
      <c r="C18" s="536"/>
      <c r="D18" s="536"/>
    </row>
    <row r="19" spans="1:4" ht="20.25" x14ac:dyDescent="0.2">
      <c r="A19" s="535" t="s">
        <v>314</v>
      </c>
      <c r="B19" s="535" t="s">
        <v>264</v>
      </c>
      <c r="C19" s="536">
        <f>SUM('Plumbing BOQ'!H12:H35)</f>
        <v>3789480</v>
      </c>
      <c r="D19" s="536">
        <v>3481400</v>
      </c>
    </row>
    <row r="20" spans="1:4" ht="20.25" x14ac:dyDescent="0.2">
      <c r="A20" s="535"/>
      <c r="B20" s="535"/>
      <c r="C20" s="536"/>
      <c r="D20" s="536"/>
    </row>
    <row r="21" spans="1:4" ht="20.25" x14ac:dyDescent="0.2">
      <c r="A21" s="535"/>
      <c r="B21" s="535"/>
      <c r="C21" s="536"/>
      <c r="D21" s="536"/>
    </row>
    <row r="22" spans="1:4" ht="20.25" x14ac:dyDescent="0.2">
      <c r="A22" s="535"/>
      <c r="B22" s="535"/>
      <c r="C22" s="536"/>
      <c r="D22" s="536"/>
    </row>
    <row r="23" spans="1:4" ht="20.25" x14ac:dyDescent="0.2">
      <c r="A23" s="535"/>
      <c r="B23" s="535"/>
      <c r="C23" s="536"/>
      <c r="D23" s="536"/>
    </row>
    <row r="24" spans="1:4" ht="20.25" x14ac:dyDescent="0.2">
      <c r="A24" s="535"/>
      <c r="B24" s="535"/>
      <c r="C24" s="536"/>
      <c r="D24" s="536"/>
    </row>
    <row r="25" spans="1:4" ht="20.25" x14ac:dyDescent="0.2">
      <c r="A25" s="535"/>
      <c r="B25" s="535"/>
      <c r="C25" s="536"/>
      <c r="D25" s="536"/>
    </row>
    <row r="26" spans="1:4" ht="20.25" x14ac:dyDescent="0.2">
      <c r="A26" s="535"/>
      <c r="B26" s="535"/>
      <c r="C26" s="536"/>
      <c r="D26" s="536"/>
    </row>
    <row r="27" spans="1:4" ht="20.25" x14ac:dyDescent="0.2">
      <c r="A27" s="535"/>
      <c r="B27" s="535"/>
      <c r="C27" s="536"/>
      <c r="D27" s="536"/>
    </row>
    <row r="28" spans="1:4" ht="20.25" x14ac:dyDescent="0.2">
      <c r="A28" s="535"/>
      <c r="B28" s="535"/>
      <c r="C28" s="536"/>
      <c r="D28" s="536"/>
    </row>
    <row r="29" spans="1:4" ht="20.25" x14ac:dyDescent="0.2">
      <c r="A29" s="535"/>
      <c r="B29" s="535"/>
      <c r="C29" s="536"/>
      <c r="D29" s="536"/>
    </row>
    <row r="30" spans="1:4" ht="20.25" x14ac:dyDescent="0.2">
      <c r="A30" s="535"/>
      <c r="B30" s="535"/>
      <c r="C30" s="536"/>
      <c r="D30" s="536"/>
    </row>
    <row r="31" spans="1:4" ht="20.25" x14ac:dyDescent="0.2">
      <c r="A31" s="535"/>
      <c r="B31" s="535"/>
      <c r="C31" s="536"/>
      <c r="D31" s="536"/>
    </row>
    <row r="32" spans="1:4" ht="20.25" x14ac:dyDescent="0.2">
      <c r="A32" s="535"/>
      <c r="B32" s="535"/>
      <c r="C32" s="536"/>
      <c r="D32" s="536"/>
    </row>
    <row r="33" spans="1:4" ht="20.25" x14ac:dyDescent="0.2">
      <c r="A33" s="535"/>
      <c r="B33" s="535"/>
      <c r="C33" s="536"/>
      <c r="D33" s="536"/>
    </row>
    <row r="34" spans="1:4" ht="20.25" x14ac:dyDescent="0.2">
      <c r="A34" s="535"/>
      <c r="B34" s="535"/>
      <c r="C34" s="536"/>
      <c r="D34" s="536"/>
    </row>
    <row r="35" spans="1:4" ht="20.25" x14ac:dyDescent="0.2">
      <c r="A35" s="535"/>
      <c r="B35" s="535"/>
      <c r="C35" s="536"/>
      <c r="D35" s="536"/>
    </row>
    <row r="36" spans="1:4" ht="20.25" x14ac:dyDescent="0.2">
      <c r="A36" s="537"/>
      <c r="B36" s="537"/>
      <c r="C36" s="537"/>
      <c r="D36" s="53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0DC44F-48EF-4FA6-AAA1-E1489F55FD13}">
  <ds:schemaRefs>
    <ds:schemaRef ds:uri="2a2a445e-c453-4f04-9b2f-8a0068eac90e"/>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documentManagement/types"/>
    <ds:schemaRef ds:uri="db23c72c-e112-43fc-8a02-148203d9c31c"/>
    <ds:schemaRef ds:uri="http://schemas.microsoft.com/office/2006/metadata/properties"/>
  </ds:schemaRefs>
</ds:datastoreItem>
</file>

<file path=customXml/itemProps2.xml><?xml version="1.0" encoding="utf-8"?>
<ds:datastoreItem xmlns:ds="http://schemas.openxmlformats.org/officeDocument/2006/customXml" ds:itemID="{9ADA3F12-DFA6-4FCB-9048-8273FD205CDE}">
  <ds:schemaRefs>
    <ds:schemaRef ds:uri="http://schemas.microsoft.com/sharepoint/v3/contenttype/forms"/>
  </ds:schemaRefs>
</ds:datastoreItem>
</file>

<file path=customXml/itemProps3.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Grand Summary</vt:lpstr>
      <vt:lpstr>ACMV BOQ</vt:lpstr>
      <vt:lpstr>Plumbing BOQ</vt:lpstr>
      <vt:lpstr>Fire BOQ</vt:lpstr>
      <vt:lpstr>Sheet1</vt:lpstr>
      <vt:lpstr>Project</vt:lpstr>
      <vt:lpstr>'ACMV BOQ'!Print_Area</vt:lpstr>
      <vt:lpstr>'Fire BOQ'!Print_Area</vt:lpstr>
      <vt:lpstr>'Grand Summary'!Print_Area</vt:lpstr>
      <vt:lpstr>'Plumbing BOQ'!Print_Area</vt:lpstr>
      <vt:lpstr>'ACMV BOQ'!Print_Titles</vt:lpstr>
      <vt:lpstr>'Fire BOQ'!Print_Titles</vt:lpstr>
      <vt:lpstr>'Plumbing 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2024-05-31T08:08:30Z</cp:lastPrinted>
  <dcterms:created xsi:type="dcterms:W3CDTF">2001-08-24T09:20:00Z</dcterms:created>
  <dcterms:modified xsi:type="dcterms:W3CDTF">2024-07-24T12:12:30Z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ies>
</file>