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6FC00108-026D-47FA-969E-525AB172A8C0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G651" i="12" l="1"/>
  <c r="O707" i="12" l="1"/>
  <c r="O708" i="12" s="1"/>
  <c r="O709" i="12" s="1"/>
  <c r="O710" i="12" s="1"/>
  <c r="O711" i="12" s="1"/>
  <c r="O706" i="12" l="1"/>
  <c r="G650" i="12" l="1"/>
  <c r="O701" i="12"/>
  <c r="O702" i="12" s="1"/>
  <c r="O703" i="12" s="1"/>
  <c r="O704" i="12" s="1"/>
  <c r="O705" i="12" s="1"/>
  <c r="E563" i="3" l="1"/>
  <c r="F563" i="3" s="1"/>
  <c r="F574" i="3" l="1"/>
  <c r="K564" i="3"/>
  <c r="K565" i="3" s="1"/>
  <c r="O700" i="12" l="1"/>
  <c r="G646" i="12" l="1"/>
  <c r="G647" i="12"/>
  <c r="G648" i="12"/>
  <c r="G649" i="12"/>
  <c r="O691" i="12" l="1"/>
  <c r="O692" i="12"/>
  <c r="O693" i="12" s="1"/>
  <c r="O694" i="12" s="1"/>
  <c r="O695" i="12" s="1"/>
  <c r="O696" i="12" s="1"/>
  <c r="O697" i="12" s="1"/>
  <c r="O698" i="12" s="1"/>
  <c r="O699" i="12" s="1"/>
  <c r="G645" i="12" l="1"/>
  <c r="G644" i="12"/>
  <c r="G643" i="12" l="1"/>
  <c r="G642" i="12"/>
  <c r="E562" i="3" l="1"/>
  <c r="F562" i="3" s="1"/>
  <c r="F575" i="3"/>
  <c r="H576" i="3" s="1"/>
  <c r="C572" i="3"/>
  <c r="C573" i="3" s="1"/>
  <c r="C576" i="3" s="1"/>
  <c r="C577" i="3" s="1"/>
  <c r="C578" i="3" s="1"/>
  <c r="E566" i="3"/>
  <c r="F566" i="3" s="1"/>
  <c r="E565" i="3"/>
  <c r="F565" i="3" s="1"/>
  <c r="E564" i="3"/>
  <c r="F564" i="3" s="1"/>
  <c r="G640" i="12"/>
  <c r="G641" i="12" s="1"/>
  <c r="H573" i="3" l="1"/>
  <c r="H574" i="3" s="1"/>
  <c r="H577" i="3" s="1"/>
  <c r="C574" i="3"/>
  <c r="G638" i="12" l="1"/>
  <c r="G639" i="12" s="1"/>
  <c r="G637" i="12"/>
  <c r="G636" i="12"/>
  <c r="O690" i="12"/>
  <c r="O689" i="12"/>
  <c r="O688" i="12" l="1"/>
  <c r="G635" i="12"/>
  <c r="G634" i="12"/>
  <c r="O687" i="12" l="1"/>
  <c r="O686" i="12" l="1"/>
  <c r="O685" i="12"/>
  <c r="G633" i="12" l="1"/>
  <c r="G632" i="12"/>
  <c r="G631" i="12"/>
  <c r="G630" i="12"/>
  <c r="G629" i="12"/>
  <c r="G628" i="12"/>
  <c r="G627" i="12"/>
  <c r="N12" i="6" l="1"/>
  <c r="G626" i="12"/>
  <c r="O668" i="12" l="1"/>
  <c r="O669" i="12" s="1"/>
  <c r="O670" i="12" s="1"/>
  <c r="O671" i="12" s="1"/>
  <c r="O672" i="12" s="1"/>
  <c r="O673" i="12" s="1"/>
  <c r="O674" i="12" s="1"/>
  <c r="O675" i="12" s="1"/>
  <c r="O676" i="12" s="1"/>
  <c r="O677" i="12" l="1"/>
  <c r="O678" i="12" s="1"/>
  <c r="O679" i="12" s="1"/>
  <c r="O680" i="12" s="1"/>
  <c r="O681" i="12" s="1"/>
  <c r="O682" i="12" s="1"/>
  <c r="O683" i="12" s="1"/>
  <c r="O684" i="12" s="1"/>
  <c r="E567" i="3" l="1"/>
  <c r="F567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7" i="3"/>
  <c r="F587" i="3" s="1"/>
  <c r="E586" i="3"/>
  <c r="F586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<sst xmlns="http://schemas.openxmlformats.org/spreadsheetml/2006/main" count="11500" uniqueCount="8657">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</sst>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3" workbookViewId="0">
      <selection activeCell="A2691" sqref="A269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8"/>
      <c r="B1" s="768"/>
      <c r="C1" s="768"/>
      <c r="D1" s="768"/>
      <c r="E1" s="76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3" t="s">
        <v>3196</v>
      </c>
      <c r="F1120" s="773"/>
      <c r="G1120" s="77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4" t="s">
        <v>4117</v>
      </c>
      <c r="B1490" s="776"/>
      <c r="C1490" s="778" t="s">
        <v>4118</v>
      </c>
      <c r="D1490" s="780"/>
      <c r="E1490" s="780"/>
    </row>
    <row r="1491" spans="1:5" ht="26.45" customHeight="1" x14ac:dyDescent="0.25">
      <c r="A1491" s="775"/>
      <c r="B1491" s="777"/>
      <c r="C1491" s="779"/>
      <c r="D1491" s="781"/>
      <c r="E1491" s="78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2" t="s">
        <v>4925</v>
      </c>
      <c r="D1803" s="78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3" t="s">
        <v>5164</v>
      </c>
      <c r="I1893" s="78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5" t="s">
        <v>5481</v>
      </c>
      <c r="E2010" s="78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7" t="s">
        <v>5573</v>
      </c>
      <c r="G2048" s="78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7" t="s">
        <v>5904</v>
      </c>
      <c r="D2183" s="767"/>
      <c r="E2183" s="76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9"/>
      <c r="B2303" s="63" t="s">
        <v>6193</v>
      </c>
      <c r="C2303" s="241"/>
      <c r="D2303" s="289"/>
      <c r="E2303" s="200"/>
    </row>
    <row r="2304" spans="1:5" ht="20.25" customHeight="1" x14ac:dyDescent="0.3">
      <c r="A2304" s="75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1" t="s">
        <v>6516</v>
      </c>
      <c r="E2443" s="76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2" t="s">
        <v>6524</v>
      </c>
      <c r="C2446" s="76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3" t="s">
        <v>8123</v>
      </c>
      <c r="C2687" s="763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1"/>
  <sheetViews>
    <sheetView tabSelected="1" zoomScaleNormal="100" workbookViewId="0">
      <pane ySplit="2" topLeftCell="A699" activePane="bottomLeft" state="frozen"/>
      <selection pane="bottomLeft" activeCell="O711" sqref="I700:O711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95832744.849999994</v>
      </c>
      <c r="Q4" s="373">
        <f>P4+P5</f>
        <v>210769146.53999999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SUM(M93:M1915)</f>
        <v>114936401.69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142764362.84999999</v>
      </c>
      <c r="Q8" s="9">
        <f>SUM(M:M)</f>
        <v>138623406.01999998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146640390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1953409.150000006</v>
      </c>
      <c r="Q11" s="373">
        <f>Q9-Q8</f>
        <v>8016983.9800000191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SUM(N262:N26506)</f>
        <v>84181814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144564747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6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45668</v>
      </c>
      <c r="B626" s="739" t="s">
        <v>8031</v>
      </c>
      <c r="C626" s="739" t="s">
        <v>1935</v>
      </c>
      <c r="D626" s="719" t="s">
        <v>8600</v>
      </c>
      <c r="E626" s="709">
        <v>13500</v>
      </c>
      <c r="F626" s="737"/>
      <c r="G626" s="711">
        <f t="shared" si="34"/>
        <v>4986586.1500000004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ht="24" x14ac:dyDescent="0.3">
      <c r="A627" s="707">
        <v>45668</v>
      </c>
      <c r="B627" s="739" t="s">
        <v>8112</v>
      </c>
      <c r="C627" s="739" t="s">
        <v>8075</v>
      </c>
      <c r="D627" s="719" t="s">
        <v>8603</v>
      </c>
      <c r="E627" s="709">
        <v>55175</v>
      </c>
      <c r="F627" s="737"/>
      <c r="G627" s="711">
        <f t="shared" ref="G627" si="39">G626-E627+F627</f>
        <v>4931411.1500000004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8508</v>
      </c>
      <c r="C628" s="739" t="s">
        <v>8075</v>
      </c>
      <c r="D628" s="719" t="s">
        <v>8604</v>
      </c>
      <c r="E628" s="709">
        <v>45000</v>
      </c>
      <c r="F628" s="737"/>
      <c r="G628" s="711">
        <f t="shared" ref="G628" si="40">G627-E628+F628</f>
        <v>4886411.1500000004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1">N628+O627-M628</f>
        <v>-747805.02000000048</v>
      </c>
    </row>
    <row r="629" spans="1:17" ht="24" x14ac:dyDescent="0.3">
      <c r="A629" s="707">
        <v>45670</v>
      </c>
      <c r="B629" s="739" t="s">
        <v>8031</v>
      </c>
      <c r="C629" s="739" t="s">
        <v>8075</v>
      </c>
      <c r="D629" s="719" t="s">
        <v>8605</v>
      </c>
      <c r="E629" s="709">
        <v>17960</v>
      </c>
      <c r="F629" s="737"/>
      <c r="G629" s="711">
        <f t="shared" ref="G629" si="42">G628-E629+F629</f>
        <v>4868451.1500000004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3">N629+O628-M629</f>
        <v>-797805.02000000048</v>
      </c>
      <c r="P629" s="9"/>
    </row>
    <row r="630" spans="1:17" x14ac:dyDescent="0.3">
      <c r="A630" s="707">
        <v>45670</v>
      </c>
      <c r="B630" s="739" t="s">
        <v>8112</v>
      </c>
      <c r="C630" s="739" t="s">
        <v>8506</v>
      </c>
      <c r="D630" s="719" t="s">
        <v>8606</v>
      </c>
      <c r="E630" s="709">
        <v>1000000</v>
      </c>
      <c r="F630" s="737"/>
      <c r="G630" s="711">
        <f t="shared" ref="G630" si="44">G629-E630+F630</f>
        <v>3868451.1500000004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3"/>
        <v>7710864.9799999995</v>
      </c>
    </row>
    <row r="631" spans="1:17" x14ac:dyDescent="0.3">
      <c r="A631" s="707">
        <v>45670</v>
      </c>
      <c r="B631" s="739"/>
      <c r="C631" s="739" t="s">
        <v>8607</v>
      </c>
      <c r="D631" s="719" t="s">
        <v>8608</v>
      </c>
      <c r="E631" s="709">
        <v>25000</v>
      </c>
      <c r="F631" s="737"/>
      <c r="G631" s="711">
        <f t="shared" ref="G631:G632" si="45">G630-E631+F631</f>
        <v>3843451.1500000004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3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 t="s">
        <v>8341</v>
      </c>
      <c r="C632" s="739" t="s">
        <v>8609</v>
      </c>
      <c r="D632" s="719" t="s">
        <v>8610</v>
      </c>
      <c r="E632" s="709">
        <v>50000</v>
      </c>
      <c r="F632" s="737"/>
      <c r="G632" s="711">
        <f t="shared" si="45"/>
        <v>3793451.1500000004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3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8527</v>
      </c>
      <c r="C633" s="739" t="s">
        <v>8232</v>
      </c>
      <c r="D633" s="719" t="s">
        <v>8233</v>
      </c>
      <c r="E633" s="709">
        <v>20000</v>
      </c>
      <c r="F633" s="737"/>
      <c r="G633" s="711">
        <f t="shared" ref="G633:G651" si="46">G632-E633+F633</f>
        <v>3773451.1500000004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3"/>
        <v>7033778.9799999995</v>
      </c>
    </row>
    <row r="634" spans="1:17" x14ac:dyDescent="0.3">
      <c r="A634" s="707">
        <v>45672</v>
      </c>
      <c r="B634" s="745" t="s">
        <v>8614</v>
      </c>
      <c r="C634" s="745" t="s">
        <v>1935</v>
      </c>
      <c r="D634" s="719" t="s">
        <v>8600</v>
      </c>
      <c r="E634" s="709">
        <v>34000</v>
      </c>
      <c r="F634" s="737"/>
      <c r="G634" s="711">
        <f t="shared" si="46"/>
        <v>3739451.1500000004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3"/>
        <v>6933778.9799999995</v>
      </c>
    </row>
    <row r="635" spans="1:17" x14ac:dyDescent="0.3">
      <c r="A635" s="707">
        <v>45672</v>
      </c>
      <c r="B635" s="745"/>
      <c r="C635" s="745" t="s">
        <v>8000</v>
      </c>
      <c r="D635" s="717" t="s">
        <v>8615</v>
      </c>
      <c r="E635" s="709">
        <v>1100000</v>
      </c>
      <c r="F635" s="737"/>
      <c r="G635" s="711">
        <f t="shared" si="46"/>
        <v>2639451.1500000004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45673</v>
      </c>
      <c r="B636" s="745"/>
      <c r="C636" s="745" t="s">
        <v>8619</v>
      </c>
      <c r="D636" s="717" t="s">
        <v>8620</v>
      </c>
      <c r="E636" s="709">
        <v>25000</v>
      </c>
      <c r="F636" s="737"/>
      <c r="G636" s="711">
        <f t="shared" si="46"/>
        <v>2614451.1500000004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8607</v>
      </c>
      <c r="D637" s="717" t="s">
        <v>8621</v>
      </c>
      <c r="E637" s="709">
        <v>25000</v>
      </c>
      <c r="F637" s="737"/>
      <c r="G637" s="711">
        <f t="shared" si="46"/>
        <v>2589451.1500000004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45674</v>
      </c>
      <c r="B638" s="745"/>
      <c r="C638" s="745" t="s">
        <v>8000</v>
      </c>
      <c r="D638" s="717" t="s">
        <v>8615</v>
      </c>
      <c r="E638" s="709">
        <v>500000</v>
      </c>
      <c r="F638" s="737"/>
      <c r="G638" s="711">
        <f t="shared" si="46"/>
        <v>2089451.1500000004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45675</v>
      </c>
      <c r="B639" s="739"/>
      <c r="C639" s="739"/>
      <c r="D639" s="719" t="s">
        <v>8622</v>
      </c>
      <c r="E639" s="709"/>
      <c r="F639" s="709">
        <v>2679142</v>
      </c>
      <c r="G639" s="711">
        <f t="shared" si="46"/>
        <v>4768593.1500000004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45677</v>
      </c>
      <c r="B640" s="745"/>
      <c r="C640" s="745" t="s">
        <v>8373</v>
      </c>
      <c r="D640" s="717" t="s">
        <v>8627</v>
      </c>
      <c r="E640" s="709">
        <v>245000</v>
      </c>
      <c r="F640" s="709"/>
      <c r="G640" s="711">
        <f t="shared" si="46"/>
        <v>4523593.1500000004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45677</v>
      </c>
      <c r="B641" s="745"/>
      <c r="C641" s="745" t="s">
        <v>8000</v>
      </c>
      <c r="D641" s="717" t="s">
        <v>8615</v>
      </c>
      <c r="E641" s="709">
        <v>750000</v>
      </c>
      <c r="F641" s="737"/>
      <c r="G641" s="711">
        <f t="shared" si="46"/>
        <v>3773593.1500000004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45678</v>
      </c>
      <c r="B642" s="745" t="s">
        <v>8269</v>
      </c>
      <c r="C642" s="745" t="s">
        <v>8075</v>
      </c>
      <c r="D642" s="719" t="s">
        <v>8630</v>
      </c>
      <c r="E642" s="709">
        <v>33675</v>
      </c>
      <c r="F642" s="737"/>
      <c r="G642" s="711">
        <f t="shared" si="46"/>
        <v>3739918.1500000004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45678</v>
      </c>
      <c r="B643" s="745" t="s">
        <v>8614</v>
      </c>
      <c r="C643" s="745" t="s">
        <v>8628</v>
      </c>
      <c r="D643" s="719" t="s">
        <v>8629</v>
      </c>
      <c r="E643" s="709">
        <v>100000</v>
      </c>
      <c r="F643" s="737"/>
      <c r="G643" s="711">
        <f t="shared" si="46"/>
        <v>3639918.1500000004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45679</v>
      </c>
      <c r="B644" s="745" t="s">
        <v>8508</v>
      </c>
      <c r="C644" s="745" t="s">
        <v>8349</v>
      </c>
      <c r="D644" s="717" t="s">
        <v>7887</v>
      </c>
      <c r="E644" s="709">
        <v>400000</v>
      </c>
      <c r="F644" s="737"/>
      <c r="G644" s="711">
        <f t="shared" si="46"/>
        <v>3239918.1500000004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45679</v>
      </c>
      <c r="B645" s="745" t="s">
        <v>8637</v>
      </c>
      <c r="C645" s="745" t="s">
        <v>8638</v>
      </c>
      <c r="D645" s="717" t="s">
        <v>8636</v>
      </c>
      <c r="E645" s="709">
        <v>800000</v>
      </c>
      <c r="F645" s="737"/>
      <c r="G645" s="711">
        <f t="shared" si="46"/>
        <v>2439918.1500000004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45680</v>
      </c>
      <c r="B646" s="745" t="s">
        <v>8520</v>
      </c>
      <c r="C646" s="745" t="s">
        <v>8522</v>
      </c>
      <c r="D646" s="719" t="s">
        <v>8523</v>
      </c>
      <c r="E646" s="709">
        <v>83000</v>
      </c>
      <c r="F646" s="737"/>
      <c r="G646" s="711">
        <f t="shared" si="46"/>
        <v>2356918.1500000004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45680</v>
      </c>
      <c r="B647" s="739" t="s">
        <v>8570</v>
      </c>
      <c r="C647" s="739" t="s">
        <v>8553</v>
      </c>
      <c r="D647" s="719" t="s">
        <v>8643</v>
      </c>
      <c r="E647" s="709">
        <v>33000</v>
      </c>
      <c r="F647" s="737"/>
      <c r="G647" s="711">
        <f t="shared" si="46"/>
        <v>2323918.1500000004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36" x14ac:dyDescent="0.3">
      <c r="A648" s="707">
        <v>45680</v>
      </c>
      <c r="B648" s="739" t="s">
        <v>8056</v>
      </c>
      <c r="C648" s="739" t="s">
        <v>7983</v>
      </c>
      <c r="D648" s="719" t="s">
        <v>8644</v>
      </c>
      <c r="E648" s="709">
        <v>20000</v>
      </c>
      <c r="F648" s="737"/>
      <c r="G648" s="711">
        <f t="shared" si="46"/>
        <v>2303918.1500000004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8341</v>
      </c>
      <c r="C649" s="739" t="s">
        <v>8609</v>
      </c>
      <c r="D649" s="719" t="s">
        <v>8610</v>
      </c>
      <c r="E649" s="709">
        <v>21000</v>
      </c>
      <c r="F649" s="737"/>
      <c r="G649" s="711">
        <f t="shared" si="46"/>
        <v>2282918.1500000004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45684</v>
      </c>
      <c r="B650" s="745" t="s">
        <v>8652</v>
      </c>
      <c r="C650" s="745" t="s">
        <v>1935</v>
      </c>
      <c r="D650" s="719" t="s">
        <v>8651</v>
      </c>
      <c r="E650" s="709">
        <v>79500</v>
      </c>
      <c r="F650" s="737"/>
      <c r="G650" s="711">
        <f t="shared" si="46"/>
        <v>2203418.1500000004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45686</v>
      </c>
      <c r="B651" s="745"/>
      <c r="C651" s="745" t="s">
        <v>8000</v>
      </c>
      <c r="D651" s="717" t="s">
        <v>8615</v>
      </c>
      <c r="E651" s="709">
        <v>250000</v>
      </c>
      <c r="F651" s="737"/>
      <c r="G651" s="711">
        <f t="shared" si="46"/>
        <v>1953418.1500000004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1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40" activePane="bottomLeft" state="frozen"/>
      <selection pane="bottomLeft" activeCell="I566" sqref="I56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1" t="s">
        <v>65</v>
      </c>
      <c r="C4" s="812"/>
      <c r="D4" s="812"/>
      <c r="E4" s="812"/>
      <c r="F4" s="81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1" t="s">
        <v>65</v>
      </c>
      <c r="C7" s="812"/>
      <c r="D7" s="812"/>
      <c r="E7" s="812"/>
      <c r="F7" s="81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1" t="s">
        <v>65</v>
      </c>
      <c r="C9" s="812"/>
      <c r="D9" s="812"/>
      <c r="E9" s="812"/>
      <c r="F9" s="81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1" t="s">
        <v>65</v>
      </c>
      <c r="C10" s="812"/>
      <c r="D10" s="812"/>
      <c r="E10" s="812"/>
      <c r="F10" s="81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1" t="s">
        <v>65</v>
      </c>
      <c r="C11" s="812"/>
      <c r="D11" s="812"/>
      <c r="E11" s="812"/>
      <c r="F11" s="81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1" t="s">
        <v>65</v>
      </c>
      <c r="C18" s="812"/>
      <c r="D18" s="812"/>
      <c r="E18" s="812"/>
      <c r="F18" s="81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1" t="s">
        <v>65</v>
      </c>
      <c r="C19" s="812"/>
      <c r="D19" s="812"/>
      <c r="E19" s="812"/>
      <c r="F19" s="81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1" t="s">
        <v>65</v>
      </c>
      <c r="C20" s="812"/>
      <c r="D20" s="812"/>
      <c r="E20" s="812"/>
      <c r="F20" s="81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1" t="s">
        <v>65</v>
      </c>
      <c r="C26" s="812"/>
      <c r="D26" s="812"/>
      <c r="E26" s="812"/>
      <c r="F26" s="81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1" t="s">
        <v>65</v>
      </c>
      <c r="C31" s="812"/>
      <c r="D31" s="812"/>
      <c r="E31" s="812"/>
      <c r="F31" s="81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1" t="s">
        <v>65</v>
      </c>
      <c r="C36" s="812"/>
      <c r="D36" s="812"/>
      <c r="E36" s="812"/>
      <c r="F36" s="81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1" t="s">
        <v>65</v>
      </c>
      <c r="C37" s="812"/>
      <c r="D37" s="812"/>
      <c r="E37" s="812"/>
      <c r="F37" s="81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1" t="s">
        <v>65</v>
      </c>
      <c r="C43" s="812"/>
      <c r="D43" s="812"/>
      <c r="E43" s="812"/>
      <c r="F43" s="81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1" t="s">
        <v>65</v>
      </c>
      <c r="C44" s="812"/>
      <c r="D44" s="812"/>
      <c r="E44" s="812"/>
      <c r="F44" s="81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1" t="s">
        <v>65</v>
      </c>
      <c r="C46" s="812"/>
      <c r="D46" s="812"/>
      <c r="E46" s="812"/>
      <c r="F46" s="81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1" t="s">
        <v>65</v>
      </c>
      <c r="C49" s="812"/>
      <c r="D49" s="812"/>
      <c r="E49" s="812"/>
      <c r="F49" s="81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1" t="s">
        <v>65</v>
      </c>
      <c r="C50" s="812"/>
      <c r="D50" s="812"/>
      <c r="E50" s="812"/>
      <c r="F50" s="81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1" t="s">
        <v>65</v>
      </c>
      <c r="C69" s="812"/>
      <c r="D69" s="812"/>
      <c r="E69" s="812"/>
      <c r="F69" s="81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1" t="s">
        <v>65</v>
      </c>
      <c r="C82" s="812"/>
      <c r="D82" s="812"/>
      <c r="E82" s="812"/>
      <c r="F82" s="81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4" t="s">
        <v>7706</v>
      </c>
      <c r="B327" s="815"/>
      <c r="C327" s="815"/>
      <c r="D327" s="815"/>
      <c r="E327" s="815"/>
      <c r="F327" s="815"/>
      <c r="G327" s="815"/>
      <c r="H327" s="81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4" t="s">
        <v>7705</v>
      </c>
      <c r="B353" s="815"/>
      <c r="C353" s="815"/>
      <c r="D353" s="815"/>
      <c r="E353" s="815"/>
      <c r="F353" s="815"/>
      <c r="G353" s="815"/>
      <c r="H353" s="81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4" t="s">
        <v>7745</v>
      </c>
      <c r="B371" s="815"/>
      <c r="C371" s="815"/>
      <c r="D371" s="815"/>
      <c r="E371" s="815"/>
      <c r="F371" s="815"/>
      <c r="G371" s="815"/>
      <c r="H371" s="81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7" t="s">
        <v>7907</v>
      </c>
      <c r="B384" s="818"/>
      <c r="C384" s="818"/>
      <c r="D384" s="818"/>
      <c r="E384" s="818"/>
      <c r="F384" s="818"/>
      <c r="G384" s="818"/>
      <c r="H384" s="651"/>
    </row>
    <row r="385" spans="1:9" s="7" customFormat="1" ht="28.5" x14ac:dyDescent="0.25">
      <c r="A385" s="817"/>
      <c r="B385" s="818"/>
      <c r="C385" s="818"/>
      <c r="D385" s="818"/>
      <c r="E385" s="818"/>
      <c r="F385" s="818"/>
      <c r="G385" s="81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9" t="s">
        <v>7907</v>
      </c>
      <c r="B391" s="810"/>
      <c r="C391" s="810"/>
      <c r="D391" s="810"/>
      <c r="E391" s="810"/>
      <c r="F391" s="810"/>
      <c r="G391" s="81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5" t="s">
        <v>7792</v>
      </c>
      <c r="B399" s="806"/>
      <c r="C399" s="806"/>
      <c r="D399" s="806"/>
      <c r="E399" s="806"/>
      <c r="F399" s="806"/>
      <c r="G399" s="806"/>
      <c r="H399" s="807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7" t="s">
        <v>7849</v>
      </c>
      <c r="B410" s="818"/>
      <c r="C410" s="818"/>
      <c r="D410" s="818"/>
      <c r="E410" s="818"/>
      <c r="F410" s="818"/>
      <c r="G410" s="81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5" t="s">
        <v>7870</v>
      </c>
      <c r="B424" s="806"/>
      <c r="C424" s="806"/>
      <c r="D424" s="806"/>
      <c r="E424" s="806"/>
      <c r="F424" s="806"/>
      <c r="G424" s="806"/>
      <c r="H424" s="807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8" t="s">
        <v>7920</v>
      </c>
      <c r="K425" s="808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9" t="s">
        <v>7908</v>
      </c>
      <c r="B440" s="810"/>
      <c r="C440" s="810"/>
      <c r="D440" s="810"/>
      <c r="E440" s="810"/>
      <c r="F440" s="810"/>
      <c r="G440" s="81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8" t="s">
        <v>7920</v>
      </c>
      <c r="K442" s="80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5" t="s">
        <v>7946</v>
      </c>
      <c r="B451" s="806"/>
      <c r="C451" s="806"/>
      <c r="D451" s="806"/>
      <c r="E451" s="806"/>
      <c r="F451" s="806"/>
      <c r="G451" s="806"/>
      <c r="H451" s="807"/>
      <c r="J451" s="808" t="s">
        <v>7920</v>
      </c>
      <c r="K451" s="80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9" t="s">
        <v>7953</v>
      </c>
      <c r="B462" s="810"/>
      <c r="C462" s="810"/>
      <c r="D462" s="810"/>
      <c r="E462" s="810"/>
      <c r="F462" s="810"/>
      <c r="G462" s="81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8"/>
      <c r="K464" s="80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5" t="s">
        <v>7955</v>
      </c>
      <c r="B472" s="806"/>
      <c r="C472" s="806"/>
      <c r="D472" s="806"/>
      <c r="E472" s="806"/>
      <c r="F472" s="806"/>
      <c r="G472" s="806"/>
      <c r="H472" s="807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8"/>
      <c r="K477" s="808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9" t="s">
        <v>8168</v>
      </c>
      <c r="B482" s="810"/>
      <c r="C482" s="810"/>
      <c r="D482" s="810"/>
      <c r="E482" s="810"/>
      <c r="F482" s="810"/>
      <c r="G482" s="81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5" t="s">
        <v>8261</v>
      </c>
      <c r="B490" s="806"/>
      <c r="C490" s="806"/>
      <c r="D490" s="806"/>
      <c r="E490" s="806"/>
      <c r="F490" s="806"/>
      <c r="G490" s="806"/>
      <c r="H490" s="807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8"/>
      <c r="K495" s="808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9" t="s">
        <v>8274</v>
      </c>
      <c r="B500" s="810"/>
      <c r="C500" s="810"/>
      <c r="D500" s="810"/>
      <c r="E500" s="810"/>
      <c r="F500" s="810"/>
      <c r="G500" s="81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5" t="s">
        <v>8275</v>
      </c>
      <c r="B509" s="806"/>
      <c r="C509" s="806"/>
      <c r="D509" s="806"/>
      <c r="E509" s="806"/>
      <c r="F509" s="806"/>
      <c r="G509" s="806"/>
      <c r="H509" s="807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8"/>
      <c r="K514" s="808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9" t="s">
        <v>8365</v>
      </c>
      <c r="B519" s="810"/>
      <c r="C519" s="810"/>
      <c r="D519" s="810"/>
      <c r="E519" s="810"/>
      <c r="F519" s="810"/>
      <c r="G519" s="810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5" t="s">
        <v>8275</v>
      </c>
      <c r="B528" s="806"/>
      <c r="C528" s="806"/>
      <c r="D528" s="806"/>
      <c r="E528" s="806"/>
      <c r="F528" s="806"/>
      <c r="G528" s="806"/>
      <c r="H528" s="807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8"/>
      <c r="K533" s="808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9" t="s">
        <v>8465</v>
      </c>
      <c r="B538" s="810"/>
      <c r="C538" s="810"/>
      <c r="D538" s="810"/>
      <c r="E538" s="810"/>
      <c r="F538" s="810"/>
      <c r="G538" s="810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5" t="s">
        <v>8275</v>
      </c>
      <c r="B549" s="806"/>
      <c r="C549" s="806"/>
      <c r="D549" s="806"/>
      <c r="E549" s="806"/>
      <c r="F549" s="806"/>
      <c r="G549" s="806"/>
      <c r="H549" s="807"/>
      <c r="I549" s="804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4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4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4"/>
      <c r="J552" s="808"/>
      <c r="K552" s="808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4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4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4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4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9" t="s">
        <v>8646</v>
      </c>
      <c r="B559" s="810"/>
      <c r="C559" s="810"/>
      <c r="D559" s="810"/>
      <c r="E559" s="810"/>
      <c r="F559" s="810"/>
      <c r="G559" s="810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/>
      <c r="H562" s="627"/>
      <c r="K562" s="632"/>
    </row>
    <row r="563" spans="1:11" s="7" customFormat="1" ht="15.75" x14ac:dyDescent="0.25">
      <c r="A563" s="489">
        <v>1083</v>
      </c>
      <c r="B563" s="5" t="s">
        <v>99</v>
      </c>
      <c r="C563" s="410">
        <v>1270000</v>
      </c>
      <c r="D563" s="25">
        <v>0.15</v>
      </c>
      <c r="E563" s="10">
        <f>D563*C563</f>
        <v>190500</v>
      </c>
      <c r="F563" s="10">
        <f>E563+C563</f>
        <v>1460500</v>
      </c>
      <c r="G563" s="450" t="s">
        <v>7168</v>
      </c>
      <c r="H563" s="31"/>
      <c r="I563" s="7" t="s">
        <v>8473</v>
      </c>
      <c r="J563" s="754" t="s">
        <v>7890</v>
      </c>
      <c r="K563" s="632">
        <v>263932</v>
      </c>
    </row>
    <row r="564" spans="1:11" s="7" customFormat="1" ht="15.75" x14ac:dyDescent="0.25">
      <c r="A564" s="489"/>
      <c r="B564" s="5" t="s">
        <v>99</v>
      </c>
      <c r="C564" s="410"/>
      <c r="D564" s="25">
        <v>0.15</v>
      </c>
      <c r="E564" s="10">
        <f t="shared" ref="E564:E566" si="96">D564*C564</f>
        <v>0</v>
      </c>
      <c r="F564" s="10">
        <f t="shared" ref="F564:F566" si="97">E564+C564</f>
        <v>0</v>
      </c>
      <c r="G564" s="450"/>
      <c r="H564" s="31"/>
      <c r="J564" s="615">
        <v>0.18</v>
      </c>
      <c r="K564" s="632">
        <f>K563*18%</f>
        <v>47507.759999999995</v>
      </c>
    </row>
    <row r="565" spans="1:11" s="7" customFormat="1" ht="15.75" x14ac:dyDescent="0.25">
      <c r="A565" s="489"/>
      <c r="B565" s="5" t="s">
        <v>119</v>
      </c>
      <c r="C565" s="410"/>
      <c r="D565" s="25">
        <v>0.15</v>
      </c>
      <c r="E565" s="10">
        <f t="shared" si="96"/>
        <v>0</v>
      </c>
      <c r="F565" s="10">
        <f t="shared" si="97"/>
        <v>0</v>
      </c>
      <c r="G565" s="450"/>
      <c r="H565" s="31"/>
      <c r="I565" s="7" t="s">
        <v>8479</v>
      </c>
      <c r="K565" s="590">
        <f>K564+K563</f>
        <v>311439.76</v>
      </c>
    </row>
    <row r="566" spans="1:11" s="7" customFormat="1" ht="15.75" x14ac:dyDescent="0.25">
      <c r="A566" s="489"/>
      <c r="B566" s="5" t="s">
        <v>114</v>
      </c>
      <c r="C566" s="410"/>
      <c r="D566" s="25">
        <v>0.15</v>
      </c>
      <c r="E566" s="10">
        <f t="shared" si="96"/>
        <v>0</v>
      </c>
      <c r="F566" s="10">
        <f t="shared" si="97"/>
        <v>0</v>
      </c>
      <c r="G566" s="450" t="s">
        <v>7168</v>
      </c>
      <c r="H566" s="31"/>
    </row>
    <row r="567" spans="1:11" s="7" customFormat="1" ht="15.75" x14ac:dyDescent="0.25">
      <c r="A567" s="696">
        <v>21</v>
      </c>
      <c r="B567" s="673" t="s">
        <v>7637</v>
      </c>
      <c r="C567" s="674">
        <v>1960000</v>
      </c>
      <c r="D567" s="675">
        <v>0.15</v>
      </c>
      <c r="E567" s="674">
        <f t="shared" ref="E567" si="98">D567*C567</f>
        <v>294000</v>
      </c>
      <c r="F567" s="674">
        <f t="shared" ref="F567" si="99">E567+C567</f>
        <v>2254000</v>
      </c>
      <c r="G567" s="450" t="s">
        <v>7168</v>
      </c>
      <c r="H567" s="627"/>
      <c r="I567" s="7" t="s">
        <v>8590</v>
      </c>
      <c r="K567" s="590"/>
    </row>
    <row r="570" spans="1:11" s="7" customFormat="1" ht="15.75" x14ac:dyDescent="0.25">
      <c r="A570" s="31"/>
      <c r="G570" s="31"/>
      <c r="H570" s="31"/>
      <c r="J570" s="754"/>
      <c r="K570" s="632"/>
    </row>
    <row r="571" spans="1:11" s="7" customFormat="1" ht="23.25" x14ac:dyDescent="0.25">
      <c r="A571" s="805" t="s">
        <v>8275</v>
      </c>
      <c r="B571" s="806"/>
      <c r="C571" s="806"/>
      <c r="D571" s="806"/>
      <c r="E571" s="806"/>
      <c r="F571" s="806"/>
      <c r="G571" s="806"/>
      <c r="H571" s="807"/>
      <c r="I571" s="804"/>
      <c r="J571" s="615"/>
      <c r="K571" s="632"/>
    </row>
    <row r="572" spans="1:11" s="7" customFormat="1" ht="15.75" x14ac:dyDescent="0.25">
      <c r="A572" s="645"/>
      <c r="B572" s="646"/>
      <c r="C572" s="647">
        <f>C562</f>
        <v>1383462</v>
      </c>
      <c r="D572" s="648"/>
      <c r="E572" s="657" t="s">
        <v>7620</v>
      </c>
      <c r="F572" s="657"/>
      <c r="G572" s="650"/>
      <c r="H572" s="651"/>
      <c r="I572" s="804"/>
      <c r="K572" s="590"/>
    </row>
    <row r="573" spans="1:11" s="7" customFormat="1" ht="15.75" x14ac:dyDescent="0.25">
      <c r="A573" s="645"/>
      <c r="B573" s="658" t="s">
        <v>7754</v>
      </c>
      <c r="C573" s="647">
        <f>C572*60%</f>
        <v>830077.2</v>
      </c>
      <c r="D573" s="648"/>
      <c r="E573" s="647"/>
      <c r="F573" s="647"/>
      <c r="G573" s="650" t="s">
        <v>7663</v>
      </c>
      <c r="H573" s="659">
        <f>SUM(E562:E566)</f>
        <v>398019.3</v>
      </c>
      <c r="I573" s="804"/>
      <c r="K573" s="632"/>
    </row>
    <row r="574" spans="1:11" s="7" customFormat="1" ht="15.75" x14ac:dyDescent="0.25">
      <c r="A574" s="645"/>
      <c r="B574" s="658" t="s">
        <v>7753</v>
      </c>
      <c r="C574" s="647">
        <f>C572*40%</f>
        <v>553384.80000000005</v>
      </c>
      <c r="D574" s="648"/>
      <c r="E574" s="660"/>
      <c r="F574" s="660">
        <f>K563</f>
        <v>263932</v>
      </c>
      <c r="G574" s="661">
        <v>0.8</v>
      </c>
      <c r="H574" s="662">
        <f>H573*80%</f>
        <v>318415.44</v>
      </c>
      <c r="I574" s="804"/>
      <c r="J574" s="808"/>
      <c r="K574" s="808"/>
    </row>
    <row r="575" spans="1:11" s="7" customFormat="1" ht="15.75" x14ac:dyDescent="0.25">
      <c r="A575" s="645"/>
      <c r="B575" s="658"/>
      <c r="C575" s="647"/>
      <c r="D575" s="648"/>
      <c r="E575" s="663">
        <v>0.15</v>
      </c>
      <c r="F575" s="660">
        <f>F574*15%</f>
        <v>39589.799999999996</v>
      </c>
      <c r="G575" s="650"/>
      <c r="H575" s="651"/>
      <c r="I575" s="804"/>
      <c r="J575" s="754"/>
      <c r="K575" s="632"/>
    </row>
    <row r="576" spans="1:11" s="7" customFormat="1" ht="15.75" x14ac:dyDescent="0.25">
      <c r="A576" s="645"/>
      <c r="B576" s="658" t="s">
        <v>7665</v>
      </c>
      <c r="C576" s="647">
        <f>C573</f>
        <v>830077.2</v>
      </c>
      <c r="D576" s="648"/>
      <c r="E576" s="660"/>
      <c r="F576" s="660"/>
      <c r="G576" s="650" t="s">
        <v>7881</v>
      </c>
      <c r="H576" s="659">
        <f>F575</f>
        <v>39589.799999999996</v>
      </c>
      <c r="I576" s="804"/>
      <c r="J576" s="615"/>
      <c r="K576" s="632"/>
    </row>
    <row r="577" spans="1:11" s="7" customFormat="1" ht="15.75" x14ac:dyDescent="0.25">
      <c r="A577" s="645"/>
      <c r="B577" s="658" t="s">
        <v>7623</v>
      </c>
      <c r="C577" s="647">
        <f>C576</f>
        <v>830077.2</v>
      </c>
      <c r="D577" s="648"/>
      <c r="E577" s="663"/>
      <c r="F577" s="660"/>
      <c r="G577" s="650" t="s">
        <v>7882</v>
      </c>
      <c r="H577" s="659">
        <f>H574-H576</f>
        <v>278825.64</v>
      </c>
      <c r="I577" s="804"/>
      <c r="J577" s="754"/>
      <c r="K577" s="632"/>
    </row>
    <row r="578" spans="1:11" s="7" customFormat="1" ht="15.75" x14ac:dyDescent="0.25">
      <c r="A578" s="645"/>
      <c r="B578" s="664">
        <v>0.22</v>
      </c>
      <c r="C578" s="647">
        <f>C577*22%</f>
        <v>182616.984</v>
      </c>
      <c r="D578" s="648"/>
      <c r="E578" s="663"/>
      <c r="F578" s="660"/>
      <c r="G578" s="650"/>
      <c r="H578" s="651"/>
      <c r="I578" s="804"/>
      <c r="J578" s="615"/>
      <c r="K578" s="632"/>
    </row>
    <row r="579" spans="1:11" s="7" customFormat="1" ht="16.5" thickBot="1" x14ac:dyDescent="0.3">
      <c r="A579" s="618"/>
      <c r="B579" s="698"/>
      <c r="C579" s="698"/>
      <c r="D579" s="698"/>
      <c r="E579" s="698"/>
      <c r="F579" s="698"/>
      <c r="G579" s="699"/>
      <c r="H579" s="700"/>
      <c r="K579" s="590"/>
    </row>
    <row r="580" spans="1:11" s="7" customFormat="1" ht="15.75" x14ac:dyDescent="0.25">
      <c r="A580" s="31"/>
      <c r="G580" s="31"/>
      <c r="H580" s="31"/>
      <c r="J580" s="590"/>
    </row>
    <row r="581" spans="1:11" s="7" customFormat="1" ht="16.5" customHeight="1" x14ac:dyDescent="0.25">
      <c r="A581" s="31"/>
      <c r="G581" s="31"/>
      <c r="H581" s="31"/>
      <c r="J581" s="590"/>
    </row>
    <row r="582" spans="1:11" s="7" customFormat="1" ht="15.75" x14ac:dyDescent="0.25">
      <c r="A582" s="489">
        <v>1074</v>
      </c>
      <c r="B582" s="755" t="s">
        <v>8515</v>
      </c>
      <c r="G582" s="31"/>
      <c r="H582" s="31"/>
      <c r="J582" s="590"/>
      <c r="K582" s="590"/>
    </row>
    <row r="583" spans="1:11" s="7" customFormat="1" ht="15.75" x14ac:dyDescent="0.25">
      <c r="A583" s="489">
        <v>1075</v>
      </c>
      <c r="B583" s="755" t="s">
        <v>8515</v>
      </c>
      <c r="G583" s="31"/>
      <c r="H583" s="31"/>
      <c r="J583" s="590"/>
    </row>
    <row r="584" spans="1:11" s="7" customFormat="1" ht="15.75" x14ac:dyDescent="0.25">
      <c r="A584" s="489">
        <v>1076</v>
      </c>
      <c r="B584" s="755" t="s">
        <v>8515</v>
      </c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" customHeight="1" x14ac:dyDescent="0.25">
      <c r="A586" s="489">
        <v>1055</v>
      </c>
      <c r="B586" s="751" t="s">
        <v>7438</v>
      </c>
      <c r="C586" s="10">
        <v>18000</v>
      </c>
      <c r="D586" s="25">
        <v>0.15</v>
      </c>
      <c r="E586" s="10">
        <f>D586*C586</f>
        <v>2700</v>
      </c>
      <c r="F586" s="10">
        <f>E586+C586</f>
        <v>20700</v>
      </c>
      <c r="G586" s="450" t="s">
        <v>7168</v>
      </c>
      <c r="H586" s="627">
        <v>45505</v>
      </c>
      <c r="I586" s="7" t="s">
        <v>7940</v>
      </c>
      <c r="K586" s="590"/>
    </row>
    <row r="587" spans="1:11" s="7" customFormat="1" ht="15" customHeight="1" x14ac:dyDescent="0.25">
      <c r="A587" s="489">
        <v>1056</v>
      </c>
      <c r="B587" s="751" t="s">
        <v>64</v>
      </c>
      <c r="C587" s="410">
        <v>209750</v>
      </c>
      <c r="D587" s="25">
        <v>0.15</v>
      </c>
      <c r="E587" s="10">
        <f>D587*C587</f>
        <v>31462.5</v>
      </c>
      <c r="F587" s="10">
        <f>E587+C587</f>
        <v>241212.5</v>
      </c>
      <c r="G587" s="450" t="s">
        <v>7168</v>
      </c>
      <c r="H587" s="627">
        <v>45505</v>
      </c>
      <c r="I587" s="7" t="s">
        <v>8126</v>
      </c>
      <c r="K587" s="632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A559:G559"/>
    <mergeCell ref="A571:H571"/>
    <mergeCell ref="I571:I578"/>
    <mergeCell ref="J574:K574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2:G567 G570 G572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5" sqref="U5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4" t="s">
        <v>6983</v>
      </c>
      <c r="B1" s="835"/>
      <c r="C1" s="835"/>
      <c r="D1" s="835"/>
      <c r="E1" s="836"/>
      <c r="G1" s="840" t="s">
        <v>6984</v>
      </c>
      <c r="H1" s="840"/>
      <c r="I1" s="840"/>
      <c r="J1" s="840"/>
      <c r="K1" s="324"/>
      <c r="L1" s="819" t="s">
        <v>7290</v>
      </c>
      <c r="M1" s="819"/>
      <c r="N1" s="819"/>
      <c r="O1" s="819"/>
      <c r="P1" s="819"/>
      <c r="R1" s="819" t="s">
        <v>6986</v>
      </c>
      <c r="S1" s="819"/>
      <c r="T1" s="819"/>
      <c r="U1" s="819"/>
    </row>
    <row r="2" spans="1:28" ht="28.15" customHeight="1" x14ac:dyDescent="0.25">
      <c r="A2" s="837"/>
      <c r="B2" s="838"/>
      <c r="C2" s="838"/>
      <c r="D2" s="838"/>
      <c r="E2" s="839"/>
      <c r="G2" s="840"/>
      <c r="H2" s="840"/>
      <c r="I2" s="840"/>
      <c r="J2" s="840"/>
      <c r="K2" s="324"/>
      <c r="L2" s="819"/>
      <c r="M2" s="819"/>
      <c r="N2" s="819"/>
      <c r="O2" s="819"/>
      <c r="P2" s="819"/>
      <c r="R2" s="819"/>
      <c r="S2" s="819"/>
      <c r="T2" s="819"/>
      <c r="U2" s="81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19" t="s">
        <v>7022</v>
      </c>
      <c r="H44" s="819"/>
      <c r="I44" s="819"/>
      <c r="J44" s="81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19"/>
      <c r="H45" s="819"/>
      <c r="I45" s="819"/>
      <c r="J45" s="81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4" t="s">
        <v>6983</v>
      </c>
      <c r="B50" s="835"/>
      <c r="C50" s="835"/>
      <c r="D50" s="835"/>
      <c r="E50" s="836"/>
      <c r="K50" s="406"/>
      <c r="L50" s="819" t="s">
        <v>6985</v>
      </c>
      <c r="M50" s="819"/>
      <c r="N50" s="819"/>
      <c r="O50" s="819"/>
      <c r="P50" s="819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7"/>
      <c r="B51" s="838"/>
      <c r="C51" s="838"/>
      <c r="D51" s="838"/>
      <c r="E51" s="839"/>
      <c r="G51" s="820" t="s">
        <v>7031</v>
      </c>
      <c r="H51" s="820"/>
      <c r="I51" s="820"/>
      <c r="J51" s="407">
        <f>J49+I48</f>
        <v>73164</v>
      </c>
      <c r="K51" s="406"/>
      <c r="L51" s="819"/>
      <c r="M51" s="819"/>
      <c r="N51" s="819"/>
      <c r="O51" s="819"/>
      <c r="P51" s="819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19" t="s">
        <v>6986</v>
      </c>
      <c r="S53" s="819"/>
      <c r="T53" s="819"/>
      <c r="U53" s="81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19"/>
      <c r="S54" s="819"/>
      <c r="T54" s="819"/>
      <c r="U54" s="81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3" t="s">
        <v>6985</v>
      </c>
      <c r="M66" s="833"/>
      <c r="N66" s="833"/>
      <c r="O66" s="833"/>
      <c r="P66" s="83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4" t="s">
        <v>7009</v>
      </c>
      <c r="B67" s="835"/>
      <c r="C67" s="835"/>
      <c r="D67" s="835"/>
      <c r="E67" s="836"/>
      <c r="L67" s="819"/>
      <c r="M67" s="819"/>
      <c r="N67" s="819"/>
      <c r="O67" s="819"/>
      <c r="P67" s="81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7"/>
      <c r="B68" s="838"/>
      <c r="C68" s="838"/>
      <c r="D68" s="838"/>
      <c r="E68" s="839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1" t="s">
        <v>7018</v>
      </c>
      <c r="B83" s="822"/>
      <c r="C83" s="822"/>
      <c r="D83" s="822"/>
      <c r="E83" s="823"/>
      <c r="R83" s="366"/>
      <c r="S83" s="386"/>
      <c r="U83" s="387"/>
    </row>
    <row r="84" spans="1:21" x14ac:dyDescent="0.25">
      <c r="A84" s="824"/>
      <c r="B84" s="825"/>
      <c r="C84" s="825"/>
      <c r="D84" s="825"/>
      <c r="E84" s="82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19" t="s">
        <v>6986</v>
      </c>
      <c r="S85" s="819"/>
      <c r="T85" s="819"/>
      <c r="U85" s="81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19"/>
      <c r="S86" s="819"/>
      <c r="T86" s="819"/>
      <c r="U86" s="81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27">
        <v>30000</v>
      </c>
      <c r="U89" s="83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28"/>
      <c r="U90" s="8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29"/>
      <c r="U91" s="83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19" t="s">
        <v>7022</v>
      </c>
      <c r="M109" s="819"/>
      <c r="N109" s="819"/>
      <c r="O109" s="819"/>
      <c r="P109" s="819"/>
    </row>
    <row r="110" spans="3:21" x14ac:dyDescent="0.25">
      <c r="L110" s="819"/>
      <c r="M110" s="819"/>
      <c r="N110" s="819"/>
      <c r="O110" s="819"/>
      <c r="P110" s="819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2025-01-30T13:35:33Z</dcterms:modified>
</cp:coreProperties>
</file>