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Record'!$A$228:$L$1475</definedName>
    <definedName name="_xlnm.Print_Area" localSheetId="0">'Salary Sheets'!$A$1:$Q$121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I1292" i="8" l="1"/>
  <c r="R1294" i="8" l="1"/>
  <c r="K1056" i="8" l="1"/>
  <c r="K1264" i="8" l="1"/>
  <c r="R237" i="8" l="1"/>
  <c r="R236" i="8"/>
  <c r="I380" i="8" l="1"/>
  <c r="K739" i="8" l="1"/>
  <c r="M121" i="1" l="1"/>
  <c r="X127" i="8" l="1"/>
  <c r="P656" i="8" l="1"/>
  <c r="R849" i="8" l="1"/>
  <c r="V1246" i="8" l="1"/>
  <c r="V237" i="8"/>
  <c r="V1182" i="8" l="1"/>
  <c r="V333" i="8"/>
  <c r="V381" i="8"/>
  <c r="V478" i="8"/>
  <c r="V285" i="8"/>
  <c r="V1469" i="8" l="1"/>
  <c r="X687" i="8"/>
  <c r="W173" i="8" l="1"/>
  <c r="V817" i="8" l="1"/>
  <c r="R559" i="8" l="1"/>
  <c r="R560" i="8" s="1"/>
  <c r="K1165" i="8" l="1"/>
  <c r="L121" i="1" l="1"/>
  <c r="V284" i="8" l="1"/>
  <c r="B54" i="1" l="1"/>
  <c r="R1467" i="8" l="1"/>
  <c r="R1468" i="8" s="1"/>
  <c r="R1469" i="8" s="1"/>
  <c r="V235" i="8" l="1"/>
  <c r="V508" i="8"/>
  <c r="B75" i="1" l="1"/>
  <c r="P508" i="8" l="1"/>
  <c r="K121" i="1" l="1"/>
  <c r="L59" i="11" l="1"/>
  <c r="I52" i="11"/>
  <c r="I57" i="11" s="1"/>
  <c r="I49" i="11"/>
  <c r="Q41" i="11"/>
  <c r="I41" i="11"/>
  <c r="O41" i="11" s="1"/>
  <c r="P41" i="11" s="1"/>
  <c r="R41" i="11" s="1"/>
  <c r="Q40" i="11"/>
  <c r="I40" i="11"/>
  <c r="O40" i="11" s="1"/>
  <c r="P40" i="11" s="1"/>
  <c r="R40" i="11" s="1"/>
  <c r="R39" i="11"/>
  <c r="P39" i="11"/>
  <c r="Q38" i="11"/>
  <c r="P38" i="11"/>
  <c r="R38" i="11" s="1"/>
  <c r="S50" i="11" s="1"/>
  <c r="O38" i="11"/>
  <c r="I38" i="11"/>
  <c r="Q37" i="1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T23" i="11" s="1"/>
  <c r="P19" i="11"/>
  <c r="P18" i="11"/>
  <c r="R25" i="11" s="1"/>
  <c r="P17" i="11"/>
  <c r="T19" i="11" s="1"/>
  <c r="V22" i="11" s="1"/>
  <c r="P16" i="11"/>
  <c r="P23" i="11" s="1"/>
  <c r="P9" i="11"/>
  <c r="P8" i="11"/>
  <c r="S10" i="11" s="1"/>
  <c r="P7" i="11"/>
  <c r="P6" i="11"/>
  <c r="Q6" i="11" s="1"/>
  <c r="Q8" i="11" s="1"/>
  <c r="P5" i="11"/>
  <c r="P4" i="11"/>
  <c r="P10" i="11" s="1"/>
  <c r="P3" i="11"/>
  <c r="O44" i="11" l="1"/>
  <c r="P37" i="11"/>
  <c r="R37" i="11" l="1"/>
  <c r="R44" i="11" s="1"/>
  <c r="P44" i="11"/>
  <c r="G1261" i="8"/>
  <c r="K1095" i="8" l="1"/>
  <c r="K423" i="8"/>
  <c r="I121" i="1" l="1"/>
  <c r="K1415" i="8" l="1"/>
  <c r="K1304" i="8"/>
  <c r="I44" i="8" l="1"/>
  <c r="I155" i="8"/>
  <c r="K63" i="8" l="1"/>
  <c r="R17" i="1" l="1"/>
  <c r="R11" i="1"/>
  <c r="R60" i="1"/>
  <c r="R56" i="1"/>
  <c r="R49" i="1"/>
  <c r="K1229" i="8"/>
  <c r="V732" i="8" l="1"/>
  <c r="R732" i="8" l="1"/>
  <c r="R733" i="8" s="1"/>
  <c r="E4" i="10" l="1"/>
  <c r="F5" i="10"/>
  <c r="F6" i="10"/>
  <c r="E6" i="10"/>
  <c r="G6" i="10" s="1"/>
  <c r="E5" i="10"/>
  <c r="G5" i="10" s="1"/>
  <c r="F4" i="10"/>
  <c r="G4" i="10" l="1"/>
  <c r="G7" i="10"/>
  <c r="R651" i="8"/>
  <c r="R652" i="8" s="1"/>
  <c r="R653" i="8" s="1"/>
  <c r="B45" i="1"/>
  <c r="R1400" i="8" l="1"/>
  <c r="R1401" i="8" s="1"/>
  <c r="V1193" i="8" l="1"/>
  <c r="V280" i="8"/>
  <c r="V554" i="8"/>
  <c r="K279" i="8" l="1"/>
  <c r="V375" i="8" l="1"/>
  <c r="R779" i="8" l="1"/>
  <c r="R780" i="8" s="1"/>
  <c r="R781" i="8" s="1"/>
  <c r="R782" i="8" s="1"/>
  <c r="R783" i="8" s="1"/>
  <c r="R784" i="8" s="1"/>
  <c r="R785" i="8" s="1"/>
  <c r="R985" i="8"/>
  <c r="R215" i="8" l="1"/>
  <c r="R1064" i="8"/>
  <c r="R937" i="8"/>
  <c r="R1351" i="8"/>
  <c r="R1352" i="8" s="1"/>
  <c r="R375" i="8"/>
  <c r="R376" i="8" s="1"/>
  <c r="R377" i="8" s="1"/>
  <c r="R378" i="8" s="1"/>
  <c r="R1240" i="8"/>
  <c r="R1241" i="8" s="1"/>
  <c r="R1242" i="8" s="1"/>
  <c r="R1243" i="8" s="1"/>
  <c r="R1244" i="8" s="1"/>
  <c r="R1245" i="8" s="1"/>
  <c r="R455" i="8"/>
  <c r="R1143" i="8"/>
  <c r="R1144" i="8" s="1"/>
  <c r="R1145" i="8" s="1"/>
  <c r="R327" i="8"/>
  <c r="R328" i="8" s="1"/>
  <c r="R329" i="8" s="1"/>
  <c r="R247" i="8"/>
  <c r="G17" i="10" l="1"/>
  <c r="C12" i="10"/>
  <c r="P650" i="8"/>
  <c r="F14" i="10" l="1"/>
  <c r="E14" i="10"/>
  <c r="F13" i="10"/>
  <c r="E13" i="10"/>
  <c r="G13" i="10" s="1"/>
  <c r="F12" i="10"/>
  <c r="E12" i="10"/>
  <c r="G12" i="10" l="1"/>
  <c r="G14" i="10"/>
  <c r="G15" i="10" s="1"/>
  <c r="W1463" i="8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U1471" i="8" s="1"/>
  <c r="W1471" i="8" s="1"/>
  <c r="Y1471" i="8" s="1"/>
  <c r="U1472" i="8" s="1"/>
  <c r="W1472" i="8" s="1"/>
  <c r="Y1472" i="8" s="1"/>
  <c r="U1473" i="8" s="1"/>
  <c r="W1473" i="8" s="1"/>
  <c r="Y1473" i="8" s="1"/>
  <c r="U1474" i="8" s="1"/>
  <c r="W1474" i="8" s="1"/>
  <c r="Y1474" i="8" s="1"/>
  <c r="W1431" i="8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W1367" i="8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U1377" i="8" s="1"/>
  <c r="W1377" i="8" s="1"/>
  <c r="Y1377" i="8" s="1"/>
  <c r="U1378" i="8" s="1"/>
  <c r="W1378" i="8" s="1"/>
  <c r="Y1378" i="8" s="1"/>
  <c r="W1351" i="8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W1304" i="8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W1288" i="8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W1256" i="8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W1240" i="8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W1224" i="8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W1208" i="8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W1192" i="8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W553" i="8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W1160" i="8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W1143" i="8"/>
  <c r="Y1143" i="8" s="1"/>
  <c r="U1144" i="8" s="1"/>
  <c r="W1144" i="8" s="1"/>
  <c r="Y1144" i="8" s="1"/>
  <c r="U1145" i="8" s="1"/>
  <c r="W1145" i="8" s="1"/>
  <c r="Y1145" i="8" s="1"/>
  <c r="U1146" i="8" s="1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W795" i="8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W1095" i="8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W1064" i="8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W1048" i="8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W779" i="8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W985" i="8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W969" i="8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W953" i="8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W937" i="8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W921" i="8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W890" i="8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W1415" i="8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W747" i="8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758" i="8" s="1"/>
  <c r="W758" i="8" s="1"/>
  <c r="Y758" i="8" s="1"/>
  <c r="W731" i="8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W812" i="8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82" i="8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W666" i="8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W650" i="8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W601" i="8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W569" i="8"/>
  <c r="Y569" i="8" s="1"/>
  <c r="U570" i="8" s="1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W576" i="8" s="1"/>
  <c r="Y576" i="8" s="1"/>
  <c r="U577" i="8" s="1"/>
  <c r="W577" i="8" s="1"/>
  <c r="Y577" i="8" s="1"/>
  <c r="U578" i="8" s="1"/>
  <c r="W578" i="8" s="1"/>
  <c r="Y578" i="8" s="1"/>
  <c r="U579" i="8" s="1"/>
  <c r="W579" i="8" s="1"/>
  <c r="Y579" i="8" s="1"/>
  <c r="U580" i="8" s="1"/>
  <c r="W580" i="8" s="1"/>
  <c r="Y580" i="8" s="1"/>
  <c r="W537" i="8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W521" i="8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W827" i="8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U515" i="8" s="1"/>
  <c r="W515" i="8" s="1"/>
  <c r="Y515" i="8" s="1"/>
  <c r="W488" i="8"/>
  <c r="Y488" i="8" s="1"/>
  <c r="U489" i="8" s="1"/>
  <c r="W489" i="8" s="1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U499" i="8" s="1"/>
  <c r="W499" i="8" s="1"/>
  <c r="Y499" i="8" s="1"/>
  <c r="J121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83" i="1" l="1"/>
  <c r="E83" i="1"/>
  <c r="B83" i="1"/>
  <c r="B66" i="1" l="1"/>
  <c r="E66" i="1"/>
  <c r="H66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224" i="8" l="1"/>
  <c r="R225" i="8" s="1"/>
  <c r="R226" i="8" s="1"/>
  <c r="K542" i="8" l="1"/>
  <c r="B90" i="1" l="1"/>
  <c r="W366" i="8" l="1"/>
  <c r="K121" i="8" l="1"/>
  <c r="R738" i="8" l="1"/>
  <c r="R739" i="8" s="1"/>
  <c r="R740" i="8" s="1"/>
  <c r="R741" i="8" s="1"/>
  <c r="R742" i="8" s="1"/>
  <c r="W151" i="8" l="1"/>
  <c r="Y151" i="8" s="1"/>
  <c r="U152" i="8" s="1"/>
  <c r="R1246" i="8" l="1"/>
  <c r="R1247" i="8" s="1"/>
  <c r="W412" i="8" l="1"/>
  <c r="W364" i="8" l="1"/>
  <c r="K655" i="8" l="1"/>
  <c r="R573" i="8" l="1"/>
  <c r="W219" i="8" l="1"/>
  <c r="R344" i="8"/>
  <c r="K521" i="8" l="1"/>
  <c r="K1192" i="8" l="1"/>
  <c r="K985" i="8" l="1"/>
  <c r="M77" i="1" l="1"/>
  <c r="B23" i="1" l="1"/>
  <c r="K1069" i="8" l="1"/>
  <c r="W409" i="8" l="1"/>
  <c r="W1178" i="8"/>
  <c r="W183" i="8" l="1"/>
  <c r="K188" i="8"/>
  <c r="U845" i="8"/>
  <c r="R522" i="8" l="1"/>
  <c r="R523" i="8" s="1"/>
  <c r="W408" i="8" l="1"/>
  <c r="K1340" i="8" l="1"/>
  <c r="R1208" i="8" l="1"/>
  <c r="R1209" i="8" s="1"/>
  <c r="R1210" i="8" s="1"/>
  <c r="R1211" i="8" s="1"/>
  <c r="R1212" i="8" s="1"/>
  <c r="R1213" i="8" s="1"/>
  <c r="R231" i="8" l="1"/>
  <c r="R232" i="8" s="1"/>
  <c r="R233" i="8" s="1"/>
  <c r="R234" i="8" s="1"/>
  <c r="R263" i="8" l="1"/>
  <c r="R248" i="8"/>
  <c r="R249" i="8" s="1"/>
  <c r="B53" i="1" l="1"/>
  <c r="R601" i="8"/>
  <c r="R279" i="8"/>
  <c r="R439" i="8" l="1"/>
  <c r="R216" i="8"/>
  <c r="R217" i="8" s="1"/>
  <c r="R218" i="8" s="1"/>
  <c r="R219" i="8" s="1"/>
  <c r="R220" i="8" s="1"/>
  <c r="R221" i="8" s="1"/>
  <c r="R472" i="8" l="1"/>
  <c r="R473" i="8" s="1"/>
  <c r="R474" i="8" s="1"/>
  <c r="R1192" i="8"/>
  <c r="R969" i="8"/>
  <c r="R970" i="8" s="1"/>
  <c r="R971" i="8" s="1"/>
  <c r="R392" i="8" l="1"/>
  <c r="R488" i="8" l="1"/>
  <c r="R239" i="8" l="1"/>
  <c r="R240" i="8" s="1"/>
  <c r="B100" i="1" l="1"/>
  <c r="G1470" i="8" l="1"/>
  <c r="K1470" i="8" s="1"/>
  <c r="C1470" i="8"/>
  <c r="G68" i="1" s="1"/>
  <c r="C1469" i="8"/>
  <c r="K1468" i="8"/>
  <c r="J68" i="1" s="1"/>
  <c r="G1468" i="8"/>
  <c r="M68" i="1" s="1"/>
  <c r="R1465" i="8"/>
  <c r="H1462" i="8"/>
  <c r="G1462" i="8"/>
  <c r="U1458" i="8"/>
  <c r="W1458" i="8" s="1"/>
  <c r="Y1458" i="8" s="1"/>
  <c r="R1456" i="8"/>
  <c r="C1455" i="8"/>
  <c r="G1454" i="8"/>
  <c r="K1454" i="8" s="1"/>
  <c r="C1454" i="8"/>
  <c r="G97" i="1" s="1"/>
  <c r="C1453" i="8"/>
  <c r="F97" i="1" s="1"/>
  <c r="K1452" i="8"/>
  <c r="J97" i="1" s="1"/>
  <c r="G1452" i="8"/>
  <c r="M97" i="1" s="1"/>
  <c r="W1447" i="8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H1446" i="8"/>
  <c r="G1446" i="8"/>
  <c r="R1440" i="8"/>
  <c r="G1438" i="8"/>
  <c r="K1438" i="8" s="1"/>
  <c r="C1438" i="8"/>
  <c r="G101" i="1" s="1"/>
  <c r="C1437" i="8"/>
  <c r="K1436" i="8"/>
  <c r="J101" i="1" s="1"/>
  <c r="G1436" i="8"/>
  <c r="M101" i="1" s="1"/>
  <c r="C1439" i="8"/>
  <c r="H1430" i="8"/>
  <c r="G1430" i="8"/>
  <c r="R1376" i="8"/>
  <c r="G1374" i="8"/>
  <c r="K1374" i="8" s="1"/>
  <c r="C1374" i="8"/>
  <c r="G78" i="1" s="1"/>
  <c r="C1373" i="8"/>
  <c r="F78" i="1" s="1"/>
  <c r="K1372" i="8"/>
  <c r="J78" i="1" s="1"/>
  <c r="G1372" i="8"/>
  <c r="M78" i="1" s="1"/>
  <c r="C1375" i="8"/>
  <c r="H1366" i="8"/>
  <c r="G1366" i="8"/>
  <c r="R1362" i="8"/>
  <c r="C1359" i="8" s="1"/>
  <c r="G1358" i="8"/>
  <c r="C1358" i="8"/>
  <c r="G84" i="1" s="1"/>
  <c r="C1357" i="8"/>
  <c r="F84" i="1" s="1"/>
  <c r="K1356" i="8"/>
  <c r="J84" i="1" s="1"/>
  <c r="G1356" i="8"/>
  <c r="M84" i="1" s="1"/>
  <c r="H1350" i="8"/>
  <c r="G1350" i="8"/>
  <c r="U1346" i="8"/>
  <c r="W1346" i="8" s="1"/>
  <c r="Y1346" i="8" s="1"/>
  <c r="R1346" i="8"/>
  <c r="R1345" i="8"/>
  <c r="R1344" i="8"/>
  <c r="G1342" i="8"/>
  <c r="C1342" i="8"/>
  <c r="G94" i="1" s="1"/>
  <c r="C1341" i="8"/>
  <c r="F94" i="1" s="1"/>
  <c r="J94" i="1"/>
  <c r="G1340" i="8"/>
  <c r="M94" i="1" s="1"/>
  <c r="R1337" i="8"/>
  <c r="W1335" i="8"/>
  <c r="Y1335" i="8" s="1"/>
  <c r="H1334" i="8"/>
  <c r="G1334" i="8"/>
  <c r="U1330" i="8"/>
  <c r="W1330" i="8" s="1"/>
  <c r="Y1330" i="8" s="1"/>
  <c r="R1330" i="8"/>
  <c r="C1327" i="8" s="1"/>
  <c r="R1329" i="8"/>
  <c r="R1328" i="8"/>
  <c r="R1327" i="8"/>
  <c r="G1326" i="8"/>
  <c r="C1326" i="8"/>
  <c r="G88" i="1" s="1"/>
  <c r="C1325" i="8"/>
  <c r="F88" i="1" s="1"/>
  <c r="K1324" i="8"/>
  <c r="J88" i="1" s="1"/>
  <c r="G1324" i="8"/>
  <c r="M88" i="1" s="1"/>
  <c r="W1319" i="8"/>
  <c r="Y1319" i="8" s="1"/>
  <c r="U1320" i="8" s="1"/>
  <c r="W1320" i="8" s="1"/>
  <c r="Y1320" i="8" s="1"/>
  <c r="U1321" i="8" s="1"/>
  <c r="H1318" i="8"/>
  <c r="G1318" i="8"/>
  <c r="R1315" i="8"/>
  <c r="R1312" i="8"/>
  <c r="G1311" i="8"/>
  <c r="C1311" i="8"/>
  <c r="G23" i="1" s="1"/>
  <c r="C1310" i="8"/>
  <c r="K1309" i="8"/>
  <c r="J23" i="1" s="1"/>
  <c r="G1309" i="8"/>
  <c r="M23" i="1" s="1"/>
  <c r="H1303" i="8"/>
  <c r="G1303" i="8"/>
  <c r="C1296" i="8"/>
  <c r="G1295" i="8"/>
  <c r="C1295" i="8"/>
  <c r="G65" i="1" s="1"/>
  <c r="C1294" i="8"/>
  <c r="F65" i="1" s="1"/>
  <c r="K1293" i="8"/>
  <c r="J65" i="1" s="1"/>
  <c r="G1293" i="8"/>
  <c r="M65" i="1" s="1"/>
  <c r="H1287" i="8"/>
  <c r="G1287" i="8"/>
  <c r="U1283" i="8"/>
  <c r="W1283" i="8" s="1"/>
  <c r="Y1283" i="8" s="1"/>
  <c r="R1283" i="8"/>
  <c r="U1280" i="8"/>
  <c r="W1280" i="8" s="1"/>
  <c r="Y1280" i="8" s="1"/>
  <c r="U1281" i="8" s="1"/>
  <c r="W1281" i="8" s="1"/>
  <c r="Y1281" i="8" s="1"/>
  <c r="U1282" i="8" s="1"/>
  <c r="G1279" i="8"/>
  <c r="C1279" i="8"/>
  <c r="G72" i="1" s="1"/>
  <c r="C1278" i="8"/>
  <c r="F72" i="1" s="1"/>
  <c r="K1277" i="8"/>
  <c r="J72" i="1" s="1"/>
  <c r="G1277" i="8"/>
  <c r="M72" i="1" s="1"/>
  <c r="R1275" i="8"/>
  <c r="R1274" i="8"/>
  <c r="W1272" i="8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H1271" i="8"/>
  <c r="G1271" i="8"/>
  <c r="R1266" i="8"/>
  <c r="R1267" i="8" s="1"/>
  <c r="R1264" i="8"/>
  <c r="G1263" i="8"/>
  <c r="C1263" i="8"/>
  <c r="G67" i="1" s="1"/>
  <c r="C1262" i="8"/>
  <c r="F67" i="1" s="1"/>
  <c r="K1261" i="8"/>
  <c r="J67" i="1" s="1"/>
  <c r="M67" i="1"/>
  <c r="H1255" i="8"/>
  <c r="G1255" i="8"/>
  <c r="G1247" i="8"/>
  <c r="K1247" i="8" s="1"/>
  <c r="C1247" i="8"/>
  <c r="G36" i="1" s="1"/>
  <c r="C1246" i="8"/>
  <c r="F36" i="1" s="1"/>
  <c r="K1245" i="8"/>
  <c r="J36" i="1" s="1"/>
  <c r="G1245" i="8"/>
  <c r="M36" i="1" s="1"/>
  <c r="C1248" i="8"/>
  <c r="H1239" i="8"/>
  <c r="G1239" i="8"/>
  <c r="C1232" i="8"/>
  <c r="G1231" i="8"/>
  <c r="C1231" i="8"/>
  <c r="G82" i="1" s="1"/>
  <c r="C1230" i="8"/>
  <c r="F82" i="1" s="1"/>
  <c r="J82" i="1"/>
  <c r="G1229" i="8"/>
  <c r="M82" i="1" s="1"/>
  <c r="R1227" i="8"/>
  <c r="H1223" i="8"/>
  <c r="G1223" i="8"/>
  <c r="R1218" i="8"/>
  <c r="C1216" i="8" s="1"/>
  <c r="R1216" i="8"/>
  <c r="G1215" i="8"/>
  <c r="O83" i="1" s="1"/>
  <c r="C1215" i="8"/>
  <c r="G83" i="1" s="1"/>
  <c r="C1214" i="8"/>
  <c r="F83" i="1" s="1"/>
  <c r="K1213" i="8"/>
  <c r="J83" i="1" s="1"/>
  <c r="G1213" i="8"/>
  <c r="M83" i="1" s="1"/>
  <c r="H1207" i="8"/>
  <c r="G1207" i="8"/>
  <c r="G1199" i="8"/>
  <c r="K1199" i="8" s="1"/>
  <c r="C1199" i="8"/>
  <c r="G103" i="1" s="1"/>
  <c r="C1198" i="8"/>
  <c r="F103" i="1" s="1"/>
  <c r="K1197" i="8"/>
  <c r="J103" i="1" s="1"/>
  <c r="G1197" i="8"/>
  <c r="M103" i="1" s="1"/>
  <c r="R1193" i="8"/>
  <c r="R1194" i="8" s="1"/>
  <c r="R1195" i="8" s="1"/>
  <c r="R1196" i="8" s="1"/>
  <c r="R1197" i="8" s="1"/>
  <c r="R1198" i="8" s="1"/>
  <c r="R1199" i="8" s="1"/>
  <c r="R1200" i="8" s="1"/>
  <c r="H1191" i="8"/>
  <c r="G1191" i="8"/>
  <c r="R564" i="8"/>
  <c r="G560" i="8"/>
  <c r="O53" i="1" s="1"/>
  <c r="C560" i="8"/>
  <c r="G53" i="1" s="1"/>
  <c r="C559" i="8"/>
  <c r="C561" i="8"/>
  <c r="K558" i="8"/>
  <c r="J53" i="1" s="1"/>
  <c r="G558" i="8"/>
  <c r="M53" i="1" s="1"/>
  <c r="H552" i="8"/>
  <c r="G552" i="8"/>
  <c r="R1171" i="8"/>
  <c r="R1168" i="8"/>
  <c r="G1167" i="8"/>
  <c r="K1167" i="8" s="1"/>
  <c r="C1167" i="8"/>
  <c r="G37" i="1" s="1"/>
  <c r="C1166" i="8"/>
  <c r="F37" i="1" s="1"/>
  <c r="R1165" i="8"/>
  <c r="C1168" i="8" s="1"/>
  <c r="J37" i="1"/>
  <c r="G1165" i="8"/>
  <c r="M37" i="1" s="1"/>
  <c r="H1159" i="8"/>
  <c r="G1159" i="8"/>
  <c r="G1150" i="8"/>
  <c r="C1150" i="8"/>
  <c r="G87" i="1" s="1"/>
  <c r="C1149" i="8"/>
  <c r="K1148" i="8"/>
  <c r="J87" i="1" s="1"/>
  <c r="G1148" i="8"/>
  <c r="M87" i="1" s="1"/>
  <c r="C1151" i="8"/>
  <c r="H1142" i="8"/>
  <c r="G1142" i="8"/>
  <c r="R804" i="8"/>
  <c r="G802" i="8"/>
  <c r="K802" i="8" s="1"/>
  <c r="C802" i="8"/>
  <c r="G48" i="1" s="1"/>
  <c r="C801" i="8"/>
  <c r="F48" i="1" s="1"/>
  <c r="K800" i="8"/>
  <c r="G800" i="8"/>
  <c r="M48" i="1" s="1"/>
  <c r="H794" i="8"/>
  <c r="G794" i="8"/>
  <c r="U1137" i="8"/>
  <c r="W1137" i="8" s="1"/>
  <c r="R1137" i="8"/>
  <c r="R1136" i="8"/>
  <c r="U1135" i="8"/>
  <c r="W1135" i="8" s="1"/>
  <c r="Y1135" i="8" s="1"/>
  <c r="U1136" i="8" s="1"/>
  <c r="W1136" i="8" s="1"/>
  <c r="Y1136" i="8" s="1"/>
  <c r="R1135" i="8"/>
  <c r="U1134" i="8"/>
  <c r="W1134" i="8" s="1"/>
  <c r="Y1134" i="8" s="1"/>
  <c r="R1134" i="8"/>
  <c r="R1133" i="8"/>
  <c r="G1133" i="8"/>
  <c r="K1133" i="8" s="1"/>
  <c r="C1133" i="8"/>
  <c r="R1132" i="8"/>
  <c r="C1132" i="8"/>
  <c r="R1131" i="8"/>
  <c r="K1131" i="8"/>
  <c r="G1131" i="8"/>
  <c r="R1130" i="8"/>
  <c r="K1130" i="8"/>
  <c r="R1129" i="8"/>
  <c r="R1128" i="8"/>
  <c r="R1127" i="8"/>
  <c r="W1126" i="8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H1125" i="8"/>
  <c r="G1125" i="8"/>
  <c r="U1121" i="8"/>
  <c r="W1121" i="8" s="1"/>
  <c r="Y1121" i="8" s="1"/>
  <c r="R1120" i="8"/>
  <c r="U1118" i="8"/>
  <c r="W1118" i="8" s="1"/>
  <c r="Y1118" i="8" s="1"/>
  <c r="U1119" i="8" s="1"/>
  <c r="W1119" i="8" s="1"/>
  <c r="Y1119" i="8" s="1"/>
  <c r="U1120" i="8" s="1"/>
  <c r="C1118" i="8"/>
  <c r="U1117" i="8"/>
  <c r="W1117" i="8" s="1"/>
  <c r="Y1117" i="8" s="1"/>
  <c r="R1117" i="8"/>
  <c r="G1117" i="8"/>
  <c r="K1117" i="8" s="1"/>
  <c r="C1117" i="8"/>
  <c r="C1116" i="8"/>
  <c r="K1115" i="8"/>
  <c r="G1115" i="8"/>
  <c r="R1112" i="8"/>
  <c r="W1110" i="8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U1114" i="8" s="1"/>
  <c r="W1114" i="8" s="1"/>
  <c r="Y1114" i="8" s="1"/>
  <c r="U1115" i="8" s="1"/>
  <c r="W1115" i="8" s="1"/>
  <c r="Y1115" i="8" s="1"/>
  <c r="U1116" i="8" s="1"/>
  <c r="W1116" i="8" s="1"/>
  <c r="Y1116" i="8" s="1"/>
  <c r="H1109" i="8"/>
  <c r="G1109" i="8"/>
  <c r="R1105" i="8"/>
  <c r="R1102" i="8"/>
  <c r="R1103" i="8" s="1"/>
  <c r="G1102" i="8"/>
  <c r="K1102" i="8" s="1"/>
  <c r="C1102" i="8"/>
  <c r="G20" i="1" s="1"/>
  <c r="C1101" i="8"/>
  <c r="F20" i="1" s="1"/>
  <c r="K1100" i="8"/>
  <c r="J20" i="1" s="1"/>
  <c r="G1100" i="8"/>
  <c r="M20" i="1" s="1"/>
  <c r="R1096" i="8"/>
  <c r="R1097" i="8" s="1"/>
  <c r="H1094" i="8"/>
  <c r="G1094" i="8"/>
  <c r="U1090" i="8"/>
  <c r="W1090" i="8" s="1"/>
  <c r="Y1090" i="8" s="1"/>
  <c r="R1090" i="8"/>
  <c r="R1089" i="8"/>
  <c r="R1088" i="8"/>
  <c r="U1087" i="8"/>
  <c r="W1087" i="8" s="1"/>
  <c r="Y1087" i="8" s="1"/>
  <c r="U1088" i="8" s="1"/>
  <c r="W1088" i="8" s="1"/>
  <c r="Y1088" i="8" s="1"/>
  <c r="U1089" i="8" s="1"/>
  <c r="R1087" i="8"/>
  <c r="R1086" i="8"/>
  <c r="G1086" i="8"/>
  <c r="K1086" i="8" s="1"/>
  <c r="C1086" i="8"/>
  <c r="R1085" i="8"/>
  <c r="C1085" i="8"/>
  <c r="R1084" i="8"/>
  <c r="K1084" i="8"/>
  <c r="G1084" i="8"/>
  <c r="R1083" i="8"/>
  <c r="K1083" i="8"/>
  <c r="R1082" i="8"/>
  <c r="W1079" i="8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H1078" i="8"/>
  <c r="G1078" i="8"/>
  <c r="G1071" i="8"/>
  <c r="K1071" i="8" s="1"/>
  <c r="C1071" i="8"/>
  <c r="G62" i="1" s="1"/>
  <c r="R1070" i="8"/>
  <c r="R1071" i="8" s="1"/>
  <c r="R1072" i="8" s="1"/>
  <c r="R1073" i="8" s="1"/>
  <c r="R1074" i="8" s="1"/>
  <c r="R1075" i="8" s="1"/>
  <c r="C1070" i="8"/>
  <c r="F62" i="1" s="1"/>
  <c r="G1069" i="8"/>
  <c r="M62" i="1" s="1"/>
  <c r="R1065" i="8"/>
  <c r="R1066" i="8" s="1"/>
  <c r="R1067" i="8" s="1"/>
  <c r="R1068" i="8" s="1"/>
  <c r="R1069" i="8" s="1"/>
  <c r="H1063" i="8"/>
  <c r="G1063" i="8"/>
  <c r="G1055" i="8"/>
  <c r="C1055" i="8"/>
  <c r="G64" i="1" s="1"/>
  <c r="C1054" i="8"/>
  <c r="F64" i="1" s="1"/>
  <c r="R1053" i="8"/>
  <c r="R1055" i="8" s="1"/>
  <c r="R1056" i="8" s="1"/>
  <c r="R1057" i="8" s="1"/>
  <c r="K1053" i="8"/>
  <c r="J64" i="1" s="1"/>
  <c r="G1053" i="8"/>
  <c r="M64" i="1" s="1"/>
  <c r="R1049" i="8"/>
  <c r="H1047" i="8"/>
  <c r="G1047" i="8"/>
  <c r="R1043" i="8"/>
  <c r="R1042" i="8"/>
  <c r="R1041" i="8"/>
  <c r="R1040" i="8"/>
  <c r="R1039" i="8"/>
  <c r="G1039" i="8"/>
  <c r="K1039" i="8" s="1"/>
  <c r="C1039" i="8"/>
  <c r="R1038" i="8"/>
  <c r="C1038" i="8"/>
  <c r="R1037" i="8"/>
  <c r="C1040" i="8" s="1"/>
  <c r="K1037" i="8"/>
  <c r="G1037" i="8"/>
  <c r="R1036" i="8"/>
  <c r="K1036" i="8"/>
  <c r="R1035" i="8"/>
  <c r="W1034" i="8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R1034" i="8"/>
  <c r="W1033" i="8"/>
  <c r="Y1033" i="8" s="1"/>
  <c r="R1033" i="8"/>
  <c r="W1032" i="8"/>
  <c r="Y1032" i="8" s="1"/>
  <c r="H1031" i="8"/>
  <c r="G1031" i="8"/>
  <c r="U1027" i="8"/>
  <c r="W1027" i="8" s="1"/>
  <c r="Y1027" i="8" s="1"/>
  <c r="R1027" i="8"/>
  <c r="R1026" i="8"/>
  <c r="R1025" i="8"/>
  <c r="U1024" i="8"/>
  <c r="W1024" i="8" s="1"/>
  <c r="Y1024" i="8" s="1"/>
  <c r="U1025" i="8" s="1"/>
  <c r="W1025" i="8" s="1"/>
  <c r="Y1025" i="8" s="1"/>
  <c r="U1026" i="8" s="1"/>
  <c r="R1024" i="8"/>
  <c r="R1023" i="8"/>
  <c r="G1023" i="8"/>
  <c r="K1023" i="8" s="1"/>
  <c r="C1023" i="8"/>
  <c r="R1022" i="8"/>
  <c r="C1022" i="8"/>
  <c r="R1021" i="8"/>
  <c r="K1021" i="8"/>
  <c r="G1021" i="8"/>
  <c r="R1020" i="8"/>
  <c r="K1020" i="8"/>
  <c r="R1019" i="8"/>
  <c r="R1018" i="8"/>
  <c r="R1017" i="8"/>
  <c r="W1016" i="8"/>
  <c r="Y1016" i="8" s="1"/>
  <c r="U1017" i="8" s="1"/>
  <c r="W1017" i="8" s="1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H1015" i="8"/>
  <c r="G1015" i="8"/>
  <c r="R787" i="8"/>
  <c r="R788" i="8" s="1"/>
  <c r="R789" i="8" s="1"/>
  <c r="R790" i="8" s="1"/>
  <c r="G786" i="8"/>
  <c r="C786" i="8"/>
  <c r="G47" i="1" s="1"/>
  <c r="C785" i="8"/>
  <c r="K784" i="8"/>
  <c r="J47" i="1" s="1"/>
  <c r="G784" i="8"/>
  <c r="M47" i="1" s="1"/>
  <c r="H778" i="8"/>
  <c r="G778" i="8"/>
  <c r="R1008" i="8"/>
  <c r="G1007" i="8"/>
  <c r="K1007" i="8" s="1"/>
  <c r="C1007" i="8"/>
  <c r="C1006" i="8"/>
  <c r="R1005" i="8"/>
  <c r="C1008" i="8" s="1"/>
  <c r="K1005" i="8"/>
  <c r="G1005" i="8"/>
  <c r="R1002" i="8"/>
  <c r="R1001" i="8"/>
  <c r="W1000" i="8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H999" i="8"/>
  <c r="G999" i="8"/>
  <c r="G992" i="8"/>
  <c r="K992" i="8" s="1"/>
  <c r="C992" i="8"/>
  <c r="G33" i="1" s="1"/>
  <c r="C991" i="8"/>
  <c r="F33" i="1" s="1"/>
  <c r="K990" i="8"/>
  <c r="J33" i="1" s="1"/>
  <c r="G990" i="8"/>
  <c r="M33" i="1" s="1"/>
  <c r="R986" i="8"/>
  <c r="H984" i="8"/>
  <c r="G984" i="8"/>
  <c r="G976" i="8"/>
  <c r="K976" i="8" s="1"/>
  <c r="C976" i="8"/>
  <c r="G32" i="1" s="1"/>
  <c r="R975" i="8"/>
  <c r="C975" i="8"/>
  <c r="K974" i="8"/>
  <c r="J32" i="1" s="1"/>
  <c r="G974" i="8"/>
  <c r="M32" i="1" s="1"/>
  <c r="C977" i="8"/>
  <c r="H968" i="8"/>
  <c r="G968" i="8"/>
  <c r="R962" i="8"/>
  <c r="R963" i="8" s="1"/>
  <c r="R964" i="8" s="1"/>
  <c r="G960" i="8"/>
  <c r="K960" i="8" s="1"/>
  <c r="C960" i="8"/>
  <c r="C959" i="8"/>
  <c r="K958" i="8"/>
  <c r="G958" i="8"/>
  <c r="R957" i="8"/>
  <c r="R956" i="8"/>
  <c r="R955" i="8"/>
  <c r="H952" i="8"/>
  <c r="G952" i="8"/>
  <c r="G944" i="8"/>
  <c r="O69" i="1" s="1"/>
  <c r="C944" i="8"/>
  <c r="G69" i="1" s="1"/>
  <c r="C943" i="8"/>
  <c r="K942" i="8"/>
  <c r="J69" i="1" s="1"/>
  <c r="G942" i="8"/>
  <c r="M69" i="1" s="1"/>
  <c r="R941" i="8"/>
  <c r="R942" i="8" s="1"/>
  <c r="R938" i="8"/>
  <c r="R939" i="8" s="1"/>
  <c r="H936" i="8"/>
  <c r="G936" i="8"/>
  <c r="R929" i="8"/>
  <c r="G928" i="8"/>
  <c r="C928" i="8"/>
  <c r="G91" i="1" s="1"/>
  <c r="C927" i="8"/>
  <c r="F91" i="1" s="1"/>
  <c r="R926" i="8"/>
  <c r="K926" i="8"/>
  <c r="J91" i="1" s="1"/>
  <c r="G926" i="8"/>
  <c r="M91" i="1" s="1"/>
  <c r="R925" i="8"/>
  <c r="R924" i="8"/>
  <c r="H920" i="8"/>
  <c r="G920" i="8"/>
  <c r="U916" i="8"/>
  <c r="W916" i="8" s="1"/>
  <c r="Y916" i="8" s="1"/>
  <c r="R916" i="8"/>
  <c r="R915" i="8"/>
  <c r="U914" i="8"/>
  <c r="W914" i="8" s="1"/>
  <c r="Y914" i="8" s="1"/>
  <c r="U915" i="8" s="1"/>
  <c r="R914" i="8"/>
  <c r="U913" i="8"/>
  <c r="W913" i="8" s="1"/>
  <c r="Y913" i="8" s="1"/>
  <c r="R913" i="8"/>
  <c r="U912" i="8"/>
  <c r="W912" i="8" s="1"/>
  <c r="Y912" i="8" s="1"/>
  <c r="R912" i="8"/>
  <c r="G912" i="8"/>
  <c r="O59" i="1" s="1"/>
  <c r="C912" i="8"/>
  <c r="G59" i="1" s="1"/>
  <c r="R911" i="8"/>
  <c r="C911" i="8"/>
  <c r="F59" i="1" s="1"/>
  <c r="R910" i="8"/>
  <c r="K910" i="8"/>
  <c r="J59" i="1" s="1"/>
  <c r="G910" i="8"/>
  <c r="M59" i="1" s="1"/>
  <c r="R909" i="8"/>
  <c r="K909" i="8"/>
  <c r="W905" i="8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H904" i="8"/>
  <c r="G904" i="8"/>
  <c r="R901" i="8"/>
  <c r="R900" i="8"/>
  <c r="R899" i="8"/>
  <c r="R898" i="8"/>
  <c r="G897" i="8"/>
  <c r="K897" i="8" s="1"/>
  <c r="C897" i="8"/>
  <c r="G95" i="1" s="1"/>
  <c r="C896" i="8"/>
  <c r="F95" i="1" s="1"/>
  <c r="K895" i="8"/>
  <c r="J95" i="1" s="1"/>
  <c r="G895" i="8"/>
  <c r="M95" i="1" s="1"/>
  <c r="R890" i="8"/>
  <c r="R891" i="8" s="1"/>
  <c r="R892" i="8" s="1"/>
  <c r="R893" i="8" s="1"/>
  <c r="R894" i="8" s="1"/>
  <c r="R895" i="8" s="1"/>
  <c r="R896" i="8" s="1"/>
  <c r="H889" i="8"/>
  <c r="G889" i="8"/>
  <c r="U885" i="8"/>
  <c r="W885" i="8" s="1"/>
  <c r="Y885" i="8" s="1"/>
  <c r="U884" i="8"/>
  <c r="W884" i="8" s="1"/>
  <c r="R884" i="8"/>
  <c r="R883" i="8"/>
  <c r="C882" i="8"/>
  <c r="G881" i="8"/>
  <c r="C881" i="8"/>
  <c r="C880" i="8"/>
  <c r="K879" i="8"/>
  <c r="G879" i="8"/>
  <c r="R877" i="8"/>
  <c r="R876" i="8"/>
  <c r="R875" i="8"/>
  <c r="W874" i="8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H873" i="8"/>
  <c r="G873" i="8"/>
  <c r="G1422" i="8"/>
  <c r="K1422" i="8" s="1"/>
  <c r="C1422" i="8"/>
  <c r="G24" i="1" s="1"/>
  <c r="C1421" i="8"/>
  <c r="F24" i="1" s="1"/>
  <c r="K1420" i="8"/>
  <c r="J24" i="1" s="1"/>
  <c r="G1420" i="8"/>
  <c r="M24" i="1" s="1"/>
  <c r="R1419" i="8"/>
  <c r="R1420" i="8" s="1"/>
  <c r="R1421" i="8" s="1"/>
  <c r="R1422" i="8" s="1"/>
  <c r="R1423" i="8" s="1"/>
  <c r="R1424" i="8" s="1"/>
  <c r="R1425" i="8" s="1"/>
  <c r="R1426" i="8" s="1"/>
  <c r="H1414" i="8"/>
  <c r="G1414" i="8"/>
  <c r="R774" i="8"/>
  <c r="R773" i="8"/>
  <c r="R772" i="8"/>
  <c r="R771" i="8"/>
  <c r="R770" i="8"/>
  <c r="G770" i="8"/>
  <c r="K770" i="8" s="1"/>
  <c r="C770" i="8"/>
  <c r="G90" i="1" s="1"/>
  <c r="R769" i="8"/>
  <c r="C769" i="8"/>
  <c r="F90" i="1" s="1"/>
  <c r="R768" i="8"/>
  <c r="K768" i="8"/>
  <c r="J90" i="1" s="1"/>
  <c r="G768" i="8"/>
  <c r="M90" i="1" s="1"/>
  <c r="R767" i="8"/>
  <c r="R766" i="8"/>
  <c r="R765" i="8"/>
  <c r="R764" i="8"/>
  <c r="W763" i="8"/>
  <c r="Y763" i="8" s="1"/>
  <c r="U764" i="8" s="1"/>
  <c r="W764" i="8" s="1"/>
  <c r="Y764" i="8" s="1"/>
  <c r="U765" i="8" s="1"/>
  <c r="W765" i="8" s="1"/>
  <c r="Y765" i="8" s="1"/>
  <c r="H762" i="8"/>
  <c r="G762" i="8"/>
  <c r="G754" i="8"/>
  <c r="K754" i="8" s="1"/>
  <c r="C754" i="8"/>
  <c r="G43" i="1" s="1"/>
  <c r="C753" i="8"/>
  <c r="F43" i="1" s="1"/>
  <c r="K752" i="8"/>
  <c r="J43" i="1" s="1"/>
  <c r="G752" i="8"/>
  <c r="M43" i="1" s="1"/>
  <c r="R747" i="8"/>
  <c r="R748" i="8" s="1"/>
  <c r="R749" i="8" s="1"/>
  <c r="R750" i="8" s="1"/>
  <c r="R751" i="8" s="1"/>
  <c r="R752" i="8" s="1"/>
  <c r="R753" i="8" s="1"/>
  <c r="R754" i="8" s="1"/>
  <c r="R755" i="8" s="1"/>
  <c r="R756" i="8" s="1"/>
  <c r="R757" i="8" s="1"/>
  <c r="R758" i="8" s="1"/>
  <c r="H746" i="8"/>
  <c r="G746" i="8"/>
  <c r="C739" i="8"/>
  <c r="G738" i="8"/>
  <c r="K738" i="8" s="1"/>
  <c r="C738" i="8"/>
  <c r="G99" i="1" s="1"/>
  <c r="C737" i="8"/>
  <c r="F99" i="1" s="1"/>
  <c r="K736" i="8"/>
  <c r="J99" i="1" s="1"/>
  <c r="G736" i="8"/>
  <c r="M99" i="1" s="1"/>
  <c r="H730" i="8"/>
  <c r="G730" i="8"/>
  <c r="G819" i="8"/>
  <c r="C819" i="8"/>
  <c r="G44" i="1" s="1"/>
  <c r="C818" i="8"/>
  <c r="F44" i="1" s="1"/>
  <c r="K817" i="8"/>
  <c r="J44" i="1" s="1"/>
  <c r="G817" i="8"/>
  <c r="M44" i="1" s="1"/>
  <c r="R812" i="8"/>
  <c r="R813" i="8" s="1"/>
  <c r="R814" i="8" s="1"/>
  <c r="R815" i="8" s="1"/>
  <c r="R816" i="8" s="1"/>
  <c r="R817" i="8" s="1"/>
  <c r="R818" i="8" s="1"/>
  <c r="R819" i="8" s="1"/>
  <c r="R820" i="8" s="1"/>
  <c r="R821" i="8" s="1"/>
  <c r="R822" i="8" s="1"/>
  <c r="R823" i="8" s="1"/>
  <c r="H811" i="8"/>
  <c r="G811" i="8"/>
  <c r="R723" i="8"/>
  <c r="R721" i="8"/>
  <c r="G721" i="8"/>
  <c r="K721" i="8" s="1"/>
  <c r="C721" i="8"/>
  <c r="G79" i="1" s="1"/>
  <c r="C720" i="8"/>
  <c r="F79" i="1" s="1"/>
  <c r="R719" i="8"/>
  <c r="K719" i="8"/>
  <c r="J79" i="1" s="1"/>
  <c r="G719" i="8"/>
  <c r="M79" i="1" s="1"/>
  <c r="R715" i="8"/>
  <c r="H713" i="8"/>
  <c r="G713" i="8"/>
  <c r="U709" i="8"/>
  <c r="W709" i="8" s="1"/>
  <c r="Y709" i="8" s="1"/>
  <c r="R709" i="8"/>
  <c r="U708" i="8"/>
  <c r="R708" i="8"/>
  <c r="U707" i="8"/>
  <c r="W707" i="8" s="1"/>
  <c r="Y707" i="8" s="1"/>
  <c r="R707" i="8"/>
  <c r="U706" i="8"/>
  <c r="W706" i="8" s="1"/>
  <c r="Y706" i="8" s="1"/>
  <c r="R706" i="8"/>
  <c r="U705" i="8"/>
  <c r="W705" i="8" s="1"/>
  <c r="Y705" i="8" s="1"/>
  <c r="R705" i="8"/>
  <c r="G705" i="8"/>
  <c r="K705" i="8" s="1"/>
  <c r="C705" i="8"/>
  <c r="R704" i="8"/>
  <c r="C704" i="8"/>
  <c r="R703" i="8"/>
  <c r="G703" i="8"/>
  <c r="R702" i="8"/>
  <c r="K702" i="8"/>
  <c r="K704" i="8" s="1"/>
  <c r="R701" i="8"/>
  <c r="R700" i="8"/>
  <c r="R699" i="8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R698" i="8"/>
  <c r="H697" i="8"/>
  <c r="G697" i="8"/>
  <c r="G689" i="8"/>
  <c r="K689" i="8" s="1"/>
  <c r="C689" i="8"/>
  <c r="G102" i="1" s="1"/>
  <c r="C688" i="8"/>
  <c r="F102" i="1" s="1"/>
  <c r="K687" i="8"/>
  <c r="J102" i="1" s="1"/>
  <c r="G687" i="8"/>
  <c r="M102" i="1" s="1"/>
  <c r="R682" i="8"/>
  <c r="R683" i="8" s="1"/>
  <c r="R684" i="8" s="1"/>
  <c r="H681" i="8"/>
  <c r="G681" i="8"/>
  <c r="R677" i="8"/>
  <c r="R674" i="8"/>
  <c r="R675" i="8" s="1"/>
  <c r="G673" i="8"/>
  <c r="K673" i="8" s="1"/>
  <c r="C673" i="8"/>
  <c r="G80" i="1" s="1"/>
  <c r="R672" i="8"/>
  <c r="C672" i="8"/>
  <c r="F80" i="1" s="1"/>
  <c r="R671" i="8"/>
  <c r="K671" i="8"/>
  <c r="J80" i="1" s="1"/>
  <c r="G671" i="8"/>
  <c r="M80" i="1" s="1"/>
  <c r="R669" i="8"/>
  <c r="H665" i="8"/>
  <c r="G665" i="8"/>
  <c r="G657" i="8"/>
  <c r="K657" i="8" s="1"/>
  <c r="C657" i="8"/>
  <c r="G31" i="1" s="1"/>
  <c r="C656" i="8"/>
  <c r="J31" i="1"/>
  <c r="G655" i="8"/>
  <c r="M31" i="1" s="1"/>
  <c r="C658" i="8"/>
  <c r="H649" i="8"/>
  <c r="G649" i="8"/>
  <c r="U644" i="8"/>
  <c r="W644" i="8" s="1"/>
  <c r="Y644" i="8" s="1"/>
  <c r="R644" i="8"/>
  <c r="R643" i="8"/>
  <c r="R642" i="8"/>
  <c r="U641" i="8"/>
  <c r="W641" i="8" s="1"/>
  <c r="Y641" i="8" s="1"/>
  <c r="U642" i="8" s="1"/>
  <c r="W642" i="8" s="1"/>
  <c r="Y642" i="8" s="1"/>
  <c r="U643" i="8" s="1"/>
  <c r="R641" i="8"/>
  <c r="R640" i="8"/>
  <c r="G640" i="8"/>
  <c r="K640" i="8" s="1"/>
  <c r="C640" i="8"/>
  <c r="R639" i="8"/>
  <c r="C639" i="8"/>
  <c r="R638" i="8"/>
  <c r="K638" i="8"/>
  <c r="G638" i="8"/>
  <c r="R637" i="8"/>
  <c r="R636" i="8"/>
  <c r="R635" i="8"/>
  <c r="R634" i="8"/>
  <c r="W633" i="8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H632" i="8"/>
  <c r="G632" i="8"/>
  <c r="C625" i="8"/>
  <c r="G624" i="8"/>
  <c r="K624" i="8" s="1"/>
  <c r="C624" i="8"/>
  <c r="G73" i="1" s="1"/>
  <c r="C623" i="8"/>
  <c r="F73" i="1" s="1"/>
  <c r="K622" i="8"/>
  <c r="J73" i="1" s="1"/>
  <c r="G622" i="8"/>
  <c r="M73" i="1" s="1"/>
  <c r="W617" i="8"/>
  <c r="Y617" i="8" s="1"/>
  <c r="W618" i="8" s="1"/>
  <c r="Y618" i="8" s="1"/>
  <c r="W619" i="8" s="1"/>
  <c r="Y619" i="8" s="1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H616" i="8"/>
  <c r="G616" i="8"/>
  <c r="G608" i="8"/>
  <c r="O51" i="1" s="1"/>
  <c r="C608" i="8"/>
  <c r="G51" i="1" s="1"/>
  <c r="C607" i="8"/>
  <c r="F51" i="1" s="1"/>
  <c r="K606" i="8"/>
  <c r="J51" i="1" s="1"/>
  <c r="G606" i="8"/>
  <c r="M51" i="1" s="1"/>
  <c r="R602" i="8"/>
  <c r="H600" i="8"/>
  <c r="G600" i="8"/>
  <c r="G576" i="8"/>
  <c r="C576" i="8"/>
  <c r="G55" i="1" s="1"/>
  <c r="C575" i="8"/>
  <c r="F55" i="1" s="1"/>
  <c r="R574" i="8"/>
  <c r="R575" i="8" s="1"/>
  <c r="R576" i="8" s="1"/>
  <c r="R577" i="8" s="1"/>
  <c r="R578" i="8" s="1"/>
  <c r="R579" i="8" s="1"/>
  <c r="K574" i="8"/>
  <c r="J55" i="1" s="1"/>
  <c r="G574" i="8"/>
  <c r="M55" i="1" s="1"/>
  <c r="R570" i="8"/>
  <c r="H568" i="8"/>
  <c r="G568" i="8"/>
  <c r="R546" i="8"/>
  <c r="R547" i="8" s="1"/>
  <c r="G544" i="8"/>
  <c r="K544" i="8" s="1"/>
  <c r="C544" i="8"/>
  <c r="G85" i="1" s="1"/>
  <c r="C543" i="8"/>
  <c r="F85" i="1" s="1"/>
  <c r="J85" i="1"/>
  <c r="G542" i="8"/>
  <c r="M85" i="1" s="1"/>
  <c r="H536" i="8"/>
  <c r="G536" i="8"/>
  <c r="G528" i="8"/>
  <c r="K528" i="8" s="1"/>
  <c r="C528" i="8"/>
  <c r="G52" i="1" s="1"/>
  <c r="C527" i="8"/>
  <c r="F52" i="1" s="1"/>
  <c r="K526" i="8"/>
  <c r="J52" i="1" s="1"/>
  <c r="G526" i="8"/>
  <c r="M52" i="1" s="1"/>
  <c r="R524" i="8"/>
  <c r="R525" i="8" s="1"/>
  <c r="R526" i="8" s="1"/>
  <c r="R527" i="8" s="1"/>
  <c r="R528" i="8" s="1"/>
  <c r="R529" i="8" s="1"/>
  <c r="R530" i="8" s="1"/>
  <c r="R531" i="8" s="1"/>
  <c r="R532" i="8" s="1"/>
  <c r="H520" i="8"/>
  <c r="G520" i="8"/>
  <c r="G834" i="8"/>
  <c r="C834" i="8"/>
  <c r="G46" i="1" s="1"/>
  <c r="C833" i="8"/>
  <c r="F46" i="1" s="1"/>
  <c r="K832" i="8"/>
  <c r="J46" i="1" s="1"/>
  <c r="G832" i="8"/>
  <c r="M46" i="1" s="1"/>
  <c r="H826" i="8"/>
  <c r="G826" i="8"/>
  <c r="G511" i="8"/>
  <c r="K511" i="8" s="1"/>
  <c r="C511" i="8"/>
  <c r="G35" i="1" s="1"/>
  <c r="C510" i="8"/>
  <c r="K509" i="8"/>
  <c r="J35" i="1" s="1"/>
  <c r="G509" i="8"/>
  <c r="M35" i="1" s="1"/>
  <c r="H503" i="8"/>
  <c r="G503" i="8"/>
  <c r="G495" i="8"/>
  <c r="K495" i="8" s="1"/>
  <c r="C495" i="8"/>
  <c r="G63" i="1" s="1"/>
  <c r="C494" i="8"/>
  <c r="F63" i="1" s="1"/>
  <c r="K493" i="8"/>
  <c r="J63" i="1" s="1"/>
  <c r="G493" i="8"/>
  <c r="M63" i="1" s="1"/>
  <c r="R489" i="8"/>
  <c r="H487" i="8"/>
  <c r="G487" i="8"/>
  <c r="G479" i="8"/>
  <c r="K479" i="8" s="1"/>
  <c r="C479" i="8"/>
  <c r="G30" i="1" s="1"/>
  <c r="C478" i="8"/>
  <c r="F30" i="1" s="1"/>
  <c r="K477" i="8"/>
  <c r="J30" i="1" s="1"/>
  <c r="G477" i="8"/>
  <c r="M30" i="1" s="1"/>
  <c r="R475" i="8"/>
  <c r="R476" i="8" s="1"/>
  <c r="R477" i="8" s="1"/>
  <c r="R478" i="8" s="1"/>
  <c r="R479" i="8" s="1"/>
  <c r="W472" i="8"/>
  <c r="Y472" i="8" s="1"/>
  <c r="U473" i="8" s="1"/>
  <c r="H471" i="8"/>
  <c r="G471" i="8"/>
  <c r="G592" i="8"/>
  <c r="K592" i="8" s="1"/>
  <c r="C592" i="8"/>
  <c r="G54" i="1" s="1"/>
  <c r="C591" i="8"/>
  <c r="K590" i="8"/>
  <c r="J54" i="1" s="1"/>
  <c r="G590" i="8"/>
  <c r="M54" i="1" s="1"/>
  <c r="R586" i="8"/>
  <c r="W585" i="8"/>
  <c r="Y585" i="8" s="1"/>
  <c r="U586" i="8" s="1"/>
  <c r="H584" i="8"/>
  <c r="G584" i="8"/>
  <c r="R1393" i="8"/>
  <c r="G1390" i="8"/>
  <c r="K1390" i="8" s="1"/>
  <c r="C1390" i="8"/>
  <c r="G75" i="1" s="1"/>
  <c r="C1389" i="8"/>
  <c r="F75" i="1" s="1"/>
  <c r="K1388" i="8"/>
  <c r="J75" i="1" s="1"/>
  <c r="G1388" i="8"/>
  <c r="M75" i="1" s="1"/>
  <c r="C1391" i="8"/>
  <c r="W1383" i="8"/>
  <c r="Y1383" i="8" s="1"/>
  <c r="U1384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H1382" i="8"/>
  <c r="G1382" i="8"/>
  <c r="G462" i="8"/>
  <c r="K462" i="8" s="1"/>
  <c r="C462" i="8"/>
  <c r="G27" i="1" s="1"/>
  <c r="C461" i="8"/>
  <c r="F27" i="1" s="1"/>
  <c r="K460" i="8"/>
  <c r="J27" i="1" s="1"/>
  <c r="G460" i="8"/>
  <c r="M27" i="1" s="1"/>
  <c r="R456" i="8"/>
  <c r="W455" i="8"/>
  <c r="Y455" i="8" s="1"/>
  <c r="U456" i="8" s="1"/>
  <c r="H454" i="8"/>
  <c r="G454" i="8"/>
  <c r="G446" i="8"/>
  <c r="C446" i="8"/>
  <c r="G66" i="1" s="1"/>
  <c r="C445" i="8"/>
  <c r="F66" i="1" s="1"/>
  <c r="K444" i="8"/>
  <c r="J66" i="1" s="1"/>
  <c r="G444" i="8"/>
  <c r="M66" i="1" s="1"/>
  <c r="R440" i="8"/>
  <c r="W439" i="8"/>
  <c r="Y439" i="8" s="1"/>
  <c r="U440" i="8" s="1"/>
  <c r="H438" i="8"/>
  <c r="G438" i="8"/>
  <c r="R433" i="8"/>
  <c r="R434" i="8" s="1"/>
  <c r="G430" i="8"/>
  <c r="K430" i="8" s="1"/>
  <c r="C430" i="8"/>
  <c r="G19" i="1" s="1"/>
  <c r="R429" i="8"/>
  <c r="C429" i="8"/>
  <c r="F19" i="1" s="1"/>
  <c r="K428" i="8"/>
  <c r="J19" i="1" s="1"/>
  <c r="G428" i="8"/>
  <c r="M19" i="1" s="1"/>
  <c r="R424" i="8"/>
  <c r="W423" i="8"/>
  <c r="Y423" i="8" s="1"/>
  <c r="U424" i="8" s="1"/>
  <c r="W424" i="8" s="1"/>
  <c r="Y424" i="8" s="1"/>
  <c r="H422" i="8"/>
  <c r="G422" i="8"/>
  <c r="C415" i="8"/>
  <c r="G414" i="8"/>
  <c r="K414" i="8" s="1"/>
  <c r="C414" i="8"/>
  <c r="G71" i="1" s="1"/>
  <c r="C413" i="8"/>
  <c r="F71" i="1" s="1"/>
  <c r="K412" i="8"/>
  <c r="J71" i="1" s="1"/>
  <c r="G412" i="8"/>
  <c r="M71" i="1" s="1"/>
  <c r="Y409" i="8"/>
  <c r="W410" i="8" s="1"/>
  <c r="Y410" i="8" s="1"/>
  <c r="W411" i="8" s="1"/>
  <c r="Y411" i="8" s="1"/>
  <c r="Y408" i="8"/>
  <c r="W407" i="8"/>
  <c r="Y407" i="8" s="1"/>
  <c r="R407" i="8"/>
  <c r="R408" i="8" s="1"/>
  <c r="H406" i="8"/>
  <c r="G406" i="8"/>
  <c r="R403" i="8"/>
  <c r="G399" i="8"/>
  <c r="K399" i="8" s="1"/>
  <c r="C399" i="8"/>
  <c r="G58" i="1" s="1"/>
  <c r="C398" i="8"/>
  <c r="F58" i="1" s="1"/>
  <c r="K397" i="8"/>
  <c r="J58" i="1" s="1"/>
  <c r="G397" i="8"/>
  <c r="M58" i="1" s="1"/>
  <c r="R393" i="8"/>
  <c r="R394" i="8" s="1"/>
  <c r="R395" i="8" s="1"/>
  <c r="R396" i="8" s="1"/>
  <c r="R397" i="8" s="1"/>
  <c r="R398" i="8" s="1"/>
  <c r="R399" i="8" s="1"/>
  <c r="R400" i="8" s="1"/>
  <c r="W392" i="8"/>
  <c r="Y392" i="8" s="1"/>
  <c r="U393" i="8" s="1"/>
  <c r="H391" i="8"/>
  <c r="G391" i="8"/>
  <c r="R1409" i="8"/>
  <c r="R1410" i="8" s="1"/>
  <c r="G1406" i="8"/>
  <c r="C1406" i="8"/>
  <c r="G74" i="1" s="1"/>
  <c r="C1405" i="8"/>
  <c r="F74" i="1" s="1"/>
  <c r="K1404" i="8"/>
  <c r="J74" i="1" s="1"/>
  <c r="G1404" i="8"/>
  <c r="M74" i="1" s="1"/>
  <c r="W1399" i="8"/>
  <c r="Y1399" i="8" s="1"/>
  <c r="H1398" i="8"/>
  <c r="G1398" i="8"/>
  <c r="G382" i="8"/>
  <c r="O40" i="1" s="1"/>
  <c r="C382" i="8"/>
  <c r="G40" i="1" s="1"/>
  <c r="C383" i="8"/>
  <c r="C381" i="8"/>
  <c r="F40" i="1" s="1"/>
  <c r="K380" i="8"/>
  <c r="J40" i="1" s="1"/>
  <c r="G380" i="8"/>
  <c r="M40" i="1" s="1"/>
  <c r="W375" i="8"/>
  <c r="Y375" i="8" s="1"/>
  <c r="U376" i="8" s="1"/>
  <c r="H374" i="8"/>
  <c r="G374" i="8"/>
  <c r="U370" i="8"/>
  <c r="W370" i="8" s="1"/>
  <c r="Y370" i="8" s="1"/>
  <c r="R370" i="8"/>
  <c r="C367" i="8" s="1"/>
  <c r="G366" i="8"/>
  <c r="K366" i="8" s="1"/>
  <c r="C366" i="8"/>
  <c r="G92" i="1" s="1"/>
  <c r="C365" i="8"/>
  <c r="F92" i="1" s="1"/>
  <c r="K364" i="8"/>
  <c r="J92" i="1" s="1"/>
  <c r="G364" i="8"/>
  <c r="M92" i="1" s="1"/>
  <c r="W359" i="8"/>
  <c r="Y359" i="8" s="1"/>
  <c r="U360" i="8" s="1"/>
  <c r="W360" i="8" s="1"/>
  <c r="Y360" i="8" s="1"/>
  <c r="W361" i="8" s="1"/>
  <c r="Y361" i="8" s="1"/>
  <c r="U362" i="8" s="1"/>
  <c r="W362" i="8" s="1"/>
  <c r="Y362" i="8" s="1"/>
  <c r="W363" i="8" s="1"/>
  <c r="Y363" i="8" s="1"/>
  <c r="H358" i="8"/>
  <c r="G358" i="8"/>
  <c r="G350" i="8"/>
  <c r="K350" i="8" s="1"/>
  <c r="C350" i="8"/>
  <c r="G93" i="1" s="1"/>
  <c r="C349" i="8"/>
  <c r="F93" i="1" s="1"/>
  <c r="K348" i="8"/>
  <c r="J93" i="1" s="1"/>
  <c r="G348" i="8"/>
  <c r="M93" i="1" s="1"/>
  <c r="R346" i="8"/>
  <c r="R347" i="8" s="1"/>
  <c r="R348" i="8" s="1"/>
  <c r="W343" i="8"/>
  <c r="Y343" i="8" s="1"/>
  <c r="W344" i="8" s="1"/>
  <c r="Y344" i="8" s="1"/>
  <c r="W345" i="8" s="1"/>
  <c r="Y345" i="8" s="1"/>
  <c r="W346" i="8" s="1"/>
  <c r="Y346" i="8" s="1"/>
  <c r="W347" i="8" s="1"/>
  <c r="Y347" i="8" s="1"/>
  <c r="H342" i="8"/>
  <c r="G342" i="8"/>
  <c r="C335" i="8"/>
  <c r="G334" i="8"/>
  <c r="K334" i="8" s="1"/>
  <c r="C334" i="8"/>
  <c r="G39" i="1" s="1"/>
  <c r="C333" i="8"/>
  <c r="K332" i="8"/>
  <c r="J39" i="1" s="1"/>
  <c r="G332" i="8"/>
  <c r="M39" i="1" s="1"/>
  <c r="W327" i="8"/>
  <c r="Y327" i="8" s="1"/>
  <c r="U328" i="8" s="1"/>
  <c r="H326" i="8"/>
  <c r="G326" i="8"/>
  <c r="U322" i="8"/>
  <c r="W322" i="8" s="1"/>
  <c r="Y322" i="8" s="1"/>
  <c r="R322" i="8"/>
  <c r="R321" i="8"/>
  <c r="U320" i="8"/>
  <c r="W320" i="8" s="1"/>
  <c r="Y320" i="8" s="1"/>
  <c r="U321" i="8" s="1"/>
  <c r="R320" i="8"/>
  <c r="U319" i="8"/>
  <c r="W319" i="8" s="1"/>
  <c r="Y319" i="8" s="1"/>
  <c r="R319" i="8"/>
  <c r="R318" i="8"/>
  <c r="G318" i="8"/>
  <c r="K318" i="8" s="1"/>
  <c r="C318" i="8"/>
  <c r="R317" i="8"/>
  <c r="C317" i="8"/>
  <c r="R316" i="8"/>
  <c r="K316" i="8"/>
  <c r="G316" i="8"/>
  <c r="R315" i="8"/>
  <c r="K315" i="8"/>
  <c r="R314" i="8"/>
  <c r="R313" i="8"/>
  <c r="R312" i="8"/>
  <c r="W311" i="8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H310" i="8"/>
  <c r="G310" i="8"/>
  <c r="U306" i="8"/>
  <c r="W306" i="8" s="1"/>
  <c r="Y306" i="8" s="1"/>
  <c r="C303" i="8"/>
  <c r="R302" i="8"/>
  <c r="G302" i="8"/>
  <c r="C302" i="8"/>
  <c r="G86" i="1" s="1"/>
  <c r="C301" i="8"/>
  <c r="K300" i="8"/>
  <c r="J86" i="1" s="1"/>
  <c r="G300" i="8"/>
  <c r="M86" i="1" s="1"/>
  <c r="R299" i="8"/>
  <c r="W295" i="8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H294" i="8"/>
  <c r="G294" i="8"/>
  <c r="R286" i="8"/>
  <c r="G286" i="8"/>
  <c r="K286" i="8" s="1"/>
  <c r="C286" i="8"/>
  <c r="G34" i="1" s="1"/>
  <c r="C285" i="8"/>
  <c r="K284" i="8"/>
  <c r="J34" i="1" s="1"/>
  <c r="G284" i="8"/>
  <c r="M34" i="1" s="1"/>
  <c r="R280" i="8"/>
  <c r="R281" i="8" s="1"/>
  <c r="R282" i="8" s="1"/>
  <c r="R283" i="8" s="1"/>
  <c r="R284" i="8" s="1"/>
  <c r="R285" i="8" s="1"/>
  <c r="W279" i="8"/>
  <c r="Y279" i="8" s="1"/>
  <c r="U280" i="8" s="1"/>
  <c r="H278" i="8"/>
  <c r="G278" i="8"/>
  <c r="C1184" i="8"/>
  <c r="G1183" i="8"/>
  <c r="K1183" i="8" s="1"/>
  <c r="C1183" i="8"/>
  <c r="G38" i="1" s="1"/>
  <c r="C1182" i="8"/>
  <c r="K1181" i="8"/>
  <c r="J38" i="1" s="1"/>
  <c r="G1181" i="8"/>
  <c r="M38" i="1" s="1"/>
  <c r="W1176" i="8"/>
  <c r="Y1176" i="8" s="1"/>
  <c r="H1175" i="8"/>
  <c r="G1175" i="8"/>
  <c r="G270" i="8"/>
  <c r="K270" i="8" s="1"/>
  <c r="C270" i="8"/>
  <c r="C269" i="8"/>
  <c r="F76" i="1" s="1"/>
  <c r="K268" i="8"/>
  <c r="J76" i="1" s="1"/>
  <c r="G268" i="8"/>
  <c r="M76" i="1" s="1"/>
  <c r="R264" i="8"/>
  <c r="R265" i="8" s="1"/>
  <c r="R266" i="8" s="1"/>
  <c r="R267" i="8" s="1"/>
  <c r="R268" i="8" s="1"/>
  <c r="R269" i="8" s="1"/>
  <c r="R270" i="8" s="1"/>
  <c r="R271" i="8" s="1"/>
  <c r="R272" i="8" s="1"/>
  <c r="W263" i="8"/>
  <c r="Y263" i="8" s="1"/>
  <c r="H262" i="8"/>
  <c r="G262" i="8"/>
  <c r="C255" i="8"/>
  <c r="G254" i="8"/>
  <c r="K254" i="8" s="1"/>
  <c r="C254" i="8"/>
  <c r="G29" i="1" s="1"/>
  <c r="C253" i="8"/>
  <c r="K252" i="8"/>
  <c r="J29" i="1" s="1"/>
  <c r="G252" i="8"/>
  <c r="M29" i="1" s="1"/>
  <c r="W247" i="8"/>
  <c r="Y247" i="8" s="1"/>
  <c r="H246" i="8"/>
  <c r="G246" i="8"/>
  <c r="R242" i="8"/>
  <c r="G238" i="8"/>
  <c r="K238" i="8" s="1"/>
  <c r="C238" i="8"/>
  <c r="G28" i="1" s="1"/>
  <c r="C237" i="8"/>
  <c r="K236" i="8"/>
  <c r="J28" i="1" s="1"/>
  <c r="G236" i="8"/>
  <c r="M28" i="1" s="1"/>
  <c r="R235" i="8"/>
  <c r="W231" i="8"/>
  <c r="Y231" i="8" s="1"/>
  <c r="H230" i="8"/>
  <c r="G230" i="8"/>
  <c r="U869" i="8"/>
  <c r="W869" i="8" s="1"/>
  <c r="Y869" i="8" s="1"/>
  <c r="R869" i="8"/>
  <c r="U867" i="8"/>
  <c r="W867" i="8" s="1"/>
  <c r="Y867" i="8" s="1"/>
  <c r="U868" i="8" s="1"/>
  <c r="U866" i="8"/>
  <c r="W866" i="8" s="1"/>
  <c r="Y866" i="8" s="1"/>
  <c r="R866" i="8"/>
  <c r="R865" i="8"/>
  <c r="G865" i="8"/>
  <c r="K865" i="8" s="1"/>
  <c r="C865" i="8"/>
  <c r="C864" i="8"/>
  <c r="R863" i="8"/>
  <c r="C866" i="8" s="1"/>
  <c r="G863" i="8"/>
  <c r="R862" i="8"/>
  <c r="K862" i="8"/>
  <c r="K864" i="8" s="1"/>
  <c r="R861" i="8"/>
  <c r="U859" i="8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R859" i="8"/>
  <c r="W858" i="8"/>
  <c r="Y858" i="8" s="1"/>
  <c r="H857" i="8"/>
  <c r="G857" i="8"/>
  <c r="C851" i="8"/>
  <c r="G850" i="8"/>
  <c r="K850" i="8" s="1"/>
  <c r="C850" i="8"/>
  <c r="G45" i="1" s="1"/>
  <c r="C849" i="8"/>
  <c r="K848" i="8"/>
  <c r="J45" i="1" s="1"/>
  <c r="G848" i="8"/>
  <c r="M45" i="1" s="1"/>
  <c r="W843" i="8"/>
  <c r="Y843" i="8" s="1"/>
  <c r="H842" i="8"/>
  <c r="G842" i="8"/>
  <c r="R132" i="8"/>
  <c r="R131" i="8"/>
  <c r="R130" i="8"/>
  <c r="R129" i="8"/>
  <c r="R128" i="8"/>
  <c r="G128" i="8"/>
  <c r="K128" i="8" s="1"/>
  <c r="C128" i="8"/>
  <c r="G16" i="1" s="1"/>
  <c r="R127" i="8"/>
  <c r="C129" i="8" s="1"/>
  <c r="C127" i="8"/>
  <c r="F16" i="1" s="1"/>
  <c r="K126" i="8"/>
  <c r="J16" i="1" s="1"/>
  <c r="G126" i="8"/>
  <c r="M16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H135" i="8"/>
  <c r="G135" i="8"/>
  <c r="C223" i="8"/>
  <c r="G222" i="8"/>
  <c r="C222" i="8"/>
  <c r="G89" i="1" s="1"/>
  <c r="C221" i="8"/>
  <c r="F89" i="1" s="1"/>
  <c r="K220" i="8"/>
  <c r="J89" i="1" s="1"/>
  <c r="G220" i="8"/>
  <c r="M89" i="1" s="1"/>
  <c r="W215" i="8"/>
  <c r="Y215" i="8" s="1"/>
  <c r="H214" i="8"/>
  <c r="G214" i="8"/>
  <c r="U210" i="8"/>
  <c r="W210" i="8" s="1"/>
  <c r="Y210" i="8" s="1"/>
  <c r="R208" i="8"/>
  <c r="U207" i="8"/>
  <c r="W207" i="8" s="1"/>
  <c r="Y207" i="8" s="1"/>
  <c r="U208" i="8" s="1"/>
  <c r="W208" i="8" s="1"/>
  <c r="Y208" i="8" s="1"/>
  <c r="U209" i="8" s="1"/>
  <c r="R207" i="8"/>
  <c r="R206" i="8"/>
  <c r="G206" i="8"/>
  <c r="K206" i="8" s="1"/>
  <c r="C206" i="8"/>
  <c r="R205" i="8"/>
  <c r="C205" i="8"/>
  <c r="R204" i="8"/>
  <c r="G204" i="8"/>
  <c r="U203" i="8"/>
  <c r="W203" i="8" s="1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R203" i="8"/>
  <c r="W201" i="8"/>
  <c r="Y201" i="8" s="1"/>
  <c r="U202" i="8" s="1"/>
  <c r="W202" i="8" s="1"/>
  <c r="Y202" i="8" s="1"/>
  <c r="R201" i="8"/>
  <c r="W200" i="8"/>
  <c r="Y200" i="8" s="1"/>
  <c r="W199" i="8"/>
  <c r="Y199" i="8" s="1"/>
  <c r="H198" i="8"/>
  <c r="G198" i="8"/>
  <c r="R194" i="8"/>
  <c r="C191" i="8" s="1"/>
  <c r="G190" i="8"/>
  <c r="K190" i="8" s="1"/>
  <c r="C190" i="8"/>
  <c r="G77" i="1" s="1"/>
  <c r="W189" i="8"/>
  <c r="Y189" i="8" s="1"/>
  <c r="U190" i="8" s="1"/>
  <c r="W190" i="8" s="1"/>
  <c r="Y190" i="8" s="1"/>
  <c r="C189" i="8"/>
  <c r="F77" i="1" s="1"/>
  <c r="J77" i="1"/>
  <c r="G188" i="8"/>
  <c r="W187" i="8"/>
  <c r="Y187" i="8" s="1"/>
  <c r="U188" i="8" s="1"/>
  <c r="W188" i="8" s="1"/>
  <c r="Y188" i="8" s="1"/>
  <c r="U189" i="8" s="1"/>
  <c r="R185" i="8"/>
  <c r="Y183" i="8"/>
  <c r="U184" i="8" s="1"/>
  <c r="W184" i="8" s="1"/>
  <c r="H182" i="8"/>
  <c r="G182" i="8"/>
  <c r="G174" i="8"/>
  <c r="K174" i="8" s="1"/>
  <c r="C174" i="8"/>
  <c r="G100" i="1" s="1"/>
  <c r="C173" i="8"/>
  <c r="F100" i="1" s="1"/>
  <c r="K172" i="8"/>
  <c r="J100" i="1" s="1"/>
  <c r="G172" i="8"/>
  <c r="M100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W104" i="8"/>
  <c r="Y104" i="8" s="1"/>
  <c r="H103" i="8"/>
  <c r="G103" i="8"/>
  <c r="R99" i="8"/>
  <c r="U98" i="8"/>
  <c r="R98" i="8"/>
  <c r="U97" i="8"/>
  <c r="W97" i="8" s="1"/>
  <c r="Y97" i="8" s="1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3" i="8"/>
  <c r="W72" i="8"/>
  <c r="Y72" i="8" s="1"/>
  <c r="H71" i="8"/>
  <c r="G71" i="8"/>
  <c r="R67" i="8"/>
  <c r="R66" i="8"/>
  <c r="R65" i="8"/>
  <c r="R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H55" i="8"/>
  <c r="G55" i="8"/>
  <c r="R51" i="8"/>
  <c r="R48" i="8"/>
  <c r="R47" i="8"/>
  <c r="G47" i="8"/>
  <c r="K47" i="8" s="1"/>
  <c r="C47" i="8"/>
  <c r="G14" i="1" s="1"/>
  <c r="C46" i="8"/>
  <c r="F14" i="1" s="1"/>
  <c r="K45" i="8"/>
  <c r="J14" i="1" s="1"/>
  <c r="G45" i="8"/>
  <c r="K44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H39" i="8"/>
  <c r="G39" i="8"/>
  <c r="R35" i="8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R25" i="8"/>
  <c r="W24" i="8"/>
  <c r="Y24" i="8" s="1"/>
  <c r="R24" i="8"/>
  <c r="H23" i="8"/>
  <c r="G23" i="8"/>
  <c r="R19" i="8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6" i="1"/>
  <c r="E36" i="1"/>
  <c r="B36" i="1"/>
  <c r="H69" i="1"/>
  <c r="E69" i="1"/>
  <c r="B69" i="1"/>
  <c r="H92" i="1"/>
  <c r="E92" i="1"/>
  <c r="B92" i="1"/>
  <c r="H54" i="1"/>
  <c r="E54" i="1"/>
  <c r="H102" i="1"/>
  <c r="E102" i="1"/>
  <c r="J62" i="1"/>
  <c r="H62" i="1"/>
  <c r="E62" i="1"/>
  <c r="B62" i="1"/>
  <c r="H63" i="1"/>
  <c r="E63" i="1"/>
  <c r="I59" i="1"/>
  <c r="H59" i="1"/>
  <c r="E59" i="1"/>
  <c r="B59" i="1"/>
  <c r="H82" i="1"/>
  <c r="E82" i="1"/>
  <c r="B82" i="1"/>
  <c r="H99" i="1"/>
  <c r="E99" i="1"/>
  <c r="B99" i="1"/>
  <c r="H32" i="1"/>
  <c r="E32" i="1"/>
  <c r="H53" i="1"/>
  <c r="E53" i="1"/>
  <c r="H30" i="1"/>
  <c r="E30" i="1"/>
  <c r="H58" i="1"/>
  <c r="E58" i="1"/>
  <c r="H55" i="1"/>
  <c r="E55" i="1"/>
  <c r="B55" i="1"/>
  <c r="H86" i="1"/>
  <c r="E86" i="1"/>
  <c r="B86" i="1"/>
  <c r="H91" i="1"/>
  <c r="E91" i="1"/>
  <c r="B91" i="1"/>
  <c r="H52" i="1"/>
  <c r="E52" i="1"/>
  <c r="H51" i="1"/>
  <c r="E51" i="1"/>
  <c r="H43" i="1"/>
  <c r="E43" i="1"/>
  <c r="H31" i="1"/>
  <c r="E31" i="1"/>
  <c r="B31" i="1"/>
  <c r="H73" i="1"/>
  <c r="E73" i="1"/>
  <c r="B73" i="1"/>
  <c r="H46" i="1"/>
  <c r="E46" i="1"/>
  <c r="B46" i="1"/>
  <c r="H80" i="1"/>
  <c r="E80" i="1"/>
  <c r="B80" i="1"/>
  <c r="H85" i="1"/>
  <c r="E85" i="1"/>
  <c r="B85" i="1"/>
  <c r="H74" i="1"/>
  <c r="E74" i="1"/>
  <c r="B74" i="1"/>
  <c r="H48" i="1"/>
  <c r="E48" i="1"/>
  <c r="B48" i="1"/>
  <c r="H47" i="1"/>
  <c r="E47" i="1"/>
  <c r="B47" i="1"/>
  <c r="H44" i="1"/>
  <c r="E44" i="1"/>
  <c r="H95" i="1"/>
  <c r="E95" i="1"/>
  <c r="H90" i="1"/>
  <c r="E90" i="1"/>
  <c r="H40" i="1"/>
  <c r="E40" i="1"/>
  <c r="B40" i="1"/>
  <c r="H75" i="1"/>
  <c r="E75" i="1"/>
  <c r="H39" i="1"/>
  <c r="E39" i="1"/>
  <c r="B39" i="1"/>
  <c r="H87" i="1"/>
  <c r="E87" i="1"/>
  <c r="B87" i="1"/>
  <c r="H71" i="1"/>
  <c r="E71" i="1"/>
  <c r="H34" i="1"/>
  <c r="E34" i="1"/>
  <c r="H35" i="1"/>
  <c r="E35" i="1"/>
  <c r="B35" i="1"/>
  <c r="H38" i="1"/>
  <c r="E38" i="1"/>
  <c r="B38" i="1"/>
  <c r="H103" i="1"/>
  <c r="E103" i="1"/>
  <c r="B103" i="1"/>
  <c r="H76" i="1"/>
  <c r="E76" i="1"/>
  <c r="H33" i="1"/>
  <c r="E33" i="1"/>
  <c r="H29" i="1"/>
  <c r="E29" i="1"/>
  <c r="H28" i="1"/>
  <c r="E28" i="1"/>
  <c r="B28" i="1"/>
  <c r="H45" i="1"/>
  <c r="E45" i="1"/>
  <c r="H27" i="1"/>
  <c r="E27" i="1"/>
  <c r="H84" i="1"/>
  <c r="E84" i="1"/>
  <c r="B84" i="1"/>
  <c r="H94" i="1"/>
  <c r="E94" i="1"/>
  <c r="B94" i="1"/>
  <c r="H88" i="1"/>
  <c r="E88" i="1"/>
  <c r="B88" i="1"/>
  <c r="H65" i="1"/>
  <c r="E65" i="1"/>
  <c r="B65" i="1"/>
  <c r="H68" i="1"/>
  <c r="E68" i="1"/>
  <c r="B68" i="1"/>
  <c r="H97" i="1"/>
  <c r="E97" i="1"/>
  <c r="B97" i="1"/>
  <c r="H101" i="1"/>
  <c r="E101" i="1"/>
  <c r="B101" i="1"/>
  <c r="H78" i="1"/>
  <c r="E78" i="1"/>
  <c r="B78" i="1"/>
  <c r="H79" i="1"/>
  <c r="E79" i="1"/>
  <c r="B79" i="1"/>
  <c r="H72" i="1"/>
  <c r="E72" i="1"/>
  <c r="B72" i="1"/>
  <c r="H23" i="1"/>
  <c r="E23" i="1"/>
  <c r="H67" i="1"/>
  <c r="E67" i="1"/>
  <c r="B67" i="1"/>
  <c r="H20" i="1"/>
  <c r="E20" i="1"/>
  <c r="B20" i="1"/>
  <c r="H19" i="1"/>
  <c r="E19" i="1"/>
  <c r="B19" i="1"/>
  <c r="H24" i="1"/>
  <c r="E24" i="1"/>
  <c r="B24" i="1"/>
  <c r="H64" i="1"/>
  <c r="E64" i="1"/>
  <c r="B64" i="1"/>
  <c r="H16" i="1"/>
  <c r="E16" i="1"/>
  <c r="B16" i="1"/>
  <c r="E15" i="1"/>
  <c r="B15" i="1"/>
  <c r="H93" i="1"/>
  <c r="E93" i="1"/>
  <c r="B93" i="1"/>
  <c r="Y37" i="1"/>
  <c r="H37" i="1"/>
  <c r="E37" i="1"/>
  <c r="B37" i="1"/>
  <c r="H89" i="1"/>
  <c r="E89" i="1"/>
  <c r="B89" i="1"/>
  <c r="H77" i="1"/>
  <c r="E77" i="1"/>
  <c r="B77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387" i="8" l="1"/>
  <c r="C64" i="8"/>
  <c r="I1164" i="8"/>
  <c r="K1164" i="8" s="1"/>
  <c r="K1166" i="8" s="1"/>
  <c r="C16" i="8"/>
  <c r="I12" i="8" s="1"/>
  <c r="K12" i="8" s="1"/>
  <c r="K14" i="8" s="1"/>
  <c r="K16" i="8" s="1"/>
  <c r="C112" i="8"/>
  <c r="I108" i="8" s="1"/>
  <c r="K108" i="8" s="1"/>
  <c r="K110" i="8" s="1"/>
  <c r="K112" i="8" s="1"/>
  <c r="Q10" i="1" s="1"/>
  <c r="I654" i="8"/>
  <c r="K654" i="8" s="1"/>
  <c r="C706" i="8"/>
  <c r="C207" i="8"/>
  <c r="I203" i="8" s="1"/>
  <c r="K203" i="8" s="1"/>
  <c r="K205" i="8" s="1"/>
  <c r="K207" i="8" s="1"/>
  <c r="I251" i="8"/>
  <c r="C32" i="8"/>
  <c r="I28" i="8" s="1"/>
  <c r="K28" i="8" s="1"/>
  <c r="K30" i="8" s="1"/>
  <c r="K32" i="8" s="1"/>
  <c r="U122" i="8"/>
  <c r="W122" i="8" s="1"/>
  <c r="Y122" i="8" s="1"/>
  <c r="R441" i="8"/>
  <c r="R442" i="8" s="1"/>
  <c r="R443" i="8" s="1"/>
  <c r="R571" i="8"/>
  <c r="R572" i="8" s="1"/>
  <c r="C1087" i="8"/>
  <c r="U248" i="8"/>
  <c r="W248" i="8" s="1"/>
  <c r="Y248" i="8" s="1"/>
  <c r="U249" i="8" s="1"/>
  <c r="W249" i="8" s="1"/>
  <c r="Y249" i="8" s="1"/>
  <c r="U250" i="8" s="1"/>
  <c r="C319" i="8"/>
  <c r="C1407" i="8"/>
  <c r="I1403" i="8" s="1"/>
  <c r="I74" i="1" s="1"/>
  <c r="C1134" i="8"/>
  <c r="R457" i="8"/>
  <c r="R458" i="8" s="1"/>
  <c r="R459" i="8" s="1"/>
  <c r="R460" i="8" s="1"/>
  <c r="R461" i="8" s="1"/>
  <c r="R462" i="8" s="1"/>
  <c r="R490" i="8"/>
  <c r="R491" i="8" s="1"/>
  <c r="R492" i="8" s="1"/>
  <c r="R493" i="8" s="1"/>
  <c r="R494" i="8" s="1"/>
  <c r="R495" i="8" s="1"/>
  <c r="R496" i="8" s="1"/>
  <c r="R497" i="8" s="1"/>
  <c r="C496" i="8" s="1"/>
  <c r="I492" i="8" s="1"/>
  <c r="I63" i="1" s="1"/>
  <c r="R603" i="8"/>
  <c r="R604" i="8" s="1"/>
  <c r="R605" i="8" s="1"/>
  <c r="R606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400" i="8"/>
  <c r="W1400" i="8" s="1"/>
  <c r="Y1400" i="8" s="1"/>
  <c r="U1401" i="8" s="1"/>
  <c r="W1401" i="8" s="1"/>
  <c r="Y1401" i="8" s="1"/>
  <c r="U1402" i="8" s="1"/>
  <c r="C913" i="8"/>
  <c r="R987" i="8"/>
  <c r="R988" i="8" s="1"/>
  <c r="R989" i="8" s="1"/>
  <c r="R990" i="8" s="1"/>
  <c r="C1024" i="8"/>
  <c r="I379" i="8"/>
  <c r="K379" i="8" s="1"/>
  <c r="K381" i="8" s="1"/>
  <c r="I973" i="8"/>
  <c r="K973" i="8" s="1"/>
  <c r="K975" i="8" s="1"/>
  <c r="Q32" i="1" s="1"/>
  <c r="I171" i="8"/>
  <c r="I100" i="1" s="1"/>
  <c r="I735" i="8"/>
  <c r="K735" i="8" s="1"/>
  <c r="K737" i="8" s="1"/>
  <c r="R588" i="8"/>
  <c r="R589" i="8" s="1"/>
  <c r="C593" i="8" s="1"/>
  <c r="I589" i="8" s="1"/>
  <c r="R587" i="8"/>
  <c r="C239" i="8"/>
  <c r="I235" i="8" s="1"/>
  <c r="K235" i="8" s="1"/>
  <c r="K237" i="8" s="1"/>
  <c r="F39" i="1"/>
  <c r="I331" i="8"/>
  <c r="K331" i="8" s="1"/>
  <c r="K333" i="8" s="1"/>
  <c r="F35" i="1"/>
  <c r="F29" i="1"/>
  <c r="F69" i="1"/>
  <c r="U264" i="8"/>
  <c r="W264" i="8" s="1"/>
  <c r="Y264" i="8" s="1"/>
  <c r="K251" i="8"/>
  <c r="K253" i="8" s="1"/>
  <c r="K29" i="1" s="1"/>
  <c r="I1435" i="8"/>
  <c r="K1435" i="8" s="1"/>
  <c r="K1437" i="8" s="1"/>
  <c r="F45" i="1"/>
  <c r="I847" i="8"/>
  <c r="F53" i="1"/>
  <c r="I557" i="8"/>
  <c r="K557" i="8" s="1"/>
  <c r="K559" i="8" s="1"/>
  <c r="F87" i="1"/>
  <c r="I1147" i="8"/>
  <c r="K1147" i="8" s="1"/>
  <c r="K1149" i="8" s="1"/>
  <c r="K87" i="1" s="1"/>
  <c r="C722" i="8"/>
  <c r="I718" i="8" s="1"/>
  <c r="K718" i="8" s="1"/>
  <c r="K720" i="8" s="1"/>
  <c r="K79" i="1" s="1"/>
  <c r="U216" i="8"/>
  <c r="W216" i="8" s="1"/>
  <c r="Y216" i="8" s="1"/>
  <c r="W217" i="8" s="1"/>
  <c r="Y217" i="8" s="1"/>
  <c r="W218" i="8" s="1"/>
  <c r="Y218" i="8" s="1"/>
  <c r="Y219" i="8" s="1"/>
  <c r="U220" i="8" s="1"/>
  <c r="W220" i="8" s="1"/>
  <c r="Y220" i="8" s="1"/>
  <c r="U1177" i="8"/>
  <c r="W1177" i="8" s="1"/>
  <c r="Y1177" i="8" s="1"/>
  <c r="Y1178" i="8" s="1"/>
  <c r="U1179" i="8" s="1"/>
  <c r="W1179" i="8" s="1"/>
  <c r="Y1179" i="8" s="1"/>
  <c r="O89" i="1"/>
  <c r="K222" i="8"/>
  <c r="C48" i="8"/>
  <c r="U425" i="8"/>
  <c r="W425" i="8" s="1"/>
  <c r="Y425" i="8" s="1"/>
  <c r="K62" i="8"/>
  <c r="K1038" i="8"/>
  <c r="C1280" i="8"/>
  <c r="K157" i="8"/>
  <c r="K8" i="1" s="1"/>
  <c r="U154" i="8"/>
  <c r="W154" i="8" s="1"/>
  <c r="Y154" i="8" s="1"/>
  <c r="U155" i="8" s="1"/>
  <c r="W155" i="8" s="1"/>
  <c r="Y155" i="8" s="1"/>
  <c r="Y364" i="8"/>
  <c r="W365" i="8" s="1"/>
  <c r="Y365" i="8" s="1"/>
  <c r="U364" i="8"/>
  <c r="G363" i="8" s="1"/>
  <c r="L92" i="1" s="1"/>
  <c r="W586" i="8"/>
  <c r="Y586" i="8" s="1"/>
  <c r="U587" i="8" s="1"/>
  <c r="W473" i="8"/>
  <c r="Y473" i="8" s="1"/>
  <c r="U474" i="8" s="1"/>
  <c r="N14" i="1"/>
  <c r="U191" i="8"/>
  <c r="W191" i="8" s="1"/>
  <c r="Y191" i="8" s="1"/>
  <c r="U192" i="8" s="1"/>
  <c r="W192" i="8" s="1"/>
  <c r="Y192" i="8" s="1"/>
  <c r="W137" i="8"/>
  <c r="Y137" i="8" s="1"/>
  <c r="U138" i="8" s="1"/>
  <c r="W266" i="8"/>
  <c r="Y266" i="8" s="1"/>
  <c r="W456" i="8"/>
  <c r="Y456" i="8" s="1"/>
  <c r="U457" i="8" s="1"/>
  <c r="R548" i="8"/>
  <c r="C545" i="8" s="1"/>
  <c r="I541" i="8" s="1"/>
  <c r="K1355" i="8"/>
  <c r="K1357" i="8" s="1"/>
  <c r="I1371" i="8"/>
  <c r="I78" i="1" s="1"/>
  <c r="U232" i="8"/>
  <c r="W232" i="8" s="1"/>
  <c r="Y232" i="8" s="1"/>
  <c r="U844" i="8"/>
  <c r="W844" i="8" s="1"/>
  <c r="Y844" i="8" s="1"/>
  <c r="W845" i="8" s="1"/>
  <c r="Y845" i="8" s="1"/>
  <c r="W846" i="8" s="1"/>
  <c r="Y846" i="8" s="1"/>
  <c r="R349" i="8"/>
  <c r="R350" i="8" s="1"/>
  <c r="R351" i="8" s="1"/>
  <c r="R352" i="8" s="1"/>
  <c r="R353" i="8" s="1"/>
  <c r="R354" i="8" s="1"/>
  <c r="C351" i="8" s="1"/>
  <c r="W440" i="8"/>
  <c r="Y440" i="8" s="1"/>
  <c r="U441" i="8" s="1"/>
  <c r="W280" i="8"/>
  <c r="Y280" i="8" s="1"/>
  <c r="U281" i="8" s="1"/>
  <c r="W328" i="8"/>
  <c r="Y328" i="8" s="1"/>
  <c r="W376" i="8"/>
  <c r="Y376" i="8" s="1"/>
  <c r="U377" i="8" s="1"/>
  <c r="W393" i="8"/>
  <c r="Y393" i="8" s="1"/>
  <c r="U394" i="8" s="1"/>
  <c r="R463" i="8"/>
  <c r="R464" i="8" s="1"/>
  <c r="R465" i="8" s="1"/>
  <c r="R466" i="8" s="1"/>
  <c r="C787" i="8"/>
  <c r="I783" i="8" s="1"/>
  <c r="K783" i="8" s="1"/>
  <c r="K785" i="8" s="1"/>
  <c r="C674" i="8"/>
  <c r="K670" i="8" s="1"/>
  <c r="K672" i="8" s="1"/>
  <c r="U302" i="8"/>
  <c r="W302" i="8" s="1"/>
  <c r="Y302" i="8" s="1"/>
  <c r="U303" i="8" s="1"/>
  <c r="W303" i="8" s="1"/>
  <c r="Y303" i="8" s="1"/>
  <c r="K446" i="8"/>
  <c r="O66" i="1"/>
  <c r="C929" i="8"/>
  <c r="C512" i="8"/>
  <c r="I508" i="8" s="1"/>
  <c r="I1244" i="8"/>
  <c r="K1244" i="8" s="1"/>
  <c r="K1246" i="8" s="1"/>
  <c r="K36" i="1" s="1"/>
  <c r="F86" i="1"/>
  <c r="I299" i="8"/>
  <c r="K299" i="8" s="1"/>
  <c r="K301" i="8" s="1"/>
  <c r="K1276" i="8"/>
  <c r="K1278" i="8" s="1"/>
  <c r="K158" i="8"/>
  <c r="U766" i="8"/>
  <c r="W766" i="8" s="1"/>
  <c r="Y766" i="8" s="1"/>
  <c r="F38" i="1"/>
  <c r="I1180" i="8"/>
  <c r="K1180" i="8" s="1"/>
  <c r="K1182" i="8" s="1"/>
  <c r="K38" i="1" s="1"/>
  <c r="W1336" i="8"/>
  <c r="Y1336" i="8" s="1"/>
  <c r="C1072" i="8"/>
  <c r="I1068" i="8" s="1"/>
  <c r="F54" i="1"/>
  <c r="O80" i="1"/>
  <c r="G831" i="8"/>
  <c r="L46" i="1" s="1"/>
  <c r="F34" i="1"/>
  <c r="C287" i="8"/>
  <c r="I283" i="8" s="1"/>
  <c r="Y412" i="8"/>
  <c r="W413" i="8" s="1"/>
  <c r="Y413" i="8" s="1"/>
  <c r="W414" i="8" s="1"/>
  <c r="Y414" i="8" s="1"/>
  <c r="W415" i="8" s="1"/>
  <c r="Y415" i="8" s="1"/>
  <c r="W416" i="8" s="1"/>
  <c r="Y416" i="8" s="1"/>
  <c r="U417" i="8" s="1"/>
  <c r="W417" i="8" s="1"/>
  <c r="U412" i="8"/>
  <c r="C803" i="8"/>
  <c r="I799" i="8" s="1"/>
  <c r="K799" i="8" s="1"/>
  <c r="K801" i="8" s="1"/>
  <c r="K48" i="1" s="1"/>
  <c r="C529" i="8"/>
  <c r="I525" i="8" s="1"/>
  <c r="I621" i="8"/>
  <c r="K621" i="8" s="1"/>
  <c r="K623" i="8" s="1"/>
  <c r="K73" i="1" s="1"/>
  <c r="W348" i="8"/>
  <c r="Y348" i="8" s="1"/>
  <c r="U1277" i="8"/>
  <c r="W1277" i="8" s="1"/>
  <c r="Y1277" i="8" s="1"/>
  <c r="U1278" i="8" s="1"/>
  <c r="W1278" i="8" s="1"/>
  <c r="Y1278" i="8" s="1"/>
  <c r="U1279" i="8" s="1"/>
  <c r="W1279" i="8" s="1"/>
  <c r="Y1279" i="8" s="1"/>
  <c r="C641" i="8"/>
  <c r="C1103" i="8"/>
  <c r="I1099" i="8" s="1"/>
  <c r="K1099" i="8" s="1"/>
  <c r="K1101" i="8" s="1"/>
  <c r="K20" i="1" s="1"/>
  <c r="C480" i="8"/>
  <c r="I476" i="8" s="1"/>
  <c r="G894" i="8"/>
  <c r="L95" i="1" s="1"/>
  <c r="F101" i="1"/>
  <c r="C771" i="8"/>
  <c r="K767" i="8" s="1"/>
  <c r="K769" i="8" s="1"/>
  <c r="F31" i="1"/>
  <c r="C400" i="8"/>
  <c r="I396" i="8" s="1"/>
  <c r="K396" i="8" s="1"/>
  <c r="K398" i="8" s="1"/>
  <c r="K46" i="8"/>
  <c r="K14" i="1" s="1"/>
  <c r="I125" i="8"/>
  <c r="K125" i="8" s="1"/>
  <c r="K127" i="8" s="1"/>
  <c r="K411" i="8"/>
  <c r="K413" i="8" s="1"/>
  <c r="C1343" i="8"/>
  <c r="C690" i="8"/>
  <c r="I686" i="8" s="1"/>
  <c r="C1423" i="8"/>
  <c r="I1419" i="8" s="1"/>
  <c r="K1419" i="8" s="1"/>
  <c r="K1421" i="8" s="1"/>
  <c r="K24" i="1" s="1"/>
  <c r="C577" i="8"/>
  <c r="I573" i="8" s="1"/>
  <c r="K911" i="8"/>
  <c r="K59" i="1" s="1"/>
  <c r="O95" i="1"/>
  <c r="G878" i="8"/>
  <c r="G898" i="8"/>
  <c r="P95" i="1" s="1"/>
  <c r="O20" i="1"/>
  <c r="O79" i="1"/>
  <c r="O48" i="1"/>
  <c r="K912" i="8"/>
  <c r="C1264" i="8"/>
  <c r="I1260" i="8" s="1"/>
  <c r="K1260" i="8" s="1"/>
  <c r="K1262" i="8" s="1"/>
  <c r="C144" i="8"/>
  <c r="I140" i="8" s="1"/>
  <c r="C1312" i="8"/>
  <c r="I1308" i="8" s="1"/>
  <c r="I23" i="1" s="1"/>
  <c r="C1200" i="8"/>
  <c r="I1196" i="8" s="1"/>
  <c r="W1321" i="8"/>
  <c r="Y1321" i="8" s="1"/>
  <c r="C271" i="8"/>
  <c r="I267" i="8" s="1"/>
  <c r="F47" i="1"/>
  <c r="C755" i="8"/>
  <c r="I751" i="8" s="1"/>
  <c r="K751" i="8" s="1"/>
  <c r="K753" i="8" s="1"/>
  <c r="K43" i="1" s="1"/>
  <c r="Y184" i="8"/>
  <c r="O101" i="1"/>
  <c r="O97" i="1"/>
  <c r="G991" i="8"/>
  <c r="N33" i="1" s="1"/>
  <c r="I1323" i="8"/>
  <c r="K1323" i="8" s="1"/>
  <c r="K1325" i="8" s="1"/>
  <c r="C431" i="8"/>
  <c r="I427" i="8" s="1"/>
  <c r="K427" i="8" s="1"/>
  <c r="K429" i="8" s="1"/>
  <c r="C1056" i="8"/>
  <c r="I1052" i="8" s="1"/>
  <c r="C961" i="8"/>
  <c r="I957" i="8" s="1"/>
  <c r="F28" i="1"/>
  <c r="F68" i="1"/>
  <c r="F23" i="1"/>
  <c r="K317" i="8"/>
  <c r="K319" i="8" s="1"/>
  <c r="K1085" i="8"/>
  <c r="K1087" i="8" s="1"/>
  <c r="O33" i="1"/>
  <c r="K363" i="8"/>
  <c r="K365" i="8" s="1"/>
  <c r="C835" i="8"/>
  <c r="I831" i="8" s="1"/>
  <c r="I878" i="8"/>
  <c r="K1004" i="8"/>
  <c r="K1006" i="8" s="1"/>
  <c r="K1114" i="8"/>
  <c r="K1116" i="8" s="1"/>
  <c r="I1212" i="8"/>
  <c r="I83" i="1" s="1"/>
  <c r="K1387" i="8"/>
  <c r="K1389" i="8" s="1"/>
  <c r="K1391" i="8" s="1"/>
  <c r="O62" i="1"/>
  <c r="O32" i="1"/>
  <c r="O73" i="1"/>
  <c r="O99" i="1"/>
  <c r="O8" i="1"/>
  <c r="K928" i="8"/>
  <c r="O91" i="1"/>
  <c r="K1055" i="8"/>
  <c r="O64" i="1"/>
  <c r="K1215" i="8"/>
  <c r="O88" i="1"/>
  <c r="K1326" i="8"/>
  <c r="K1358" i="8"/>
  <c r="O84" i="1"/>
  <c r="K1311" i="8"/>
  <c r="O23" i="1"/>
  <c r="O29" i="1"/>
  <c r="K1295" i="8"/>
  <c r="O65" i="1"/>
  <c r="O24" i="1"/>
  <c r="K819" i="8"/>
  <c r="O44" i="1"/>
  <c r="K1279" i="8"/>
  <c r="O72" i="1"/>
  <c r="K576" i="8"/>
  <c r="O55" i="1"/>
  <c r="K1263" i="8"/>
  <c r="O67" i="1"/>
  <c r="O93" i="1"/>
  <c r="O78" i="1"/>
  <c r="O28" i="1"/>
  <c r="O90" i="1"/>
  <c r="O31" i="1"/>
  <c r="O92" i="1"/>
  <c r="K1231" i="8"/>
  <c r="O82" i="1"/>
  <c r="I1451" i="8"/>
  <c r="F32" i="1"/>
  <c r="O75" i="1"/>
  <c r="O16" i="1"/>
  <c r="C820" i="8"/>
  <c r="I816" i="8" s="1"/>
  <c r="I44" i="1" s="1"/>
  <c r="C898" i="8"/>
  <c r="O52" i="1"/>
  <c r="O43" i="1"/>
  <c r="C1471" i="8"/>
  <c r="I1467" i="8" s="1"/>
  <c r="O34" i="1"/>
  <c r="O38" i="1"/>
  <c r="C945" i="8"/>
  <c r="I941" i="8" s="1"/>
  <c r="K1022" i="8"/>
  <c r="K1024" i="8" s="1"/>
  <c r="K1132" i="8"/>
  <c r="K1134" i="8" s="1"/>
  <c r="O13" i="1"/>
  <c r="K143" i="8"/>
  <c r="K1150" i="8"/>
  <c r="O87" i="1"/>
  <c r="K1342" i="8"/>
  <c r="O94" i="1"/>
  <c r="G1132" i="8"/>
  <c r="Y1137" i="8"/>
  <c r="O58" i="1"/>
  <c r="K881" i="8"/>
  <c r="G993" i="8"/>
  <c r="P33" i="1" s="1"/>
  <c r="G1134" i="8"/>
  <c r="O102" i="1"/>
  <c r="O86" i="1"/>
  <c r="K302" i="8"/>
  <c r="K786" i="8"/>
  <c r="O47" i="1"/>
  <c r="G1419" i="8"/>
  <c r="L24" i="1" s="1"/>
  <c r="O63" i="1"/>
  <c r="O54" i="1"/>
  <c r="G1130" i="8"/>
  <c r="O19" i="1"/>
  <c r="O68" i="1"/>
  <c r="O35" i="1"/>
  <c r="O71" i="1"/>
  <c r="O85" i="1"/>
  <c r="G1228" i="8"/>
  <c r="L82" i="1" s="1"/>
  <c r="K637" i="8"/>
  <c r="K639" i="8" s="1"/>
  <c r="O77" i="1"/>
  <c r="O30" i="1"/>
  <c r="O45" i="1"/>
  <c r="K944" i="8"/>
  <c r="O76" i="1"/>
  <c r="O27" i="1"/>
  <c r="O37" i="1"/>
  <c r="J48" i="1"/>
  <c r="K560" i="8"/>
  <c r="K608" i="8"/>
  <c r="O39" i="1"/>
  <c r="O36" i="1"/>
  <c r="O103" i="1"/>
  <c r="G1036" i="8"/>
  <c r="W1042" i="8"/>
  <c r="Y1042" i="8" s="1"/>
  <c r="Q15" i="1"/>
  <c r="K866" i="8"/>
  <c r="K706" i="8"/>
  <c r="W241" i="8"/>
  <c r="W34" i="8"/>
  <c r="W82" i="8"/>
  <c r="W209" i="8"/>
  <c r="G203" i="8"/>
  <c r="W868" i="8"/>
  <c r="G862" i="8"/>
  <c r="G315" i="8"/>
  <c r="W321" i="8"/>
  <c r="W18" i="8"/>
  <c r="W50" i="8"/>
  <c r="G702" i="8"/>
  <c r="W708" i="8"/>
  <c r="W773" i="8"/>
  <c r="O100" i="1"/>
  <c r="W193" i="8"/>
  <c r="W853" i="8"/>
  <c r="G847" i="8"/>
  <c r="L45" i="1" s="1"/>
  <c r="G76" i="1"/>
  <c r="K1406" i="8"/>
  <c r="O74" i="1"/>
  <c r="G492" i="8"/>
  <c r="L63" i="1" s="1"/>
  <c r="G1083" i="8"/>
  <c r="W1089" i="8"/>
  <c r="G1387" i="8"/>
  <c r="L75" i="1" s="1"/>
  <c r="W1393" i="8"/>
  <c r="G541" i="8"/>
  <c r="L85" i="1" s="1"/>
  <c r="K382" i="8"/>
  <c r="Y1004" i="8"/>
  <c r="G1052" i="8"/>
  <c r="L64" i="1" s="1"/>
  <c r="W98" i="8"/>
  <c r="W114" i="8"/>
  <c r="K834" i="8"/>
  <c r="O46" i="1"/>
  <c r="G835" i="8"/>
  <c r="P46" i="1" s="1"/>
  <c r="G833" i="8"/>
  <c r="N46" i="1" s="1"/>
  <c r="G637" i="8"/>
  <c r="W643" i="8"/>
  <c r="G670" i="8"/>
  <c r="L80" i="1" s="1"/>
  <c r="W627" i="8"/>
  <c r="G621" i="8"/>
  <c r="L73" i="1" s="1"/>
  <c r="G989" i="8"/>
  <c r="L33" i="1" s="1"/>
  <c r="G896" i="8"/>
  <c r="N95" i="1" s="1"/>
  <c r="G1371" i="8"/>
  <c r="L78" i="1" s="1"/>
  <c r="W915" i="8"/>
  <c r="G909" i="8"/>
  <c r="L59" i="1" s="1"/>
  <c r="G957" i="8"/>
  <c r="W1026" i="8"/>
  <c r="G1020" i="8"/>
  <c r="G1114" i="8"/>
  <c r="W1120" i="8"/>
  <c r="Y884" i="8"/>
  <c r="G882" i="8" s="1"/>
  <c r="G880" i="8"/>
  <c r="G799" i="8"/>
  <c r="L48" i="1" s="1"/>
  <c r="G1212" i="8"/>
  <c r="L83" i="1" s="1"/>
  <c r="G1099" i="8"/>
  <c r="L20" i="1" s="1"/>
  <c r="W1282" i="8"/>
  <c r="G1068" i="8"/>
  <c r="L62" i="1" s="1"/>
  <c r="W1329" i="8"/>
  <c r="W1345" i="8"/>
  <c r="G1339" i="8"/>
  <c r="L94" i="1" s="1"/>
  <c r="W1457" i="8"/>
  <c r="G1451" i="8"/>
  <c r="L97" i="1" s="1"/>
  <c r="K40" i="1" l="1"/>
  <c r="Q67" i="1"/>
  <c r="R991" i="8"/>
  <c r="R992" i="8" s="1"/>
  <c r="R993" i="8" s="1"/>
  <c r="R994" i="8" s="1"/>
  <c r="R995" i="8" s="1"/>
  <c r="R996" i="8" s="1"/>
  <c r="C993" i="8"/>
  <c r="I989" i="8" s="1"/>
  <c r="I33" i="1" s="1"/>
  <c r="R607" i="8"/>
  <c r="R608" i="8" s="1"/>
  <c r="R609" i="8" s="1"/>
  <c r="R610" i="8" s="1"/>
  <c r="R611" i="8" s="1"/>
  <c r="R612" i="8" s="1"/>
  <c r="U123" i="8"/>
  <c r="W123" i="8" s="1"/>
  <c r="Y123" i="8" s="1"/>
  <c r="U124" i="8" s="1"/>
  <c r="W124" i="8" s="1"/>
  <c r="Y124" i="8" s="1"/>
  <c r="U125" i="8" s="1"/>
  <c r="W125" i="8" s="1"/>
  <c r="Y125" i="8" s="1"/>
  <c r="R446" i="8"/>
  <c r="R444" i="8"/>
  <c r="C447" i="8" s="1"/>
  <c r="I443" i="8" s="1"/>
  <c r="I66" i="1" s="1"/>
  <c r="U329" i="8"/>
  <c r="W329" i="8" s="1"/>
  <c r="Y329" i="8" s="1"/>
  <c r="U330" i="8" s="1"/>
  <c r="W330" i="8" s="1"/>
  <c r="Y330" i="8" s="1"/>
  <c r="C463" i="8"/>
  <c r="I459" i="8" s="1"/>
  <c r="K459" i="8" s="1"/>
  <c r="K461" i="8" s="1"/>
  <c r="K463" i="8" s="1"/>
  <c r="Q27" i="1" s="1"/>
  <c r="K99" i="1"/>
  <c r="U265" i="8"/>
  <c r="W265" i="8" s="1"/>
  <c r="Y265" i="8" s="1"/>
  <c r="K1228" i="8"/>
  <c r="K1230" i="8" s="1"/>
  <c r="I69" i="1"/>
  <c r="K1068" i="8"/>
  <c r="K1070" i="8" s="1"/>
  <c r="K62" i="1" s="1"/>
  <c r="K573" i="8"/>
  <c r="K575" i="8" s="1"/>
  <c r="K577" i="8" s="1"/>
  <c r="K525" i="8"/>
  <c r="K527" i="8" s="1"/>
  <c r="K529" i="8" s="1"/>
  <c r="Q52" i="1" s="1"/>
  <c r="K508" i="8"/>
  <c r="K510" i="8" s="1"/>
  <c r="I347" i="8"/>
  <c r="I93" i="1" s="1"/>
  <c r="K255" i="8"/>
  <c r="U426" i="8"/>
  <c r="W1402" i="8"/>
  <c r="Y1402" i="8" s="1"/>
  <c r="U1403" i="8" s="1"/>
  <c r="I15" i="1"/>
  <c r="K159" i="8"/>
  <c r="Q8" i="1" s="1"/>
  <c r="W394" i="8"/>
  <c r="Y394" i="8" s="1"/>
  <c r="U395" i="8" s="1"/>
  <c r="W441" i="8"/>
  <c r="Y441" i="8" s="1"/>
  <c r="U442" i="8" s="1"/>
  <c r="W377" i="8"/>
  <c r="Y377" i="8" s="1"/>
  <c r="U378" i="8" s="1"/>
  <c r="U847" i="8"/>
  <c r="W847" i="8" s="1"/>
  <c r="Y847" i="8" s="1"/>
  <c r="W848" i="8" s="1"/>
  <c r="Y848" i="8" s="1"/>
  <c r="W849" i="8" s="1"/>
  <c r="Y849" i="8" s="1"/>
  <c r="W850" i="8" s="1"/>
  <c r="Y850" i="8" s="1"/>
  <c r="W851" i="8" s="1"/>
  <c r="Y851" i="8" s="1"/>
  <c r="W852" i="8" s="1"/>
  <c r="Y852" i="8" s="1"/>
  <c r="U233" i="8"/>
  <c r="W233" i="8" s="1"/>
  <c r="Y233" i="8" s="1"/>
  <c r="U234" i="8" s="1"/>
  <c r="W474" i="8"/>
  <c r="Y474" i="8" s="1"/>
  <c r="U475" i="8" s="1"/>
  <c r="W281" i="8"/>
  <c r="Y281" i="8" s="1"/>
  <c r="U282" i="8" s="1"/>
  <c r="U221" i="8"/>
  <c r="W221" i="8" s="1"/>
  <c r="Y221" i="8" s="1"/>
  <c r="W138" i="8"/>
  <c r="Y138" i="8" s="1"/>
  <c r="U139" i="8" s="1"/>
  <c r="W587" i="8"/>
  <c r="Y587" i="8" s="1"/>
  <c r="U588" i="8" s="1"/>
  <c r="U156" i="8"/>
  <c r="W156" i="8" s="1"/>
  <c r="Y156" i="8" s="1"/>
  <c r="W457" i="8"/>
  <c r="Y457" i="8" s="1"/>
  <c r="U458" i="8" s="1"/>
  <c r="Y366" i="8"/>
  <c r="U367" i="8" s="1"/>
  <c r="W367" i="8" s="1"/>
  <c r="Y367" i="8" s="1"/>
  <c r="U366" i="8"/>
  <c r="U267" i="8"/>
  <c r="W267" i="8" s="1"/>
  <c r="Y267" i="8" s="1"/>
  <c r="W250" i="8"/>
  <c r="Y250" i="8" s="1"/>
  <c r="U251" i="8" s="1"/>
  <c r="K15" i="1"/>
  <c r="K722" i="8"/>
  <c r="Q79" i="1" s="1"/>
  <c r="U304" i="8"/>
  <c r="W304" i="8" s="1"/>
  <c r="Y304" i="8" s="1"/>
  <c r="U305" i="8" s="1"/>
  <c r="I103" i="1"/>
  <c r="K925" i="8"/>
  <c r="K927" i="8" s="1"/>
  <c r="K37" i="1"/>
  <c r="K1168" i="8"/>
  <c r="Q37" i="1" s="1"/>
  <c r="S37" i="1" s="1"/>
  <c r="K476" i="8"/>
  <c r="K478" i="8" s="1"/>
  <c r="K541" i="8"/>
  <c r="K543" i="8" s="1"/>
  <c r="I85" i="1"/>
  <c r="I32" i="1"/>
  <c r="K894" i="8"/>
  <c r="K896" i="8" s="1"/>
  <c r="K80" i="1"/>
  <c r="K674" i="8"/>
  <c r="Q80" i="1" s="1"/>
  <c r="U767" i="8"/>
  <c r="W767" i="8" s="1"/>
  <c r="Y767" i="8" s="1"/>
  <c r="W1337" i="8"/>
  <c r="Y1337" i="8" s="1"/>
  <c r="W349" i="8"/>
  <c r="Y349" i="8" s="1"/>
  <c r="I54" i="1"/>
  <c r="K686" i="8"/>
  <c r="K688" i="8" s="1"/>
  <c r="K283" i="8"/>
  <c r="K285" i="8" s="1"/>
  <c r="K287" i="8" s="1"/>
  <c r="Q34" i="1" s="1"/>
  <c r="G722" i="8"/>
  <c r="P79" i="1" s="1"/>
  <c r="G1276" i="8"/>
  <c r="L72" i="1" s="1"/>
  <c r="K1403" i="8"/>
  <c r="K1405" i="8" s="1"/>
  <c r="K74" i="1" s="1"/>
  <c r="K1052" i="8"/>
  <c r="K1054" i="8" s="1"/>
  <c r="K16" i="1"/>
  <c r="Q16" i="1"/>
  <c r="I31" i="1"/>
  <c r="I84" i="1"/>
  <c r="U1180" i="8"/>
  <c r="I71" i="1"/>
  <c r="K48" i="8"/>
  <c r="Q14" i="1" s="1"/>
  <c r="I53" i="1"/>
  <c r="K1339" i="8"/>
  <c r="K1341" i="8" s="1"/>
  <c r="K94" i="1" s="1"/>
  <c r="I94" i="1"/>
  <c r="I37" i="1"/>
  <c r="I16" i="1"/>
  <c r="K171" i="8"/>
  <c r="K173" i="8" s="1"/>
  <c r="U1322" i="8"/>
  <c r="W1322" i="8" s="1"/>
  <c r="K787" i="8"/>
  <c r="Q47" i="1" s="1"/>
  <c r="K1371" i="8"/>
  <c r="K1373" i="8" s="1"/>
  <c r="K913" i="8"/>
  <c r="Q59" i="1" s="1"/>
  <c r="I67" i="1"/>
  <c r="I43" i="1"/>
  <c r="U185" i="8"/>
  <c r="W185" i="8" s="1"/>
  <c r="Y185" i="8" s="1"/>
  <c r="U186" i="8" s="1"/>
  <c r="W186" i="8" s="1"/>
  <c r="Y186" i="8" s="1"/>
  <c r="U187" i="8" s="1"/>
  <c r="G187" i="8" s="1"/>
  <c r="L77" i="1" s="1"/>
  <c r="K187" i="8"/>
  <c r="K189" i="8" s="1"/>
  <c r="I82" i="1"/>
  <c r="I92" i="1"/>
  <c r="K561" i="8"/>
  <c r="K303" i="8"/>
  <c r="Q86" i="1" s="1"/>
  <c r="S86" i="1" s="1"/>
  <c r="I88" i="1"/>
  <c r="K1212" i="8"/>
  <c r="K1214" i="8" s="1"/>
  <c r="K83" i="1" s="1"/>
  <c r="K957" i="8"/>
  <c r="K959" i="8" s="1"/>
  <c r="K961" i="8" s="1"/>
  <c r="I28" i="1"/>
  <c r="K1467" i="8"/>
  <c r="K1469" i="8" s="1"/>
  <c r="K1471" i="8" s="1"/>
  <c r="I55" i="1"/>
  <c r="I29" i="1"/>
  <c r="I36" i="1"/>
  <c r="I39" i="1"/>
  <c r="I75" i="1"/>
  <c r="K878" i="8"/>
  <c r="K880" i="8" s="1"/>
  <c r="K88" i="1"/>
  <c r="K1327" i="8"/>
  <c r="Q88" i="1" s="1"/>
  <c r="I40" i="1"/>
  <c r="I101" i="1"/>
  <c r="I86" i="1"/>
  <c r="Q5" i="1"/>
  <c r="K656" i="8"/>
  <c r="K31" i="1" s="1"/>
  <c r="I90" i="1"/>
  <c r="I24" i="1"/>
  <c r="K831" i="8"/>
  <c r="K833" i="8" s="1"/>
  <c r="K46" i="1" s="1"/>
  <c r="I46" i="1"/>
  <c r="I73" i="1"/>
  <c r="I34" i="1"/>
  <c r="I20" i="1"/>
  <c r="I19" i="1"/>
  <c r="I48" i="1"/>
  <c r="K816" i="8"/>
  <c r="K818" i="8" s="1"/>
  <c r="K820" i="8" s="1"/>
  <c r="K1308" i="8"/>
  <c r="K1310" i="8" s="1"/>
  <c r="K23" i="1" s="1"/>
  <c r="I79" i="1"/>
  <c r="K492" i="8"/>
  <c r="K494" i="8" s="1"/>
  <c r="I99" i="1"/>
  <c r="I65" i="1"/>
  <c r="K1292" i="8"/>
  <c r="K1294" i="8" s="1"/>
  <c r="I62" i="1"/>
  <c r="K941" i="8"/>
  <c r="K943" i="8" s="1"/>
  <c r="K69" i="1" s="1"/>
  <c r="I38" i="1"/>
  <c r="K239" i="8"/>
  <c r="K72" i="1"/>
  <c r="K1280" i="8"/>
  <c r="Q72" i="1" s="1"/>
  <c r="W1043" i="8"/>
  <c r="I80" i="1"/>
  <c r="K1423" i="8"/>
  <c r="I47" i="1"/>
  <c r="I97" i="1"/>
  <c r="K1451" i="8"/>
  <c r="K1453" i="8" s="1"/>
  <c r="I87" i="1"/>
  <c r="I72" i="1"/>
  <c r="K383" i="8"/>
  <c r="Q40" i="1" s="1"/>
  <c r="Q87" i="1"/>
  <c r="S87" i="1" s="1"/>
  <c r="K755" i="8"/>
  <c r="Q43" i="1" s="1"/>
  <c r="I68" i="1"/>
  <c r="K101" i="1"/>
  <c r="Q101" i="1"/>
  <c r="G1230" i="8"/>
  <c r="N82" i="1" s="1"/>
  <c r="G1232" i="8"/>
  <c r="P82" i="1" s="1"/>
  <c r="K803" i="8"/>
  <c r="Q48" i="1" s="1"/>
  <c r="K625" i="8"/>
  <c r="Q73" i="1" s="1"/>
  <c r="K641" i="8"/>
  <c r="G1423" i="8"/>
  <c r="P24" i="1" s="1"/>
  <c r="G1421" i="8"/>
  <c r="N24" i="1" s="1"/>
  <c r="K86" i="1"/>
  <c r="K53" i="1"/>
  <c r="I58" i="1"/>
  <c r="K28" i="1"/>
  <c r="I13" i="1"/>
  <c r="K140" i="8"/>
  <c r="K142" i="8" s="1"/>
  <c r="K1103" i="8"/>
  <c r="Q20" i="1" s="1"/>
  <c r="Q75" i="1"/>
  <c r="K75" i="1"/>
  <c r="K1184" i="8"/>
  <c r="I77" i="1"/>
  <c r="K32" i="1"/>
  <c r="K1248" i="8"/>
  <c r="G365" i="8"/>
  <c r="N92" i="1" s="1"/>
  <c r="K1008" i="8"/>
  <c r="K771" i="8"/>
  <c r="K90" i="1"/>
  <c r="K400" i="8"/>
  <c r="K58" i="1"/>
  <c r="K335" i="8"/>
  <c r="Q39" i="1" s="1"/>
  <c r="K39" i="1"/>
  <c r="K1118" i="8"/>
  <c r="K47" i="1"/>
  <c r="K67" i="1"/>
  <c r="K431" i="8"/>
  <c r="Q19" i="1" s="1"/>
  <c r="K19" i="1"/>
  <c r="K1359" i="8"/>
  <c r="Q84" i="1" s="1"/>
  <c r="S84" i="1" s="1"/>
  <c r="K84" i="1"/>
  <c r="K415" i="8"/>
  <c r="Q71" i="1" s="1"/>
  <c r="K71" i="1"/>
  <c r="Y1457" i="8"/>
  <c r="G1455" i="8" s="1"/>
  <c r="P97" i="1" s="1"/>
  <c r="G1453" i="8"/>
  <c r="N97" i="1" s="1"/>
  <c r="Y1345" i="8"/>
  <c r="Y1282" i="8"/>
  <c r="G1280" i="8" s="1"/>
  <c r="P72" i="1" s="1"/>
  <c r="G1278" i="8"/>
  <c r="N72" i="1" s="1"/>
  <c r="Y1120" i="8"/>
  <c r="G1118" i="8" s="1"/>
  <c r="G1116" i="8"/>
  <c r="Y627" i="8"/>
  <c r="G639" i="8"/>
  <c r="Y643" i="8"/>
  <c r="G641" i="8" s="1"/>
  <c r="Y114" i="8"/>
  <c r="G1054" i="8"/>
  <c r="N64" i="1" s="1"/>
  <c r="G1056" i="8"/>
  <c r="P64" i="1" s="1"/>
  <c r="Y853" i="8"/>
  <c r="G704" i="8"/>
  <c r="Y708" i="8"/>
  <c r="G706" i="8" s="1"/>
  <c r="Y50" i="8"/>
  <c r="G317" i="8"/>
  <c r="Y321" i="8"/>
  <c r="G319" i="8" s="1"/>
  <c r="Y34" i="8"/>
  <c r="Y1329" i="8"/>
  <c r="G803" i="8"/>
  <c r="P48" i="1" s="1"/>
  <c r="G801" i="8"/>
  <c r="N48" i="1" s="1"/>
  <c r="G961" i="8"/>
  <c r="G959" i="8"/>
  <c r="G1375" i="8"/>
  <c r="P78" i="1" s="1"/>
  <c r="G1373" i="8"/>
  <c r="N78" i="1" s="1"/>
  <c r="G545" i="8"/>
  <c r="P85" i="1" s="1"/>
  <c r="G543" i="8"/>
  <c r="N85" i="1" s="1"/>
  <c r="Y1393" i="8"/>
  <c r="G1085" i="8"/>
  <c r="Y1089" i="8"/>
  <c r="G1087" i="8" s="1"/>
  <c r="G1101" i="8"/>
  <c r="N20" i="1" s="1"/>
  <c r="G1103" i="8"/>
  <c r="P20" i="1" s="1"/>
  <c r="G1216" i="8"/>
  <c r="P83" i="1" s="1"/>
  <c r="G1214" i="8"/>
  <c r="N83" i="1" s="1"/>
  <c r="G674" i="8"/>
  <c r="P80" i="1" s="1"/>
  <c r="G672" i="8"/>
  <c r="N80" i="1" s="1"/>
  <c r="K367" i="8"/>
  <c r="Q92" i="1" s="1"/>
  <c r="K92" i="1"/>
  <c r="K847" i="8"/>
  <c r="K849" i="8" s="1"/>
  <c r="I45" i="1"/>
  <c r="Y98" i="8"/>
  <c r="U1005" i="8"/>
  <c r="K267" i="8"/>
  <c r="K269" i="8" s="1"/>
  <c r="I76" i="1"/>
  <c r="Y193" i="8"/>
  <c r="Y417" i="8"/>
  <c r="G656" i="8"/>
  <c r="N31" i="1" s="1"/>
  <c r="Y1026" i="8"/>
  <c r="G1024" i="8" s="1"/>
  <c r="G1022" i="8"/>
  <c r="Y915" i="8"/>
  <c r="G913" i="8" s="1"/>
  <c r="P59" i="1" s="1"/>
  <c r="G911" i="8"/>
  <c r="N59" i="1" s="1"/>
  <c r="K219" i="8"/>
  <c r="K221" i="8" s="1"/>
  <c r="I89" i="1"/>
  <c r="Y773" i="8"/>
  <c r="Y18" i="8"/>
  <c r="Y868" i="8"/>
  <c r="G866" i="8" s="1"/>
  <c r="G864" i="8"/>
  <c r="G205" i="8"/>
  <c r="Y209" i="8"/>
  <c r="G207" i="8" s="1"/>
  <c r="Y82" i="8"/>
  <c r="Y241" i="8"/>
  <c r="K65" i="1" l="1"/>
  <c r="K1296" i="8"/>
  <c r="Q65" i="1" s="1"/>
  <c r="Q68" i="1"/>
  <c r="K989" i="8"/>
  <c r="K991" i="8" s="1"/>
  <c r="C609" i="8"/>
  <c r="I605" i="8" s="1"/>
  <c r="K605" i="8" s="1"/>
  <c r="K607" i="8" s="1"/>
  <c r="K51" i="1" s="1"/>
  <c r="Q53" i="1"/>
  <c r="K562" i="8"/>
  <c r="K27" i="1"/>
  <c r="I27" i="1"/>
  <c r="U331" i="8"/>
  <c r="W331" i="8" s="1"/>
  <c r="Y331" i="8" s="1"/>
  <c r="U332" i="8" s="1"/>
  <c r="W332" i="8" s="1"/>
  <c r="Y332" i="8" s="1"/>
  <c r="U333" i="8" s="1"/>
  <c r="Q36" i="1"/>
  <c r="Q24" i="1"/>
  <c r="K496" i="8"/>
  <c r="Q63" i="1" s="1"/>
  <c r="K100" i="1"/>
  <c r="Q21" i="1"/>
  <c r="K1232" i="8"/>
  <c r="Q82" i="1" s="1"/>
  <c r="S82" i="1" s="1"/>
  <c r="K82" i="1"/>
  <c r="W426" i="8"/>
  <c r="D48" i="1"/>
  <c r="K33" i="1"/>
  <c r="K993" i="8"/>
  <c r="Q33" i="1" s="1"/>
  <c r="K1072" i="8"/>
  <c r="Q62" i="1" s="1"/>
  <c r="Q55" i="1"/>
  <c r="K55" i="1"/>
  <c r="Q11" i="1"/>
  <c r="S11" i="1"/>
  <c r="S19" i="1"/>
  <c r="R80" i="1"/>
  <c r="R79" i="1"/>
  <c r="S20" i="1"/>
  <c r="I52" i="1"/>
  <c r="W282" i="8"/>
  <c r="Y282" i="8" s="1"/>
  <c r="Q38" i="1"/>
  <c r="Q35" i="1"/>
  <c r="K35" i="1"/>
  <c r="K347" i="8"/>
  <c r="K349" i="8" s="1"/>
  <c r="K93" i="1" s="1"/>
  <c r="I35" i="1"/>
  <c r="K144" i="8"/>
  <c r="Q13" i="1" s="1"/>
  <c r="S17" i="1" s="1"/>
  <c r="W1403" i="8"/>
  <c r="D7" i="1"/>
  <c r="W458" i="8"/>
  <c r="Y458" i="8" s="1"/>
  <c r="U459" i="8" s="1"/>
  <c r="W139" i="8"/>
  <c r="Y139" i="8" s="1"/>
  <c r="U140" i="8" s="1"/>
  <c r="W378" i="8"/>
  <c r="Y378" i="8" s="1"/>
  <c r="U379" i="8" s="1"/>
  <c r="U222" i="8"/>
  <c r="W222" i="8" s="1"/>
  <c r="Y222" i="8" s="1"/>
  <c r="W442" i="8"/>
  <c r="Y442" i="8" s="1"/>
  <c r="U443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475" i="8"/>
  <c r="Y475" i="8" s="1"/>
  <c r="U476" i="8" s="1"/>
  <c r="W395" i="8"/>
  <c r="Y395" i="8" s="1"/>
  <c r="U396" i="8" s="1"/>
  <c r="U268" i="8"/>
  <c r="W268" i="8" s="1"/>
  <c r="Y268" i="8" s="1"/>
  <c r="W588" i="8"/>
  <c r="Y588" i="8" s="1"/>
  <c r="U589" i="8" s="1"/>
  <c r="W234" i="8"/>
  <c r="Y234" i="8" s="1"/>
  <c r="U235" i="8" s="1"/>
  <c r="U126" i="8"/>
  <c r="W126" i="8" s="1"/>
  <c r="Y126" i="8" s="1"/>
  <c r="U127" i="8" s="1"/>
  <c r="U368" i="8"/>
  <c r="W368" i="8" s="1"/>
  <c r="Y368" i="8" s="1"/>
  <c r="U369" i="8" s="1"/>
  <c r="W369" i="8" s="1"/>
  <c r="Y369" i="8" s="1"/>
  <c r="G367" i="8" s="1"/>
  <c r="P92" i="1" s="1"/>
  <c r="Y1043" i="8"/>
  <c r="G1040" i="8" s="1"/>
  <c r="G1038" i="8"/>
  <c r="W251" i="8"/>
  <c r="Y251" i="8" s="1"/>
  <c r="U252" i="8" s="1"/>
  <c r="G658" i="8"/>
  <c r="P31" i="1" s="1"/>
  <c r="K1196" i="8"/>
  <c r="K1198" i="8" s="1"/>
  <c r="G299" i="8"/>
  <c r="L86" i="1" s="1"/>
  <c r="W305" i="8"/>
  <c r="G654" i="8"/>
  <c r="L31" i="1" s="1"/>
  <c r="K929" i="8"/>
  <c r="Q91" i="1" s="1"/>
  <c r="S91" i="1" s="1"/>
  <c r="K91" i="1"/>
  <c r="I91" i="1"/>
  <c r="Q58" i="1"/>
  <c r="I30" i="1"/>
  <c r="K545" i="8"/>
  <c r="Q85" i="1" s="1"/>
  <c r="R85" i="1" s="1"/>
  <c r="K85" i="1"/>
  <c r="K480" i="8"/>
  <c r="Q30" i="1" s="1"/>
  <c r="K30" i="1"/>
  <c r="G718" i="8"/>
  <c r="L79" i="1" s="1"/>
  <c r="Q44" i="1"/>
  <c r="I95" i="1"/>
  <c r="K95" i="1"/>
  <c r="K898" i="8"/>
  <c r="Q95" i="1" s="1"/>
  <c r="G720" i="8"/>
  <c r="N79" i="1" s="1"/>
  <c r="W350" i="8"/>
  <c r="Y350" i="8" s="1"/>
  <c r="U768" i="8"/>
  <c r="W768" i="8" s="1"/>
  <c r="Y768" i="8" s="1"/>
  <c r="W1338" i="8"/>
  <c r="Y1338" i="8" s="1"/>
  <c r="K34" i="1"/>
  <c r="K589" i="8"/>
  <c r="K591" i="8" s="1"/>
  <c r="K102" i="1"/>
  <c r="Q102" i="1"/>
  <c r="I102" i="1"/>
  <c r="Q28" i="1"/>
  <c r="Q41" i="1" s="1"/>
  <c r="G1264" i="8"/>
  <c r="P67" i="1" s="1"/>
  <c r="G1260" i="8"/>
  <c r="L67" i="1" s="1"/>
  <c r="Q29" i="1"/>
  <c r="Q90" i="1"/>
  <c r="G1262" i="8"/>
  <c r="N67" i="1" s="1"/>
  <c r="K443" i="8"/>
  <c r="K445" i="8" s="1"/>
  <c r="K66" i="1" s="1"/>
  <c r="K78" i="1"/>
  <c r="K1375" i="8"/>
  <c r="Q78" i="1" s="1"/>
  <c r="I64" i="1"/>
  <c r="K64" i="1"/>
  <c r="Q64" i="1"/>
  <c r="W1005" i="8"/>
  <c r="W1180" i="8"/>
  <c r="K1343" i="8"/>
  <c r="Q94" i="1" s="1"/>
  <c r="Y1322" i="8"/>
  <c r="K882" i="8"/>
  <c r="K77" i="1"/>
  <c r="K191" i="8"/>
  <c r="Q77" i="1" s="1"/>
  <c r="S77" i="1" s="1"/>
  <c r="K1216" i="8"/>
  <c r="Q83" i="1" s="1"/>
  <c r="S83" i="1" s="1"/>
  <c r="K68" i="1"/>
  <c r="N110" i="1"/>
  <c r="O110" i="1" s="1"/>
  <c r="K835" i="8"/>
  <c r="Q46" i="1" s="1"/>
  <c r="K658" i="8"/>
  <c r="Q31" i="1" s="1"/>
  <c r="K63" i="1"/>
  <c r="K13" i="1"/>
  <c r="K44" i="1"/>
  <c r="K1312" i="8"/>
  <c r="K945" i="8"/>
  <c r="Q69" i="1" s="1"/>
  <c r="W194" i="8"/>
  <c r="Y194" i="8" s="1"/>
  <c r="G191" i="8" s="1"/>
  <c r="P77" i="1" s="1"/>
  <c r="W774" i="8"/>
  <c r="Y774" i="8" s="1"/>
  <c r="U418" i="8"/>
  <c r="W1394" i="8"/>
  <c r="W628" i="8"/>
  <c r="W854" i="8"/>
  <c r="K1455" i="8"/>
  <c r="Q97" i="1" s="1"/>
  <c r="K97" i="1"/>
  <c r="Q99" i="1"/>
  <c r="K45" i="1"/>
  <c r="K851" i="8"/>
  <c r="Q45" i="1" s="1"/>
  <c r="K52" i="1"/>
  <c r="U51" i="8"/>
  <c r="U83" i="8"/>
  <c r="U19" i="8"/>
  <c r="U99" i="8"/>
  <c r="U35" i="8"/>
  <c r="U115" i="8"/>
  <c r="K271" i="8"/>
  <c r="Q76" i="1" s="1"/>
  <c r="S76" i="1" s="1"/>
  <c r="K76" i="1"/>
  <c r="K223" i="8"/>
  <c r="Q89" i="1" s="1"/>
  <c r="S89" i="1" s="1"/>
  <c r="K89" i="1"/>
  <c r="I51" i="1" l="1"/>
  <c r="K609" i="8"/>
  <c r="Q51" i="1" s="1"/>
  <c r="K54" i="1"/>
  <c r="K593" i="8"/>
  <c r="Q54" i="1" s="1"/>
  <c r="U283" i="8"/>
  <c r="W283" i="8" s="1"/>
  <c r="Y283" i="8" s="1"/>
  <c r="U284" i="8" s="1"/>
  <c r="W284" i="8" s="1"/>
  <c r="Y284" i="8" s="1"/>
  <c r="R41" i="1"/>
  <c r="S21" i="1"/>
  <c r="S78" i="1"/>
  <c r="R21" i="1"/>
  <c r="Q100" i="1"/>
  <c r="Y1403" i="8"/>
  <c r="U1404" i="8" s="1"/>
  <c r="Q23" i="1"/>
  <c r="Q25" i="1" s="1"/>
  <c r="Y426" i="8"/>
  <c r="U427" i="8" s="1"/>
  <c r="S60" i="1"/>
  <c r="D44" i="1"/>
  <c r="S49" i="1"/>
  <c r="N111" i="1"/>
  <c r="O111" i="1" s="1"/>
  <c r="S38" i="1"/>
  <c r="S41" i="1" s="1"/>
  <c r="K351" i="8"/>
  <c r="Q93" i="1" s="1"/>
  <c r="S93" i="1" s="1"/>
  <c r="Q49" i="1"/>
  <c r="Q60" i="1"/>
  <c r="Y854" i="8"/>
  <c r="G851" i="8" s="1"/>
  <c r="P45" i="1" s="1"/>
  <c r="G849" i="8"/>
  <c r="N45" i="1" s="1"/>
  <c r="Y1394" i="8"/>
  <c r="G1391" i="8" s="1"/>
  <c r="P75" i="1" s="1"/>
  <c r="G1389" i="8"/>
  <c r="N75" i="1" s="1"/>
  <c r="W396" i="8"/>
  <c r="Y396" i="8" s="1"/>
  <c r="U397" i="8" s="1"/>
  <c r="W443" i="8"/>
  <c r="Y443" i="8" s="1"/>
  <c r="U444" i="8" s="1"/>
  <c r="U223" i="8"/>
  <c r="W223" i="8" s="1"/>
  <c r="Y223" i="8" s="1"/>
  <c r="W140" i="8"/>
  <c r="Y140" i="8" s="1"/>
  <c r="U141" i="8" s="1"/>
  <c r="G189" i="8"/>
  <c r="N77" i="1" s="1"/>
  <c r="G1164" i="8"/>
  <c r="L37" i="1" s="1"/>
  <c r="G494" i="8"/>
  <c r="N63" i="1" s="1"/>
  <c r="Y628" i="8"/>
  <c r="G625" i="8" s="1"/>
  <c r="P73" i="1" s="1"/>
  <c r="G623" i="8"/>
  <c r="N73" i="1" s="1"/>
  <c r="W333" i="8"/>
  <c r="Y333" i="8" s="1"/>
  <c r="W127" i="8"/>
  <c r="Y127" i="8" s="1"/>
  <c r="W235" i="8"/>
  <c r="Y235" i="8" s="1"/>
  <c r="U236" i="8" s="1"/>
  <c r="W589" i="8"/>
  <c r="Y589" i="8" s="1"/>
  <c r="U590" i="8" s="1"/>
  <c r="U269" i="8"/>
  <c r="W269" i="8" s="1"/>
  <c r="Y269" i="8" s="1"/>
  <c r="W476" i="8"/>
  <c r="Y476" i="8" s="1"/>
  <c r="U477" i="8" s="1"/>
  <c r="W379" i="8"/>
  <c r="Y379" i="8" s="1"/>
  <c r="U380" i="8" s="1"/>
  <c r="W459" i="8"/>
  <c r="Y459" i="8" s="1"/>
  <c r="U460" i="8" s="1"/>
  <c r="G1072" i="8"/>
  <c r="P62" i="1" s="1"/>
  <c r="G1070" i="8"/>
  <c r="N62" i="1" s="1"/>
  <c r="W418" i="8"/>
  <c r="G411" i="8"/>
  <c r="L71" i="1" s="1"/>
  <c r="K103" i="1"/>
  <c r="Q103" i="1"/>
  <c r="S103" i="1" s="1"/>
  <c r="W252" i="8"/>
  <c r="Y252" i="8" s="1"/>
  <c r="U253" i="8" s="1"/>
  <c r="G1292" i="8"/>
  <c r="L65" i="1" s="1"/>
  <c r="G1308" i="8"/>
  <c r="L23" i="1" s="1"/>
  <c r="G925" i="8"/>
  <c r="L91" i="1" s="1"/>
  <c r="Y305" i="8"/>
  <c r="G303" i="8" s="1"/>
  <c r="P86" i="1" s="1"/>
  <c r="G301" i="8"/>
  <c r="N86" i="1" s="1"/>
  <c r="Q74" i="1"/>
  <c r="D102" i="1"/>
  <c r="U769" i="8"/>
  <c r="W769" i="8" s="1"/>
  <c r="Y769" i="8" s="1"/>
  <c r="U770" i="8" s="1"/>
  <c r="Q17" i="1"/>
  <c r="W1339" i="8"/>
  <c r="Y1339" i="8" s="1"/>
  <c r="K447" i="8"/>
  <c r="Y1005" i="8"/>
  <c r="Y1180" i="8"/>
  <c r="U1181" i="8" s="1"/>
  <c r="W1181" i="8" s="1"/>
  <c r="U1323" i="8"/>
  <c r="W242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R1" i="8" l="1"/>
  <c r="Q56" i="1"/>
  <c r="P145" i="1" s="1"/>
  <c r="U285" i="8"/>
  <c r="W285" i="8" s="1"/>
  <c r="Y285" i="8" s="1"/>
  <c r="Q104" i="1"/>
  <c r="W1404" i="8"/>
  <c r="Q66" i="1"/>
  <c r="S25" i="1"/>
  <c r="W427" i="8"/>
  <c r="S56" i="1"/>
  <c r="G735" i="8"/>
  <c r="L99" i="1" s="1"/>
  <c r="W141" i="8"/>
  <c r="Y141" i="8" s="1"/>
  <c r="W444" i="8"/>
  <c r="Y444" i="8" s="1"/>
  <c r="U445" i="8" s="1"/>
  <c r="U224" i="8"/>
  <c r="W224" i="8" s="1"/>
  <c r="Y224" i="8" s="1"/>
  <c r="U225" i="8" s="1"/>
  <c r="W225" i="8" s="1"/>
  <c r="Y225" i="8" s="1"/>
  <c r="U226" i="8" s="1"/>
  <c r="W397" i="8"/>
  <c r="Y397" i="8" s="1"/>
  <c r="U398" i="8" s="1"/>
  <c r="W380" i="8"/>
  <c r="Y380" i="8" s="1"/>
  <c r="U381" i="8" s="1"/>
  <c r="W477" i="8"/>
  <c r="Y477" i="8" s="1"/>
  <c r="U478" i="8" s="1"/>
  <c r="U270" i="8"/>
  <c r="W270" i="8" s="1"/>
  <c r="Y270" i="8" s="1"/>
  <c r="W236" i="8"/>
  <c r="Y236" i="8" s="1"/>
  <c r="U237" i="8" s="1"/>
  <c r="G235" i="8" s="1"/>
  <c r="L28" i="1" s="1"/>
  <c r="U334" i="8"/>
  <c r="W334" i="8" s="1"/>
  <c r="Y334" i="8" s="1"/>
  <c r="G1435" i="8"/>
  <c r="L101" i="1" s="1"/>
  <c r="Y418" i="8"/>
  <c r="G415" i="8" s="1"/>
  <c r="P71" i="1" s="1"/>
  <c r="G413" i="8"/>
  <c r="N71" i="1" s="1"/>
  <c r="W460" i="8"/>
  <c r="Y460" i="8" s="1"/>
  <c r="U461" i="8" s="1"/>
  <c r="W590" i="8"/>
  <c r="Y590" i="8" s="1"/>
  <c r="U591" i="8" s="1"/>
  <c r="W128" i="8"/>
  <c r="Y128" i="8" s="1"/>
  <c r="G1168" i="8"/>
  <c r="P37" i="1" s="1"/>
  <c r="G1166" i="8"/>
  <c r="N37" i="1" s="1"/>
  <c r="G739" i="8"/>
  <c r="P99" i="1" s="1"/>
  <c r="G737" i="8"/>
  <c r="N99" i="1" s="1"/>
  <c r="W253" i="8"/>
  <c r="Y253" i="8" s="1"/>
  <c r="W254" i="8" s="1"/>
  <c r="Y254" i="8" s="1"/>
  <c r="G1296" i="8"/>
  <c r="P65" i="1" s="1"/>
  <c r="G1294" i="8"/>
  <c r="N65" i="1" s="1"/>
  <c r="G1312" i="8"/>
  <c r="P23" i="1" s="1"/>
  <c r="G1310" i="8"/>
  <c r="N23" i="1" s="1"/>
  <c r="G929" i="8"/>
  <c r="P91" i="1" s="1"/>
  <c r="G927" i="8"/>
  <c r="N91" i="1" s="1"/>
  <c r="N112" i="1"/>
  <c r="O112" i="1" s="1"/>
  <c r="W351" i="8"/>
  <c r="W770" i="8"/>
  <c r="W1340" i="8"/>
  <c r="Y1340" i="8" s="1"/>
  <c r="U1006" i="8"/>
  <c r="Y1181" i="8"/>
  <c r="U1182" i="8" s="1"/>
  <c r="W1323" i="8"/>
  <c r="N115" i="1"/>
  <c r="O115" i="1" s="1"/>
  <c r="Y242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70" i="1" l="1"/>
  <c r="U112" i="1" s="1"/>
  <c r="Y1404" i="8"/>
  <c r="U1405" i="8" s="1"/>
  <c r="D66" i="1"/>
  <c r="Y427" i="8"/>
  <c r="U428" i="8" s="1"/>
  <c r="S70" i="1"/>
  <c r="S104" i="1" s="1"/>
  <c r="N117" i="1"/>
  <c r="O117" i="1" s="1"/>
  <c r="W142" i="8"/>
  <c r="Y142" i="8" s="1"/>
  <c r="W398" i="8"/>
  <c r="Y398" i="8" s="1"/>
  <c r="U399" i="8" s="1"/>
  <c r="G219" i="8"/>
  <c r="L89" i="1" s="1"/>
  <c r="W226" i="8"/>
  <c r="W445" i="8"/>
  <c r="Y445" i="8" s="1"/>
  <c r="U446" i="8" s="1"/>
  <c r="U129" i="8"/>
  <c r="W129" i="8" s="1"/>
  <c r="Y129" i="8" s="1"/>
  <c r="W461" i="8"/>
  <c r="Y461" i="8" s="1"/>
  <c r="U462" i="8" s="1"/>
  <c r="U335" i="8"/>
  <c r="W335" i="8" s="1"/>
  <c r="Y335" i="8" s="1"/>
  <c r="U271" i="8"/>
  <c r="W271" i="8" s="1"/>
  <c r="Y271" i="8" s="1"/>
  <c r="G573" i="8"/>
  <c r="L55" i="1" s="1"/>
  <c r="G1439" i="8"/>
  <c r="P101" i="1" s="1"/>
  <c r="G1437" i="8"/>
  <c r="N101" i="1" s="1"/>
  <c r="W591" i="8"/>
  <c r="Y591" i="8" s="1"/>
  <c r="U592" i="8" s="1"/>
  <c r="W237" i="8"/>
  <c r="Y237" i="8" s="1"/>
  <c r="G239" i="8" s="1"/>
  <c r="P28" i="1" s="1"/>
  <c r="W478" i="8"/>
  <c r="Y478" i="8" s="1"/>
  <c r="U479" i="8" s="1"/>
  <c r="W381" i="8"/>
  <c r="Y381" i="8" s="1"/>
  <c r="U382" i="8" s="1"/>
  <c r="W255" i="8"/>
  <c r="Y255" i="8" s="1"/>
  <c r="Y351" i="8"/>
  <c r="Y770" i="8"/>
  <c r="W1341" i="8"/>
  <c r="Y1341" i="8" s="1"/>
  <c r="W1342" i="8" s="1"/>
  <c r="W1182" i="8"/>
  <c r="Y1182" i="8" s="1"/>
  <c r="W286" i="8"/>
  <c r="W1006" i="8"/>
  <c r="Y1323" i="8"/>
  <c r="N118" i="1"/>
  <c r="O118" i="1" s="1"/>
  <c r="G237" i="8" l="1"/>
  <c r="N28" i="1" s="1"/>
  <c r="W1405" i="8"/>
  <c r="G1403" i="8"/>
  <c r="L74" i="1" s="1"/>
  <c r="N120" i="1"/>
  <c r="O120" i="1" s="1"/>
  <c r="W428" i="8"/>
  <c r="W238" i="8"/>
  <c r="Y238" i="8" s="1"/>
  <c r="G941" i="8"/>
  <c r="L69" i="1" s="1"/>
  <c r="G1147" i="8"/>
  <c r="L87" i="1" s="1"/>
  <c r="W462" i="8"/>
  <c r="Y462" i="8" s="1"/>
  <c r="U463" i="8" s="1"/>
  <c r="W382" i="8"/>
  <c r="Y382" i="8" s="1"/>
  <c r="W592" i="8"/>
  <c r="Y592" i="8" s="1"/>
  <c r="U593" i="8" s="1"/>
  <c r="U272" i="8"/>
  <c r="W272" i="8" s="1"/>
  <c r="Y272" i="8" s="1"/>
  <c r="U130" i="8"/>
  <c r="W130" i="8" s="1"/>
  <c r="Y130" i="8" s="1"/>
  <c r="W399" i="8"/>
  <c r="Y399" i="8" s="1"/>
  <c r="U400" i="8" s="1"/>
  <c r="W479" i="8"/>
  <c r="Y479" i="8" s="1"/>
  <c r="U480" i="8" s="1"/>
  <c r="U336" i="8"/>
  <c r="W336" i="8" s="1"/>
  <c r="Y336" i="8" s="1"/>
  <c r="W446" i="8"/>
  <c r="Y446" i="8" s="1"/>
  <c r="U447" i="8" s="1"/>
  <c r="W143" i="8"/>
  <c r="Y143" i="8" s="1"/>
  <c r="Y226" i="8"/>
  <c r="G223" i="8" s="1"/>
  <c r="P89" i="1" s="1"/>
  <c r="G221" i="8"/>
  <c r="N89" i="1" s="1"/>
  <c r="G577" i="8"/>
  <c r="P55" i="1" s="1"/>
  <c r="G575" i="8"/>
  <c r="N55" i="1" s="1"/>
  <c r="W256" i="8"/>
  <c r="Y256" i="8" s="1"/>
  <c r="W352" i="8"/>
  <c r="U771" i="8"/>
  <c r="Y1342" i="8"/>
  <c r="G1341" i="8"/>
  <c r="N94" i="1" s="1"/>
  <c r="Y286" i="8"/>
  <c r="W1183" i="8"/>
  <c r="Y1006" i="8"/>
  <c r="U1324" i="8"/>
  <c r="Y1405" i="8" l="1"/>
  <c r="G1405" i="8"/>
  <c r="N74" i="1" s="1"/>
  <c r="Y428" i="8"/>
  <c r="U429" i="8" s="1"/>
  <c r="U383" i="8"/>
  <c r="W383" i="8" s="1"/>
  <c r="Y383" i="8" s="1"/>
  <c r="U384" i="8" s="1"/>
  <c r="W384" i="8" s="1"/>
  <c r="Y384" i="8" s="1"/>
  <c r="W144" i="8"/>
  <c r="Y144" i="8" s="1"/>
  <c r="W400" i="8"/>
  <c r="Y400" i="8" s="1"/>
  <c r="U401" i="8" s="1"/>
  <c r="W447" i="8"/>
  <c r="Y447" i="8" s="1"/>
  <c r="U448" i="8" s="1"/>
  <c r="U131" i="8"/>
  <c r="W131" i="8" s="1"/>
  <c r="Y131" i="8" s="1"/>
  <c r="U132" i="8" s="1"/>
  <c r="U337" i="8"/>
  <c r="W337" i="8" s="1"/>
  <c r="Y337" i="8" s="1"/>
  <c r="U273" i="8"/>
  <c r="W273" i="8" s="1"/>
  <c r="Y273" i="8" s="1"/>
  <c r="U274" i="8" s="1"/>
  <c r="W463" i="8"/>
  <c r="Y463" i="8" s="1"/>
  <c r="U464" i="8" s="1"/>
  <c r="W480" i="8"/>
  <c r="Y480" i="8" s="1"/>
  <c r="U481" i="8" s="1"/>
  <c r="W593" i="8"/>
  <c r="Y593" i="8" s="1"/>
  <c r="U594" i="8" s="1"/>
  <c r="G605" i="8"/>
  <c r="L51" i="1" s="1"/>
  <c r="W239" i="8"/>
  <c r="Y239" i="8" s="1"/>
  <c r="W240" i="8" s="1"/>
  <c r="Y240" i="8" s="1"/>
  <c r="G1151" i="8"/>
  <c r="P87" i="1" s="1"/>
  <c r="G1149" i="8"/>
  <c r="N87" i="1" s="1"/>
  <c r="G557" i="8"/>
  <c r="L53" i="1" s="1"/>
  <c r="G945" i="8"/>
  <c r="P69" i="1" s="1"/>
  <c r="G943" i="8"/>
  <c r="N69" i="1" s="1"/>
  <c r="G1355" i="8"/>
  <c r="L84" i="1" s="1"/>
  <c r="W257" i="8"/>
  <c r="Y257" i="8" s="1"/>
  <c r="Y352" i="8"/>
  <c r="W771" i="8"/>
  <c r="G767" i="8"/>
  <c r="L90" i="1" s="1"/>
  <c r="W772" i="8"/>
  <c r="Y772" i="8" s="1"/>
  <c r="W1343" i="8"/>
  <c r="Y1343" i="8" s="1"/>
  <c r="W1344" i="8" s="1"/>
  <c r="Y1344" i="8" s="1"/>
  <c r="G1343" i="8"/>
  <c r="P94" i="1" s="1"/>
  <c r="W287" i="8"/>
  <c r="Y1183" i="8"/>
  <c r="U1007" i="8"/>
  <c r="W1324" i="8"/>
  <c r="W429" i="8" l="1"/>
  <c r="G427" i="8"/>
  <c r="L19" i="1" s="1"/>
  <c r="U1406" i="8"/>
  <c r="W1406" i="8" s="1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G1407" i="8"/>
  <c r="P74" i="1" s="1"/>
  <c r="U385" i="8"/>
  <c r="W385" i="8" s="1"/>
  <c r="Y385" i="8" s="1"/>
  <c r="U386" i="8" s="1"/>
  <c r="W386" i="8" s="1"/>
  <c r="G267" i="8"/>
  <c r="L76" i="1" s="1"/>
  <c r="W274" i="8"/>
  <c r="W401" i="8"/>
  <c r="Y401" i="8" s="1"/>
  <c r="U402" i="8" s="1"/>
  <c r="W464" i="8"/>
  <c r="Y464" i="8" s="1"/>
  <c r="G379" i="8"/>
  <c r="L40" i="1" s="1"/>
  <c r="W594" i="8"/>
  <c r="Y594" i="8" s="1"/>
  <c r="G125" i="8"/>
  <c r="L16" i="1" s="1"/>
  <c r="W132" i="8"/>
  <c r="W481" i="8"/>
  <c r="Y481" i="8" s="1"/>
  <c r="W448" i="8"/>
  <c r="Y448" i="8" s="1"/>
  <c r="U449" i="8" s="1"/>
  <c r="W145" i="8"/>
  <c r="Y145" i="8" s="1"/>
  <c r="G607" i="8"/>
  <c r="N51" i="1" s="1"/>
  <c r="G609" i="8"/>
  <c r="P51" i="1" s="1"/>
  <c r="U338" i="8"/>
  <c r="G331" i="8" s="1"/>
  <c r="L39" i="1" s="1"/>
  <c r="G1196" i="8"/>
  <c r="L103" i="1" s="1"/>
  <c r="G561" i="8"/>
  <c r="P53" i="1" s="1"/>
  <c r="G559" i="8"/>
  <c r="N53" i="1" s="1"/>
  <c r="G1244" i="8"/>
  <c r="L36" i="1" s="1"/>
  <c r="G1359" i="8"/>
  <c r="P84" i="1" s="1"/>
  <c r="G1357" i="8"/>
  <c r="N84" i="1" s="1"/>
  <c r="W353" i="8"/>
  <c r="Y353" i="8" s="1"/>
  <c r="Y287" i="8"/>
  <c r="Y771" i="8"/>
  <c r="G771" i="8" s="1"/>
  <c r="P90" i="1" s="1"/>
  <c r="G769" i="8"/>
  <c r="N90" i="1" s="1"/>
  <c r="W1184" i="8"/>
  <c r="Y1184" i="8" s="1"/>
  <c r="W1007" i="8"/>
  <c r="Y1324" i="8"/>
  <c r="Y429" i="8" l="1"/>
  <c r="G429" i="8"/>
  <c r="N19" i="1" s="1"/>
  <c r="G496" i="8"/>
  <c r="P63" i="1" s="1"/>
  <c r="U482" i="8"/>
  <c r="W482" i="8" s="1"/>
  <c r="Y482" i="8" s="1"/>
  <c r="U483" i="8" s="1"/>
  <c r="W483" i="8" s="1"/>
  <c r="U595" i="8"/>
  <c r="W595" i="8" s="1"/>
  <c r="Y595" i="8" s="1"/>
  <c r="U596" i="8" s="1"/>
  <c r="W596" i="8" s="1"/>
  <c r="U465" i="8"/>
  <c r="W465" i="8" s="1"/>
  <c r="Y465" i="8" s="1"/>
  <c r="U466" i="8" s="1"/>
  <c r="W466" i="8" s="1"/>
  <c r="W402" i="8"/>
  <c r="Y402" i="8" s="1"/>
  <c r="W146" i="8"/>
  <c r="Y146" i="8" s="1"/>
  <c r="W147" i="8" s="1"/>
  <c r="G686" i="8"/>
  <c r="L102" i="1" s="1"/>
  <c r="G525" i="8"/>
  <c r="L52" i="1" s="1"/>
  <c r="W449" i="8"/>
  <c r="Y449" i="8" s="1"/>
  <c r="U450" i="8" s="1"/>
  <c r="G589" i="8"/>
  <c r="L54" i="1" s="1"/>
  <c r="G459" i="8"/>
  <c r="L27" i="1" s="1"/>
  <c r="G396" i="8"/>
  <c r="L58" i="1" s="1"/>
  <c r="G140" i="8"/>
  <c r="L13" i="1" s="1"/>
  <c r="G476" i="8"/>
  <c r="L30" i="1" s="1"/>
  <c r="G973" i="8"/>
  <c r="L32" i="1" s="1"/>
  <c r="G751" i="8"/>
  <c r="L43" i="1" s="1"/>
  <c r="Y274" i="8"/>
  <c r="G271" i="8" s="1"/>
  <c r="P76" i="1" s="1"/>
  <c r="G269" i="8"/>
  <c r="N76" i="1" s="1"/>
  <c r="W1185" i="8"/>
  <c r="Y1185" i="8" s="1"/>
  <c r="Y132" i="8"/>
  <c r="G129" i="8" s="1"/>
  <c r="P16" i="1" s="1"/>
  <c r="G127" i="8"/>
  <c r="N16" i="1" s="1"/>
  <c r="Y386" i="8"/>
  <c r="G383" i="8" s="1"/>
  <c r="P40" i="1" s="1"/>
  <c r="G381" i="8"/>
  <c r="N40" i="1" s="1"/>
  <c r="G1248" i="8"/>
  <c r="P36" i="1" s="1"/>
  <c r="G1246" i="8"/>
  <c r="N36" i="1" s="1"/>
  <c r="G1200" i="8"/>
  <c r="P103" i="1" s="1"/>
  <c r="G1198" i="8"/>
  <c r="N103" i="1" s="1"/>
  <c r="W354" i="8"/>
  <c r="G347" i="8"/>
  <c r="L93" i="1" s="1"/>
  <c r="W338" i="8"/>
  <c r="W258" i="8"/>
  <c r="G251" i="8"/>
  <c r="L29" i="1" s="1"/>
  <c r="W288" i="8"/>
  <c r="Y1007" i="8"/>
  <c r="U1325" i="8"/>
  <c r="U430" i="8" l="1"/>
  <c r="W430" i="8" s="1"/>
  <c r="Y430" i="8" s="1"/>
  <c r="U431" i="8" s="1"/>
  <c r="W431" i="8" s="1"/>
  <c r="Y431" i="8" s="1"/>
  <c r="U432" i="8" s="1"/>
  <c r="W432" i="8" s="1"/>
  <c r="Y432" i="8" s="1"/>
  <c r="U433" i="8" s="1"/>
  <c r="W433" i="8" s="1"/>
  <c r="Y433" i="8" s="1"/>
  <c r="U434" i="8" s="1"/>
  <c r="W434" i="8" s="1"/>
  <c r="Y434" i="8" s="1"/>
  <c r="G431" i="8"/>
  <c r="P19" i="1" s="1"/>
  <c r="U403" i="8"/>
  <c r="W403" i="8" s="1"/>
  <c r="Y403" i="8" s="1"/>
  <c r="G400" i="8" s="1"/>
  <c r="P58" i="1" s="1"/>
  <c r="W1186" i="8"/>
  <c r="Y1186" i="8" s="1"/>
  <c r="W450" i="8"/>
  <c r="G443" i="8"/>
  <c r="L66" i="1" s="1"/>
  <c r="G755" i="8"/>
  <c r="P43" i="1" s="1"/>
  <c r="G753" i="8"/>
  <c r="N43" i="1" s="1"/>
  <c r="Y483" i="8"/>
  <c r="G480" i="8" s="1"/>
  <c r="P30" i="1" s="1"/>
  <c r="G478" i="8"/>
  <c r="N30" i="1" s="1"/>
  <c r="G398" i="8"/>
  <c r="N58" i="1" s="1"/>
  <c r="Y596" i="8"/>
  <c r="G593" i="8" s="1"/>
  <c r="P54" i="1" s="1"/>
  <c r="G591" i="8"/>
  <c r="N54" i="1" s="1"/>
  <c r="G529" i="8"/>
  <c r="P52" i="1" s="1"/>
  <c r="G527" i="8"/>
  <c r="N52" i="1" s="1"/>
  <c r="Y338" i="8"/>
  <c r="G335" i="8" s="1"/>
  <c r="P39" i="1" s="1"/>
  <c r="G333" i="8"/>
  <c r="N39" i="1" s="1"/>
  <c r="G977" i="8"/>
  <c r="P32" i="1" s="1"/>
  <c r="G975" i="8"/>
  <c r="N32" i="1" s="1"/>
  <c r="Y147" i="8"/>
  <c r="G144" i="8" s="1"/>
  <c r="P13" i="1" s="1"/>
  <c r="G142" i="8"/>
  <c r="N13" i="1" s="1"/>
  <c r="Y466" i="8"/>
  <c r="G463" i="8" s="1"/>
  <c r="P27" i="1" s="1"/>
  <c r="G461" i="8"/>
  <c r="N27" i="1" s="1"/>
  <c r="G690" i="8"/>
  <c r="P102" i="1" s="1"/>
  <c r="G688" i="8"/>
  <c r="N102" i="1" s="1"/>
  <c r="Y354" i="8"/>
  <c r="G351" i="8" s="1"/>
  <c r="P93" i="1" s="1"/>
  <c r="G349" i="8"/>
  <c r="N93" i="1" s="1"/>
  <c r="Y258" i="8"/>
  <c r="G255" i="8" s="1"/>
  <c r="P29" i="1" s="1"/>
  <c r="G253" i="8"/>
  <c r="N29" i="1" s="1"/>
  <c r="Y288" i="8"/>
  <c r="U1008" i="8"/>
  <c r="W1325" i="8"/>
  <c r="G1323" i="8"/>
  <c r="L88" i="1" s="1"/>
  <c r="Y450" i="8" l="1"/>
  <c r="G447" i="8" s="1"/>
  <c r="P66" i="1" s="1"/>
  <c r="G445" i="8"/>
  <c r="N66" i="1" s="1"/>
  <c r="W289" i="8"/>
  <c r="Y289" i="8" s="1"/>
  <c r="G816" i="8"/>
  <c r="L44" i="1" s="1"/>
  <c r="W1187" i="8"/>
  <c r="G1180" i="8"/>
  <c r="L38" i="1" s="1"/>
  <c r="G783" i="8"/>
  <c r="L47" i="1" s="1"/>
  <c r="G1467" i="8"/>
  <c r="L68" i="1" s="1"/>
  <c r="W1008" i="8"/>
  <c r="Y1325" i="8"/>
  <c r="G1325" i="8"/>
  <c r="N88" i="1" s="1"/>
  <c r="W290" i="8" l="1"/>
  <c r="G283" i="8"/>
  <c r="L34" i="1" s="1"/>
  <c r="Y1187" i="8"/>
  <c r="G1184" i="8" s="1"/>
  <c r="P38" i="1" s="1"/>
  <c r="G1182" i="8"/>
  <c r="N38" i="1" s="1"/>
  <c r="G787" i="8"/>
  <c r="P47" i="1" s="1"/>
  <c r="G785" i="8"/>
  <c r="N47" i="1" s="1"/>
  <c r="G820" i="8"/>
  <c r="P44" i="1" s="1"/>
  <c r="G818" i="8"/>
  <c r="N44" i="1" s="1"/>
  <c r="G1471" i="8"/>
  <c r="P68" i="1" s="1"/>
  <c r="G1469" i="8"/>
  <c r="N68" i="1" s="1"/>
  <c r="Y1008" i="8"/>
  <c r="W1326" i="8"/>
  <c r="Y1326" i="8" s="1"/>
  <c r="W1327" i="8" s="1"/>
  <c r="Y1327" i="8" s="1"/>
  <c r="W1328" i="8" s="1"/>
  <c r="Y1328" i="8" s="1"/>
  <c r="G1327" i="8"/>
  <c r="P88" i="1" s="1"/>
  <c r="Y290" i="8" l="1"/>
  <c r="G287" i="8" s="1"/>
  <c r="P34" i="1" s="1"/>
  <c r="G285" i="8"/>
  <c r="N34" i="1" s="1"/>
  <c r="U1009" i="8"/>
  <c r="D45" i="1"/>
  <c r="D43" i="1"/>
  <c r="N116" i="1"/>
  <c r="O116" i="1" s="1"/>
  <c r="N119" i="1"/>
  <c r="O119" i="1" s="1"/>
  <c r="W1009" i="8" l="1"/>
  <c r="Y1009" i="8" l="1"/>
  <c r="U1010" i="8" l="1"/>
  <c r="G508" i="8" l="1"/>
  <c r="L35" i="1" s="1"/>
  <c r="Y1010" i="8"/>
  <c r="U1011" i="8" s="1"/>
  <c r="W1011" i="8" s="1"/>
  <c r="G1004" i="8" l="1"/>
  <c r="Y1011" i="8"/>
  <c r="G1008" i="8" s="1"/>
  <c r="G1006" i="8"/>
  <c r="G512" i="8"/>
  <c r="P35" i="1" s="1"/>
  <c r="G510" i="8"/>
  <c r="N35" i="1" s="1"/>
  <c r="W167" i="8" l="1"/>
  <c r="Y167" i="8" s="1"/>
  <c r="U168" i="8" l="1"/>
  <c r="W168" i="8" s="1"/>
  <c r="Y168" i="8" s="1"/>
  <c r="G171" i="8"/>
  <c r="L100" i="1" s="1"/>
  <c r="W178" i="8"/>
  <c r="U169" i="8" l="1"/>
  <c r="W169" i="8" s="1"/>
  <c r="Y169" i="8" s="1"/>
  <c r="Y178" i="8"/>
  <c r="U170" i="8" l="1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G173" i="8"/>
  <c r="N100" i="1" s="1"/>
  <c r="W58" i="8"/>
  <c r="Y58" i="8" s="1"/>
  <c r="W59" i="8" s="1"/>
  <c r="Y59" i="8" s="1"/>
  <c r="U60" i="8" l="1"/>
  <c r="W60" i="8" s="1"/>
  <c r="Y60" i="8" s="1"/>
  <c r="Y173" i="8"/>
  <c r="W174" i="8" s="1"/>
  <c r="Y174" i="8" s="1"/>
  <c r="W175" i="8" s="1"/>
  <c r="Y175" i="8" s="1"/>
  <c r="W176" i="8" s="1"/>
  <c r="Y176" i="8" s="1"/>
  <c r="W177" i="8" s="1"/>
  <c r="Y177" i="8" s="1"/>
  <c r="R70" i="1"/>
  <c r="R104" i="1" s="1"/>
  <c r="G175" i="8" l="1"/>
  <c r="P100" i="1" s="1"/>
  <c r="U61" i="8"/>
  <c r="G60" i="8" s="1"/>
  <c r="L15" i="1" s="1"/>
  <c r="N113" i="1"/>
  <c r="O113" i="1" s="1"/>
  <c r="W61" i="8" l="1"/>
  <c r="Y61" i="8" l="1"/>
  <c r="W62" i="8" l="1"/>
  <c r="S105" i="1"/>
  <c r="S107" i="1" s="1"/>
  <c r="Y62" i="8" l="1"/>
  <c r="G62" i="8"/>
  <c r="N15" i="1" s="1"/>
  <c r="W63" i="8" l="1"/>
  <c r="Y63" i="8" s="1"/>
  <c r="W64" i="8" s="1"/>
  <c r="Y64" i="8" s="1"/>
  <c r="W65" i="8" s="1"/>
  <c r="Y65" i="8" s="1"/>
  <c r="W66" i="8" s="1"/>
  <c r="Y66" i="8" s="1"/>
  <c r="W67" i="8" s="1"/>
  <c r="Y67" i="8" s="1"/>
  <c r="G64" i="8"/>
  <c r="P15" i="1" s="1"/>
  <c r="P105" i="1" s="1"/>
  <c r="D14" i="1" l="1"/>
  <c r="D95" i="1"/>
  <c r="D58" i="1"/>
  <c r="D46" i="1"/>
  <c r="Q105" i="1"/>
  <c r="Q107" i="1" s="1"/>
  <c r="N114" i="1"/>
  <c r="N121" i="1" l="1"/>
  <c r="O114" i="1"/>
  <c r="O121" i="1"/>
  <c r="O130" i="1" l="1"/>
  <c r="R25" i="1" l="1"/>
  <c r="R105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K2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29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U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U3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2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456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45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7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U4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9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71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1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2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12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<sst xmlns="http://schemas.openxmlformats.org/spreadsheetml/2006/main" count="5648" uniqueCount="205">
  <si>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</si>
  <si>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</si>
  <si>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</si>
  <si>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</si>
  <si>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</si>
  <si>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</si>
  <si>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</si>
  <si>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</si>
  <si>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</si>
  <si>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</si>
  <si>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</si>
  <si>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</si>
  <si>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</si>
  <si>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</si>
  <si>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</si>
  <si>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</si>
  <si>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</si>
  <si>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</si>
  <si>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</si>
  <si>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</si>
  <si>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</si>
  <si>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</si>
  <si>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</si>
  <si>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</si>
  <si>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</si>
  <si>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</si>
  <si>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</si>
  <si>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</si>
  <si>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</si>
  <si>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</si>
  <si>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</si>
  <si>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</si>
  <si>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</si>
  <si>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</si>
  <si>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</si>
  <si>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</si>
  <si>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</si>
  <si>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</si>
  <si>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</si>
  <si>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</si>
  <si>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</si>
  <si>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</si>
  <si>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</si>
  <si>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</si>
  <si>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</si>
  <si>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</si>
  <si>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</si>
  <si>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</si>
  <si>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</si>
  <si>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</si>
  <si>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</si>
  <si>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</si>
  <si>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</si>
  <si>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</si>
  <si>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</si>
  <si>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</si>
  <si>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</si>
  <si>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</si>
  <si>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</si>
  <si>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</si>
  <si>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</si>
  <si>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</si>
  <si>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</si>
  <si>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</si>
  <si>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</si>
  <si>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</si>
  <si>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</si>
  <si>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</si>
  <si>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</si>
  <si>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</si>
  <si>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</si>
  <si>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</si>
  <si>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</si>
  <si>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</si>
  <si>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</si>
  <si>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</si>
  <si>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</si>
  <si>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</si>
  <si>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</si>
  <si>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</si>
  <si>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</si>
  <si>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</si>
  <si>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</si>
  <si>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</si>
  <si>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</si>
  <si>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</si>
  <si>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</si>
  <si>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</si>
  <si>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</si>
  <si>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</si>
  <si>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</si>
  <si>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</si>
  <si>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</si>
  <si>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</si>
  <si>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</si>
  <si>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</si>
  <si>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</si>
  <si>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</si>
  <si>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</si>
  <si>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</si>
  <si>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</si>
  <si>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</si>
  <si>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</si>
  <si>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</si>
  <si>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</si>
  <si>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</si>
  <si>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</si>
  <si>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</si>
  <si>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</si>
  <si>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</si>
  <si>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</si>
  <si>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</si>
  <si>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</si>
  <si>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</si>
  <si>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</si>
  <si>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</si>
  <si>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</si>
  <si>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</si>
  <si>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</si>
  <si>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</si>
  <si>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</si>
  <si>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</si>
  <si>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</si>
  <si>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</si>
  <si>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</si>
  <si>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</si>
  <si>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</si>
  <si>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</si>
  <si>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</si>
  <si>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</si>
  <si>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</si>
  <si>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</si>
  <si>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</si>
  <si>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</si>
  <si>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</si>
  <si>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</si>
  <si>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</si>
  <si>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</si>
  <si>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</si>
  <si>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</si>
  <si>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</si>
  <si>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</si>
  <si>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</si>
  <si>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</si>
  <si>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</si>
  <si>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</si>
  <si>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</si>
  <si>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</si>
  <si>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</si>
  <si>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</si>
  <si>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</si>
  <si>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</si>
  <si>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</si>
  <si>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</si>
  <si>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</si>
  <si>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</si>
  <si>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</si>
  <si>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</si>
  <si>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</si>
  <si>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</si>
  <si>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</si>
  <si>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</si>
  <si>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</si>
  <si>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</si>
  <si>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</si>
  <si>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</si>
  <si>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</si>
  <si>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</si>
  <si>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</si>
  <si>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</si>
  <si>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</si>
  <si>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</si>
  <si>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</si>
  <si>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</si>
  <si>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</si>
  <si>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</si>
  <si>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</si>
  <si>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</si>
  <si>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</si>
  <si>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</si>
  <si>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</si>
  <si>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</si>
  <si>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</si>
  <si>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</si>
  <si>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</si>
  <si>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</si>
  <si>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</si>
  <si>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</si>
  <si>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</si>
  <si>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</si>
  <si>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</si>
  <si>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</si>
  <si>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</si>
  <si>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</si>
  <si>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</si>
  <si>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</si>
  <si>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imran feroz 2500</t>
  </si>
  <si>
    <t>Hamid FTC</t>
  </si>
  <si>
    <t>June 2020</t>
  </si>
  <si>
    <t>Faisal Elec</t>
  </si>
  <si>
    <t>Zahid Elec</t>
  </si>
  <si>
    <t xml:space="preserve"> Jameel baig /  Hashmani / Naveed Malik / </t>
  </si>
  <si>
    <t>July 2020</t>
  </si>
  <si>
    <t>Arham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</si>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</sst>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50" fillId="0" borderId="0" applyFont="0" applyFill="0" applyBorder="0" applyAlignment="0" applyProtection="0"/>
  </cellStyleXfs>
  <cellXfs count="427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19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0" fontId="38" fillId="2" borderId="9" xfId="0" applyFont="1" applyFill="1" applyBorder="1" applyAlignment="1">
      <alignment vertical="center" textRotation="90"/>
    </xf>
    <xf numFmtId="164" fontId="38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39" fillId="0" borderId="1" xfId="1" applyNumberFormat="1" applyFont="1" applyBorder="1"/>
    <xf numFmtId="164" fontId="1" fillId="0" borderId="1" xfId="1" applyNumberFormat="1" applyFont="1" applyBorder="1"/>
    <xf numFmtId="164" fontId="38" fillId="0" borderId="1" xfId="1" applyNumberFormat="1" applyFont="1" applyBorder="1"/>
    <xf numFmtId="0" fontId="38" fillId="0" borderId="1" xfId="0" applyFont="1" applyFill="1" applyBorder="1" applyAlignment="1">
      <alignment vertical="center" textRotation="90"/>
    </xf>
    <xf numFmtId="164" fontId="40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3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2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8" fillId="0" borderId="1" xfId="0" applyFont="1" applyBorder="1"/>
    <xf numFmtId="164" fontId="43" fillId="0" borderId="1" xfId="0" applyNumberFormat="1" applyFont="1" applyBorder="1"/>
    <xf numFmtId="0" fontId="38" fillId="0" borderId="1" xfId="0" applyFont="1" applyBorder="1" applyAlignment="1">
      <alignment horizontal="right"/>
    </xf>
    <xf numFmtId="0" fontId="22" fillId="10" borderId="0" xfId="0" applyFont="1" applyFill="1" applyBorder="1" applyAlignment="1">
      <alignment vertical="center"/>
    </xf>
    <xf numFmtId="164" fontId="22" fillId="0" borderId="5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center"/>
    </xf>
    <xf numFmtId="14" fontId="22" fillId="0" borderId="28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right" vertical="center"/>
    </xf>
    <xf numFmtId="164" fontId="22" fillId="0" borderId="28" xfId="0" applyNumberFormat="1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164" fontId="23" fillId="0" borderId="28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4" fillId="0" borderId="0" xfId="0" applyFont="1"/>
    <xf numFmtId="0" fontId="45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39" fillId="0" borderId="1" xfId="0" applyNumberFormat="1" applyFont="1" applyFill="1" applyBorder="1"/>
    <xf numFmtId="164" fontId="3" fillId="0" borderId="1" xfId="0" applyNumberFormat="1" applyFont="1" applyFill="1" applyBorder="1"/>
    <xf numFmtId="0" fontId="38" fillId="9" borderId="1" xfId="0" applyFont="1" applyFill="1" applyBorder="1"/>
    <xf numFmtId="0" fontId="7" fillId="9" borderId="1" xfId="0" applyFont="1" applyFill="1" applyBorder="1"/>
    <xf numFmtId="0" fontId="38" fillId="0" borderId="22" xfId="0" applyFont="1" applyBorder="1" applyAlignment="1">
      <alignment horizontal="right"/>
    </xf>
    <xf numFmtId="164" fontId="43" fillId="0" borderId="22" xfId="0" applyNumberFormat="1" applyFont="1" applyBorder="1"/>
    <xf numFmtId="0" fontId="27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3" fillId="7" borderId="0" xfId="0" applyFont="1" applyFill="1" applyBorder="1" applyAlignment="1">
      <alignment horizontal="center"/>
    </xf>
    <xf numFmtId="164" fontId="19" fillId="7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0" fontId="45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19" fillId="8" borderId="0" xfId="0" applyNumberFormat="1" applyFont="1" applyFill="1" applyBorder="1"/>
    <xf numFmtId="0" fontId="46" fillId="0" borderId="0" xfId="0" applyFont="1" applyAlignment="1">
      <alignment horizontal="right"/>
    </xf>
    <xf numFmtId="164" fontId="47" fillId="0" borderId="0" xfId="1" applyNumberFormat="1" applyFont="1" applyFill="1" applyBorder="1" applyAlignment="1">
      <alignment vertical="center"/>
    </xf>
    <xf numFmtId="164" fontId="5" fillId="22" borderId="29" xfId="1" applyNumberFormat="1" applyFont="1" applyFill="1" applyBorder="1"/>
    <xf numFmtId="164" fontId="5" fillId="22" borderId="29" xfId="1" applyNumberFormat="1" applyFont="1" applyFill="1" applyBorder="1" applyAlignment="1"/>
    <xf numFmtId="164" fontId="5" fillId="22" borderId="29" xfId="1" applyNumberFormat="1" applyFont="1" applyFill="1" applyBorder="1" applyAlignment="1">
      <alignment horizontal="left"/>
    </xf>
    <xf numFmtId="164" fontId="5" fillId="22" borderId="29" xfId="1" applyNumberFormat="1" applyFont="1" applyFill="1" applyBorder="1" applyAlignment="1">
      <alignment horizontal="left" vertical="top" wrapText="1"/>
    </xf>
    <xf numFmtId="164" fontId="9" fillId="22" borderId="29" xfId="1" applyNumberFormat="1" applyFont="1" applyFill="1" applyBorder="1"/>
    <xf numFmtId="164" fontId="5" fillId="14" borderId="29" xfId="1" applyNumberFormat="1" applyFont="1" applyFill="1" applyBorder="1"/>
    <xf numFmtId="164" fontId="5" fillId="14" borderId="29" xfId="1" applyNumberFormat="1" applyFont="1" applyFill="1" applyBorder="1" applyAlignment="1">
      <alignment horizontal="left"/>
    </xf>
    <xf numFmtId="164" fontId="5" fillId="14" borderId="29" xfId="1" applyNumberFormat="1" applyFont="1" applyFill="1" applyBorder="1" applyAlignment="1">
      <alignment horizontal="left" vertical="top" wrapText="1"/>
    </xf>
    <xf numFmtId="164" fontId="5" fillId="14" borderId="30" xfId="1" applyNumberFormat="1" applyFont="1" applyFill="1" applyBorder="1"/>
    <xf numFmtId="164" fontId="5" fillId="22" borderId="30" xfId="1" applyNumberFormat="1" applyFont="1" applyFill="1" applyBorder="1"/>
    <xf numFmtId="164" fontId="5" fillId="22" borderId="30" xfId="1" applyNumberFormat="1" applyFont="1" applyFill="1" applyBorder="1" applyAlignment="1"/>
    <xf numFmtId="164" fontId="3" fillId="0" borderId="0" xfId="0" applyNumberFormat="1" applyFont="1"/>
    <xf numFmtId="164" fontId="52" fillId="0" borderId="0" xfId="1" applyNumberFormat="1" applyFont="1" applyBorder="1" applyAlignment="1">
      <alignment horizontal="center"/>
    </xf>
    <xf numFmtId="164" fontId="53" fillId="0" borderId="1" xfId="1" applyNumberFormat="1" applyFont="1" applyBorder="1" applyAlignment="1">
      <alignment horizontal="center" vertical="center"/>
    </xf>
    <xf numFmtId="9" fontId="53" fillId="0" borderId="1" xfId="3" applyFont="1" applyBorder="1" applyAlignment="1">
      <alignment horizontal="center" vertical="center"/>
    </xf>
    <xf numFmtId="9" fontId="53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3" fillId="0" borderId="0" xfId="3" applyFont="1" applyBorder="1" applyAlignment="1">
      <alignment horizontal="center" vertical="center" wrapText="1"/>
    </xf>
    <xf numFmtId="164" fontId="51" fillId="0" borderId="0" xfId="1" applyNumberFormat="1" applyFont="1"/>
    <xf numFmtId="0" fontId="33" fillId="7" borderId="1" xfId="0" applyFont="1" applyFill="1" applyBorder="1" applyAlignment="1">
      <alignment horizontal="center"/>
    </xf>
    <xf numFmtId="164" fontId="48" fillId="21" borderId="31" xfId="1" applyNumberFormat="1" applyFont="1" applyFill="1" applyBorder="1"/>
    <xf numFmtId="164" fontId="48" fillId="21" borderId="31" xfId="1" quotePrefix="1" applyNumberFormat="1" applyFont="1" applyFill="1" applyBorder="1" applyAlignment="1"/>
    <xf numFmtId="164" fontId="54" fillId="10" borderId="1" xfId="1" applyNumberFormat="1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right"/>
    </xf>
    <xf numFmtId="164" fontId="33" fillId="7" borderId="0" xfId="0" applyNumberFormat="1" applyFont="1" applyFill="1" applyBorder="1" applyAlignment="1">
      <alignment horizontal="center"/>
    </xf>
    <xf numFmtId="164" fontId="11" fillId="0" borderId="1" xfId="0" applyNumberFormat="1" applyFont="1" applyFill="1" applyBorder="1"/>
    <xf numFmtId="164" fontId="11" fillId="0" borderId="8" xfId="0" applyNumberFormat="1" applyFont="1" applyFill="1" applyBorder="1"/>
    <xf numFmtId="164" fontId="11" fillId="8" borderId="1" xfId="0" applyNumberFormat="1" applyFont="1" applyFill="1" applyBorder="1"/>
    <xf numFmtId="164" fontId="11" fillId="7" borderId="1" xfId="0" applyNumberFormat="1" applyFont="1" applyFill="1" applyBorder="1"/>
    <xf numFmtId="164" fontId="11" fillId="13" borderId="1" xfId="0" applyNumberFormat="1" applyFont="1" applyFill="1" applyBorder="1"/>
    <xf numFmtId="164" fontId="11" fillId="13" borderId="8" xfId="0" applyNumberFormat="1" applyFont="1" applyFill="1" applyBorder="1"/>
    <xf numFmtId="164" fontId="11" fillId="12" borderId="1" xfId="0" applyNumberFormat="1" applyFont="1" applyFill="1" applyBorder="1"/>
    <xf numFmtId="164" fontId="56" fillId="0" borderId="1" xfId="1" applyNumberFormat="1" applyFont="1" applyBorder="1" applyAlignment="1">
      <alignment vertical="center"/>
    </xf>
    <xf numFmtId="164" fontId="56" fillId="7" borderId="1" xfId="0" applyNumberFormat="1" applyFont="1" applyFill="1" applyBorder="1"/>
    <xf numFmtId="164" fontId="11" fillId="9" borderId="1" xfId="0" applyNumberFormat="1" applyFont="1" applyFill="1" applyBorder="1"/>
    <xf numFmtId="164" fontId="55" fillId="9" borderId="1" xfId="0" applyNumberFormat="1" applyFont="1" applyFill="1" applyBorder="1"/>
    <xf numFmtId="164" fontId="11" fillId="9" borderId="8" xfId="0" applyNumberFormat="1" applyFont="1" applyFill="1" applyBorder="1"/>
    <xf numFmtId="164" fontId="11" fillId="19" borderId="1" xfId="0" applyNumberFormat="1" applyFont="1" applyFill="1" applyBorder="1"/>
    <xf numFmtId="164" fontId="55" fillId="13" borderId="1" xfId="0" applyNumberFormat="1" applyFont="1" applyFill="1" applyBorder="1"/>
    <xf numFmtId="0" fontId="18" fillId="0" borderId="1" xfId="0" applyFont="1" applyFill="1" applyBorder="1"/>
    <xf numFmtId="0" fontId="7" fillId="20" borderId="1" xfId="0" applyFont="1" applyFill="1" applyBorder="1"/>
    <xf numFmtId="0" fontId="9" fillId="20" borderId="1" xfId="0" applyFont="1" applyFill="1" applyBorder="1"/>
    <xf numFmtId="0" fontId="18" fillId="20" borderId="1" xfId="0" applyFont="1" applyFill="1" applyBorder="1"/>
    <xf numFmtId="0" fontId="7" fillId="24" borderId="1" xfId="0" applyFont="1" applyFill="1" applyBorder="1"/>
    <xf numFmtId="0" fontId="38" fillId="24" borderId="1" xfId="0" applyFont="1" applyFill="1" applyBorder="1"/>
    <xf numFmtId="0" fontId="19" fillId="20" borderId="1" xfId="0" applyFont="1" applyFill="1" applyBorder="1"/>
    <xf numFmtId="0" fontId="9" fillId="14" borderId="1" xfId="0" applyFont="1" applyFill="1" applyBorder="1"/>
    <xf numFmtId="0" fontId="38" fillId="14" borderId="1" xfId="0" applyFont="1" applyFill="1" applyBorder="1"/>
    <xf numFmtId="0" fontId="7" fillId="14" borderId="1" xfId="0" applyFont="1" applyFill="1" applyBorder="1"/>
    <xf numFmtId="164" fontId="49" fillId="23" borderId="3" xfId="1" applyNumberFormat="1" applyFont="1" applyFill="1" applyBorder="1" applyAlignment="1">
      <alignment horizontal="center"/>
    </xf>
    <xf numFmtId="164" fontId="49" fillId="23" borderId="2" xfId="1" applyNumberFormat="1" applyFont="1" applyFill="1" applyBorder="1" applyAlignment="1">
      <alignment horizontal="center"/>
    </xf>
    <xf numFmtId="0" fontId="33" fillId="7" borderId="5" xfId="0" applyFont="1" applyFill="1" applyBorder="1" applyAlignment="1">
      <alignment horizontal="center"/>
    </xf>
    <xf numFmtId="0" fontId="33" fillId="7" borderId="2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1" fillId="20" borderId="3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0" borderId="4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17" fontId="41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7" fontId="41" fillId="0" borderId="22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38" fillId="0" borderId="1" xfId="0" applyFont="1" applyBorder="1" applyAlignment="1">
      <alignment horizontal="right"/>
    </xf>
    <xf numFmtId="164" fontId="52" fillId="0" borderId="1" xfId="1" applyNumberFormat="1" applyFont="1" applyBorder="1" applyAlignment="1">
      <alignment horizontal="center"/>
    </xf>
    <xf numFmtId="164" fontId="43" fillId="0" borderId="5" xfId="1" applyNumberFormat="1" applyFont="1" applyBorder="1" applyAlignment="1">
      <alignment horizontal="right"/>
    </xf>
    <xf numFmtId="164" fontId="43" fillId="0" borderId="26" xfId="1" applyNumberFormat="1" applyFont="1" applyBorder="1" applyAlignment="1">
      <alignment horizontal="right"/>
    </xf>
    <xf numFmtId="164" fontId="43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tabSelected="1" view="pageBreakPreview" zoomScale="90" zoomScaleNormal="90" zoomScaleSheetLayoutView="90" workbookViewId="0">
      <pane ySplit="3" topLeftCell="A63" activePane="bottomLeft" state="frozen"/>
      <selection pane="bottomLeft" activeCell="G64" sqref="G64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5.5546875" style="2" customWidth="1"/>
    <col min="7" max="7" width="5.6640625" style="5" customWidth="1"/>
    <col min="8" max="8" width="7.77734375" style="2" customWidth="1"/>
    <col min="9" max="9" width="11.88671875" style="2" customWidth="1"/>
    <col min="10" max="10" width="12.109375" style="2" customWidth="1"/>
    <col min="11" max="12" width="12" style="2" customWidth="1"/>
    <col min="13" max="13" width="11.88671875" style="2" customWidth="1"/>
    <col min="14" max="14" width="10" style="3" customWidth="1"/>
    <col min="15" max="15" width="11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1" ht="12.75" customHeight="1" x14ac:dyDescent="0.25">
      <c r="A1" s="340" t="s">
        <v>95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38" t="str">
        <f>'Salary Record'!J1</f>
        <v>July</v>
      </c>
      <c r="O1" s="338"/>
      <c r="P1" s="338">
        <f>'Salary Record'!K1</f>
        <v>2020</v>
      </c>
      <c r="Q1" s="38"/>
      <c r="R1" s="261"/>
      <c r="S1" s="261"/>
      <c r="T1" s="261"/>
    </row>
    <row r="2" spans="1:21" ht="15.6" customHeight="1" x14ac:dyDescent="0.25">
      <c r="A2" s="342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39"/>
      <c r="O2" s="339"/>
      <c r="P2" s="339"/>
      <c r="Q2" s="39"/>
      <c r="R2" s="261"/>
      <c r="S2" s="261"/>
      <c r="T2" s="261"/>
    </row>
    <row r="3" spans="1:21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177</v>
      </c>
      <c r="S3" s="37" t="s">
        <v>68</v>
      </c>
      <c r="T3" s="262"/>
    </row>
    <row r="4" spans="1:21" ht="15.6" x14ac:dyDescent="0.3">
      <c r="A4" s="21">
        <v>1</v>
      </c>
      <c r="B4" s="317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06">
        <v>50000</v>
      </c>
      <c r="R4" s="33">
        <v>0</v>
      </c>
      <c r="S4" s="33"/>
      <c r="T4" s="263"/>
    </row>
    <row r="5" spans="1:21" ht="15.6" x14ac:dyDescent="0.3">
      <c r="A5" s="27">
        <v>2</v>
      </c>
      <c r="B5" s="317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302">
        <f>'Salary Record'!K16</f>
        <v>50000</v>
      </c>
      <c r="R5" s="33">
        <v>0</v>
      </c>
      <c r="S5" s="33"/>
      <c r="T5" s="263"/>
    </row>
    <row r="6" spans="1:21" ht="15.6" x14ac:dyDescent="0.3">
      <c r="A6" s="328" t="s">
        <v>112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30"/>
      <c r="R6" s="296"/>
      <c r="S6" s="296"/>
      <c r="T6" s="264"/>
    </row>
    <row r="7" spans="1:21" ht="15" customHeight="1" x14ac:dyDescent="0.3">
      <c r="A7" s="21">
        <v>1</v>
      </c>
      <c r="B7" s="317" t="s">
        <v>21</v>
      </c>
      <c r="C7" s="344" t="s">
        <v>41</v>
      </c>
      <c r="D7" s="347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06">
        <f>'Salary Record'!K80</f>
        <v>10000</v>
      </c>
      <c r="R7" s="33"/>
      <c r="S7" s="33"/>
      <c r="T7" s="263"/>
    </row>
    <row r="8" spans="1:21" ht="15.6" x14ac:dyDescent="0.3">
      <c r="A8" s="27">
        <v>2</v>
      </c>
      <c r="B8" s="317" t="str">
        <f>'Salary Record'!C152</f>
        <v>Riaz Driver</v>
      </c>
      <c r="C8" s="345"/>
      <c r="D8" s="348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31</v>
      </c>
      <c r="J8" s="23">
        <f>'Salary Record'!K156</f>
        <v>0</v>
      </c>
      <c r="K8" s="23">
        <f>'Salary Record'!K157</f>
        <v>20000</v>
      </c>
      <c r="L8" s="11">
        <f>'Salary Record'!G155</f>
        <v>0</v>
      </c>
      <c r="M8" s="25">
        <f>'Salary Record'!G156</f>
        <v>0</v>
      </c>
      <c r="N8" s="26">
        <f>'Salary Record'!G157</f>
        <v>0</v>
      </c>
      <c r="O8" s="25">
        <f>'Salary Record'!G158</f>
        <v>0</v>
      </c>
      <c r="P8" s="26">
        <f>'Salary Record'!G159</f>
        <v>0</v>
      </c>
      <c r="Q8" s="306">
        <f>'Salary Record'!K159</f>
        <v>20000</v>
      </c>
      <c r="R8" s="33"/>
      <c r="S8" s="33"/>
      <c r="T8" s="263"/>
      <c r="U8" s="10"/>
    </row>
    <row r="9" spans="1:21" ht="15.6" x14ac:dyDescent="0.3">
      <c r="A9" s="21">
        <v>3</v>
      </c>
      <c r="B9" s="317" t="s">
        <v>33</v>
      </c>
      <c r="C9" s="345"/>
      <c r="D9" s="348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06">
        <f>'Salary Record'!K96</f>
        <v>15000</v>
      </c>
      <c r="R9" s="33"/>
      <c r="S9" s="33"/>
      <c r="T9" s="263"/>
    </row>
    <row r="10" spans="1:21" ht="15.6" x14ac:dyDescent="0.3">
      <c r="A10" s="27">
        <v>4</v>
      </c>
      <c r="B10" s="317" t="s">
        <v>8</v>
      </c>
      <c r="C10" s="346"/>
      <c r="D10" s="349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06">
        <f>'Salary Record'!K112</f>
        <v>15000</v>
      </c>
      <c r="R10" s="33"/>
      <c r="S10" s="33"/>
      <c r="T10" s="263"/>
    </row>
    <row r="11" spans="1:21" ht="15.6" x14ac:dyDescent="0.3">
      <c r="A11" s="331" t="s">
        <v>2</v>
      </c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3"/>
      <c r="Q11" s="304">
        <f>SUM(Q7:Q10)</f>
        <v>60000</v>
      </c>
      <c r="R11" s="175">
        <f t="shared" ref="R11:S11" si="0">SUM(R7:R10)</f>
        <v>0</v>
      </c>
      <c r="S11" s="175">
        <f t="shared" si="0"/>
        <v>0</v>
      </c>
      <c r="T11" s="272"/>
    </row>
    <row r="12" spans="1:21" ht="15.6" x14ac:dyDescent="0.3">
      <c r="A12" s="328" t="s">
        <v>113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30"/>
      <c r="R12" s="296"/>
      <c r="S12" s="296"/>
      <c r="T12" s="264"/>
    </row>
    <row r="13" spans="1:21" ht="15.6" x14ac:dyDescent="0.3">
      <c r="A13" s="27">
        <v>1</v>
      </c>
      <c r="B13" s="317" t="s">
        <v>16</v>
      </c>
      <c r="C13" s="153"/>
      <c r="D13" s="149"/>
      <c r="E13" s="30">
        <f>'Salary Record'!K136</f>
        <v>31000</v>
      </c>
      <c r="F13" s="15">
        <f>'Salary Record'!C142</f>
        <v>30</v>
      </c>
      <c r="G13" s="29">
        <f>'Salary Record'!C143</f>
        <v>1</v>
      </c>
      <c r="H13" s="15">
        <f>'Salary Record'!I141</f>
        <v>0</v>
      </c>
      <c r="I13" s="15">
        <f>'Salary Record'!I140</f>
        <v>31</v>
      </c>
      <c r="J13" s="23">
        <f>'Salary Record'!K141</f>
        <v>0</v>
      </c>
      <c r="K13" s="15">
        <f>'Salary Record'!K142</f>
        <v>31000</v>
      </c>
      <c r="L13" s="11">
        <f>'Salary Record'!G140</f>
        <v>0</v>
      </c>
      <c r="M13" s="11">
        <f>'Salary Record'!G141</f>
        <v>0</v>
      </c>
      <c r="N13" s="11" t="str">
        <f>'Salary Record'!G142</f>
        <v/>
      </c>
      <c r="O13" s="11">
        <f>'Salary Record'!G143</f>
        <v>0</v>
      </c>
      <c r="P13" s="11" t="str">
        <f>'Salary Record'!G144</f>
        <v/>
      </c>
      <c r="Q13" s="306">
        <f>'Salary Record'!K144</f>
        <v>31000</v>
      </c>
      <c r="R13" s="33"/>
      <c r="S13" s="33"/>
      <c r="T13" s="263"/>
      <c r="U13" s="10"/>
    </row>
    <row r="14" spans="1:21" ht="15" customHeight="1" x14ac:dyDescent="0.3">
      <c r="A14" s="21">
        <v>2</v>
      </c>
      <c r="B14" s="317" t="s">
        <v>20</v>
      </c>
      <c r="C14" s="152" t="s">
        <v>39</v>
      </c>
      <c r="D14" s="147">
        <f>SUM(Q14:Q41)</f>
        <v>566596.67741935479</v>
      </c>
      <c r="E14" s="15">
        <f>'Salary Record'!K40</f>
        <v>35000</v>
      </c>
      <c r="F14" s="15">
        <f>'Salary Record'!C46</f>
        <v>30</v>
      </c>
      <c r="G14" s="15">
        <f>'Salary Record'!C47</f>
        <v>1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02">
        <f>'Salary Record'!K48</f>
        <v>35000</v>
      </c>
      <c r="R14" s="33"/>
      <c r="S14" s="33"/>
      <c r="T14" s="263"/>
      <c r="U14" s="10"/>
    </row>
    <row r="15" spans="1:21" ht="15.6" x14ac:dyDescent="0.3">
      <c r="A15" s="21">
        <v>3</v>
      </c>
      <c r="B15" s="317" t="str">
        <f>'Salary Record'!C57</f>
        <v>Zafar Sweeper</v>
      </c>
      <c r="C15" s="154"/>
      <c r="D15" s="150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0</v>
      </c>
      <c r="N15" s="26" t="str">
        <f>'Salary Record'!G62</f>
        <v/>
      </c>
      <c r="O15" s="25">
        <f>'Salary Record'!G63</f>
        <v>0</v>
      </c>
      <c r="P15" s="26" t="str">
        <f>'Salary Record'!G64</f>
        <v/>
      </c>
      <c r="Q15" s="302">
        <f>'Salary Record'!K64</f>
        <v>0</v>
      </c>
      <c r="R15" s="33"/>
      <c r="S15" s="33"/>
      <c r="T15" s="263"/>
    </row>
    <row r="16" spans="1:21" ht="15.6" x14ac:dyDescent="0.3">
      <c r="A16" s="27">
        <v>4</v>
      </c>
      <c r="B16" s="319" t="str">
        <f>'Salary Record'!C122</f>
        <v>Bakhti</v>
      </c>
      <c r="C16" s="153"/>
      <c r="D16" s="149"/>
      <c r="E16" s="15">
        <f>'Salary Record'!K121</f>
        <v>16000</v>
      </c>
      <c r="F16" s="8">
        <f>'Salary Record'!C127</f>
        <v>0</v>
      </c>
      <c r="G16" s="9">
        <f>'Salary Record'!C128</f>
        <v>0</v>
      </c>
      <c r="H16" s="8">
        <f>'Salary Record'!I126</f>
        <v>0</v>
      </c>
      <c r="I16" s="8">
        <f>'Salary Record'!I125</f>
        <v>31</v>
      </c>
      <c r="J16" s="12">
        <f>'Salary Record'!K126</f>
        <v>0</v>
      </c>
      <c r="K16" s="12">
        <f>'Salary Record'!K127</f>
        <v>16000</v>
      </c>
      <c r="L16" s="13">
        <f>'Salary Record'!G125</f>
        <v>4000</v>
      </c>
      <c r="M16" s="13">
        <f>'Salary Record'!G126</f>
        <v>0</v>
      </c>
      <c r="N16" s="14">
        <f>'Salary Record'!G127</f>
        <v>4000</v>
      </c>
      <c r="O16" s="13">
        <f>'Salary Record'!G128</f>
        <v>4000</v>
      </c>
      <c r="P16" s="14">
        <f>'Salary Record'!G129</f>
        <v>0</v>
      </c>
      <c r="Q16" s="303">
        <f>'Salary Record'!K129</f>
        <v>0</v>
      </c>
      <c r="R16" s="254"/>
      <c r="S16" s="33"/>
      <c r="T16" s="263"/>
      <c r="U16" s="10"/>
    </row>
    <row r="17" spans="1:23" ht="15.6" x14ac:dyDescent="0.3">
      <c r="A17" s="331" t="s">
        <v>2</v>
      </c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3"/>
      <c r="Q17" s="305">
        <f>SUM(Q13:Q16)</f>
        <v>66000</v>
      </c>
      <c r="R17" s="145">
        <f t="shared" ref="R17" si="1">SUM(R13:R16)</f>
        <v>0</v>
      </c>
      <c r="S17" s="145">
        <f>SUM(S13:S16)</f>
        <v>0</v>
      </c>
      <c r="T17" s="265"/>
    </row>
    <row r="18" spans="1:23" ht="15.6" x14ac:dyDescent="0.3">
      <c r="A18" s="328" t="s">
        <v>126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0"/>
      <c r="R18" s="296"/>
      <c r="S18" s="296"/>
      <c r="T18" s="264"/>
      <c r="U18" s="10"/>
    </row>
    <row r="19" spans="1:23" ht="15.6" x14ac:dyDescent="0.3">
      <c r="A19" s="21">
        <v>1</v>
      </c>
      <c r="B19" s="318" t="str">
        <f>'Salary Record'!C424</f>
        <v>Shahid</v>
      </c>
      <c r="C19" s="148"/>
      <c r="D19" s="151"/>
      <c r="E19" s="11">
        <f>'Salary Record'!K423</f>
        <v>13500</v>
      </c>
      <c r="F19" s="11">
        <f>'Salary Record'!C429</f>
        <v>31</v>
      </c>
      <c r="G19" s="31">
        <f>'Salary Record'!C430</f>
        <v>0</v>
      </c>
      <c r="H19" s="161">
        <f>'Salary Record'!I428</f>
        <v>0</v>
      </c>
      <c r="I19" s="11">
        <f>'Salary Record'!I427</f>
        <v>31</v>
      </c>
      <c r="J19" s="23">
        <f>'Salary Record'!K428</f>
        <v>0</v>
      </c>
      <c r="K19" s="15">
        <f>'Salary Record'!K429</f>
        <v>13500</v>
      </c>
      <c r="L19" s="11">
        <f>'Salary Record'!G427</f>
        <v>0</v>
      </c>
      <c r="M19" s="11">
        <f>'Salary Record'!G428</f>
        <v>0</v>
      </c>
      <c r="N19" s="26">
        <f>'Salary Record'!G429</f>
        <v>0</v>
      </c>
      <c r="O19" s="11">
        <f>'Salary Record'!G430</f>
        <v>0</v>
      </c>
      <c r="P19" s="26">
        <f>'Salary Record'!G431</f>
        <v>0</v>
      </c>
      <c r="Q19" s="306">
        <f>'Salary Record'!K431</f>
        <v>13500</v>
      </c>
      <c r="R19" s="218"/>
      <c r="S19" s="33">
        <f>Q19-R19</f>
        <v>13500</v>
      </c>
      <c r="T19" s="263"/>
    </row>
    <row r="20" spans="1:23" ht="15.6" x14ac:dyDescent="0.3">
      <c r="A20" s="21">
        <v>2</v>
      </c>
      <c r="B20" s="322" t="str">
        <f>'Salary Record'!C1096</f>
        <v>Shadab</v>
      </c>
      <c r="C20" s="148"/>
      <c r="D20" s="151"/>
      <c r="E20" s="11">
        <f>'Salary Record'!K1095</f>
        <v>18750</v>
      </c>
      <c r="F20" s="11">
        <f>'Salary Record'!C1101</f>
        <v>31</v>
      </c>
      <c r="G20" s="31">
        <f>'Salary Record'!C1102</f>
        <v>0</v>
      </c>
      <c r="H20" s="161">
        <f>'Salary Record'!I1100</f>
        <v>0</v>
      </c>
      <c r="I20" s="11">
        <f>'Salary Record'!I1099</f>
        <v>31</v>
      </c>
      <c r="J20" s="23">
        <f>'Salary Record'!K1100</f>
        <v>0</v>
      </c>
      <c r="K20" s="15">
        <f>'Salary Record'!K1101</f>
        <v>18750</v>
      </c>
      <c r="L20" s="11">
        <f>'Salary Record'!G1099</f>
        <v>0</v>
      </c>
      <c r="M20" s="11">
        <f>'Salary Record'!G1100</f>
        <v>0</v>
      </c>
      <c r="N20" s="26">
        <f>'Salary Record'!G1101</f>
        <v>0</v>
      </c>
      <c r="O20" s="11">
        <f>'Salary Record'!G1102</f>
        <v>0</v>
      </c>
      <c r="P20" s="26">
        <f>'Salary Record'!G1103</f>
        <v>0</v>
      </c>
      <c r="Q20" s="306">
        <f>'Salary Record'!K1103</f>
        <v>18750</v>
      </c>
      <c r="R20" s="218"/>
      <c r="S20" s="33">
        <f>Q20-R20</f>
        <v>18750</v>
      </c>
      <c r="T20" s="263"/>
    </row>
    <row r="21" spans="1:23" ht="15.6" x14ac:dyDescent="0.3">
      <c r="A21" s="331" t="s">
        <v>2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3"/>
      <c r="Q21" s="305">
        <f>SUM(Q19:Q20)</f>
        <v>32250</v>
      </c>
      <c r="R21" s="145">
        <f>SUM(R19:R20)</f>
        <v>0</v>
      </c>
      <c r="S21" s="145">
        <f>S20+S19</f>
        <v>32250</v>
      </c>
      <c r="T21" s="265"/>
      <c r="U21" s="10"/>
      <c r="W21" s="10"/>
    </row>
    <row r="22" spans="1:23" ht="15.6" x14ac:dyDescent="0.3">
      <c r="A22" s="328" t="s">
        <v>124</v>
      </c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30"/>
      <c r="R22" s="296"/>
      <c r="S22" s="296"/>
      <c r="T22" s="264"/>
    </row>
    <row r="23" spans="1:23" ht="15.6" x14ac:dyDescent="0.3">
      <c r="A23" s="21">
        <v>1</v>
      </c>
      <c r="B23" s="318" t="str">
        <f>'Salary Record'!C1305</f>
        <v>Khalid Mansoor</v>
      </c>
      <c r="C23" s="148"/>
      <c r="D23" s="151"/>
      <c r="E23" s="11">
        <f>'Salary Record'!K1304</f>
        <v>18750</v>
      </c>
      <c r="F23" s="11">
        <f>'Salary Record'!C1310</f>
        <v>28</v>
      </c>
      <c r="G23" s="31">
        <f>'Salary Record'!C1311</f>
        <v>3</v>
      </c>
      <c r="H23" s="11">
        <f>'Salary Record'!I1309</f>
        <v>0</v>
      </c>
      <c r="I23" s="11">
        <f>'Salary Record'!I1308</f>
        <v>28</v>
      </c>
      <c r="J23" s="23">
        <f>'Salary Record'!K1309</f>
        <v>0</v>
      </c>
      <c r="K23" s="15">
        <f>'Salary Record'!K1310</f>
        <v>16935.483870967742</v>
      </c>
      <c r="L23" s="11">
        <f>'Salary Record'!G1308</f>
        <v>4500</v>
      </c>
      <c r="M23" s="11">
        <f>'Salary Record'!G1309</f>
        <v>0</v>
      </c>
      <c r="N23" s="26">
        <f>'Salary Record'!G1310</f>
        <v>4500</v>
      </c>
      <c r="O23" s="11">
        <f>'Salary Record'!G1311</f>
        <v>1500</v>
      </c>
      <c r="P23" s="26">
        <f>'Salary Record'!G1312</f>
        <v>3000</v>
      </c>
      <c r="Q23" s="311">
        <f>'Salary Record'!K1312</f>
        <v>15435.483870967742</v>
      </c>
      <c r="R23" s="218">
        <v>0</v>
      </c>
      <c r="S23" s="33"/>
      <c r="T23" s="263"/>
      <c r="U23" s="2"/>
    </row>
    <row r="24" spans="1:23" ht="15.6" x14ac:dyDescent="0.3">
      <c r="A24" s="21">
        <v>2</v>
      </c>
      <c r="B24" s="317" t="str">
        <f>'Salary Record'!C1416</f>
        <v>Ahsan</v>
      </c>
      <c r="C24" s="146"/>
      <c r="D24" s="124"/>
      <c r="E24" s="32">
        <f>'Salary Record'!K1415</f>
        <v>15000</v>
      </c>
      <c r="F24" s="32">
        <f>'Salary Record'!C1421</f>
        <v>31</v>
      </c>
      <c r="G24" s="23">
        <f>'Salary Record'!C1422</f>
        <v>0</v>
      </c>
      <c r="H24" s="198">
        <f>'Salary Record'!I1420</f>
        <v>8</v>
      </c>
      <c r="I24" s="32">
        <f>'Salary Record'!I1419</f>
        <v>31</v>
      </c>
      <c r="J24" s="23">
        <f>'Salary Record'!K1420</f>
        <v>483.87096774193549</v>
      </c>
      <c r="K24" s="15">
        <f>'Salary Record'!K1421</f>
        <v>15483.870967741936</v>
      </c>
      <c r="L24" s="11">
        <f>'Salary Record'!G1419</f>
        <v>0</v>
      </c>
      <c r="M24" s="25">
        <f>'Salary Record'!G1420</f>
        <v>0</v>
      </c>
      <c r="N24" s="26">
        <f>'Salary Record'!G1421</f>
        <v>0</v>
      </c>
      <c r="O24" s="25">
        <f>'Salary Record'!G1422</f>
        <v>0</v>
      </c>
      <c r="P24" s="26">
        <f>'Salary Record'!G1423</f>
        <v>0</v>
      </c>
      <c r="Q24" s="311">
        <f>'Salary Record'!K1423</f>
        <v>15483.870967741936</v>
      </c>
      <c r="R24" s="218">
        <v>0</v>
      </c>
      <c r="S24" s="33"/>
      <c r="T24" s="263"/>
    </row>
    <row r="25" spans="1:23" ht="15.6" x14ac:dyDescent="0.3">
      <c r="A25" s="331" t="s">
        <v>2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3"/>
      <c r="Q25" s="305">
        <f>SUM(Q23:Q24)</f>
        <v>30919.354838709678</v>
      </c>
      <c r="R25" s="145">
        <f ca="1">SUM(R23:R75)</f>
        <v>0</v>
      </c>
      <c r="S25" s="145">
        <f>S75+S74+S24+S23</f>
        <v>0</v>
      </c>
      <c r="T25" s="265"/>
      <c r="U25" s="10"/>
      <c r="W25" s="10"/>
    </row>
    <row r="26" spans="1:23" ht="15.6" x14ac:dyDescent="0.3">
      <c r="A26" s="328" t="s">
        <v>40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30"/>
      <c r="R26" s="296"/>
      <c r="S26" s="296"/>
      <c r="T26" s="264"/>
      <c r="U26" s="10"/>
    </row>
    <row r="27" spans="1:23" ht="15" customHeight="1" x14ac:dyDescent="0.3">
      <c r="A27" s="27">
        <v>1</v>
      </c>
      <c r="B27" s="317" t="s">
        <v>5</v>
      </c>
      <c r="C27" s="140"/>
      <c r="D27" s="138"/>
      <c r="E27" s="29">
        <f>'Salary Record'!K455</f>
        <v>48000</v>
      </c>
      <c r="F27" s="29">
        <f>'Salary Record'!C461</f>
        <v>30</v>
      </c>
      <c r="G27" s="29">
        <f>'Salary Record'!C462</f>
        <v>1</v>
      </c>
      <c r="H27" s="29">
        <f>'Salary Record'!I460</f>
        <v>54</v>
      </c>
      <c r="I27" s="29">
        <f>'Salary Record'!I459</f>
        <v>31</v>
      </c>
      <c r="J27" s="23">
        <f>'Salary Record'!K460</f>
        <v>10451.612903225807</v>
      </c>
      <c r="K27" s="23">
        <f>'Salary Record'!K461</f>
        <v>58451.612903225803</v>
      </c>
      <c r="L27" s="11">
        <f>'Salary Record'!G459</f>
        <v>198200</v>
      </c>
      <c r="M27" s="25">
        <f>'Salary Record'!G460</f>
        <v>0</v>
      </c>
      <c r="N27" s="26">
        <f>'Salary Record'!G461</f>
        <v>198200</v>
      </c>
      <c r="O27" s="25">
        <f>'Salary Record'!G462</f>
        <v>5000</v>
      </c>
      <c r="P27" s="26">
        <f>'Salary Record'!G463</f>
        <v>193200</v>
      </c>
      <c r="Q27" s="314">
        <f>'Salary Record'!K463</f>
        <v>53451.612903225803</v>
      </c>
      <c r="R27" s="33"/>
      <c r="S27" s="33"/>
      <c r="T27" s="263" t="s">
        <v>204</v>
      </c>
      <c r="U27" s="2"/>
    </row>
    <row r="28" spans="1:23" ht="15.6" x14ac:dyDescent="0.3">
      <c r="A28" s="27">
        <v>2</v>
      </c>
      <c r="B28" s="317" t="str">
        <f>'Salary Record'!C232</f>
        <v>Amir (JPMC)</v>
      </c>
      <c r="C28" s="141"/>
      <c r="D28" s="137"/>
      <c r="E28" s="15">
        <f>'Salary Record'!K231</f>
        <v>30000</v>
      </c>
      <c r="F28" s="15">
        <f>'Salary Record'!C237</f>
        <v>30</v>
      </c>
      <c r="G28" s="29">
        <f>'Salary Record'!C238</f>
        <v>1</v>
      </c>
      <c r="H28" s="15">
        <f>'Salary Record'!I236</f>
        <v>25</v>
      </c>
      <c r="I28" s="15">
        <f>'Salary Record'!I235</f>
        <v>31</v>
      </c>
      <c r="J28" s="23">
        <f>'Salary Record'!K236</f>
        <v>3024.1935483870966</v>
      </c>
      <c r="K28" s="23">
        <f>'Salary Record'!K237</f>
        <v>33024.193548387098</v>
      </c>
      <c r="L28" s="11">
        <f>'Salary Record'!G235</f>
        <v>51600</v>
      </c>
      <c r="M28" s="11">
        <f>'Salary Record'!G236</f>
        <v>15800</v>
      </c>
      <c r="N28" s="26">
        <f>'Salary Record'!G237</f>
        <v>67400</v>
      </c>
      <c r="O28" s="11">
        <f>'Salary Record'!G238</f>
        <v>20800</v>
      </c>
      <c r="P28" s="26">
        <f>'Salary Record'!G239</f>
        <v>46600</v>
      </c>
      <c r="Q28" s="311">
        <f>'Salary Record'!K239</f>
        <v>12224.193548387098</v>
      </c>
      <c r="R28" s="33"/>
      <c r="S28" s="33"/>
      <c r="T28" s="263" t="s">
        <v>204</v>
      </c>
      <c r="U28" s="10"/>
    </row>
    <row r="29" spans="1:23" ht="15.6" x14ac:dyDescent="0.3">
      <c r="A29" s="27">
        <v>3</v>
      </c>
      <c r="B29" s="317" t="s">
        <v>27</v>
      </c>
      <c r="C29" s="141"/>
      <c r="D29" s="137"/>
      <c r="E29" s="15">
        <f>'Salary Record'!K247</f>
        <v>28000</v>
      </c>
      <c r="F29" s="15">
        <f>'Salary Record'!C253</f>
        <v>25</v>
      </c>
      <c r="G29" s="29">
        <f>'Salary Record'!C254</f>
        <v>6</v>
      </c>
      <c r="H29" s="15">
        <f>'Salary Record'!I252</f>
        <v>20</v>
      </c>
      <c r="I29" s="15">
        <f>'Salary Record'!I251</f>
        <v>25</v>
      </c>
      <c r="J29" s="23">
        <f>'Salary Record'!K252</f>
        <v>2258.0645161290322</v>
      </c>
      <c r="K29" s="15">
        <f>'Salary Record'!K253</f>
        <v>24838.709677419356</v>
      </c>
      <c r="L29" s="11">
        <f>'Salary Record'!G251</f>
        <v>0</v>
      </c>
      <c r="M29" s="25">
        <f>'Salary Record'!G252</f>
        <v>20000</v>
      </c>
      <c r="N29" s="26">
        <f>'Salary Record'!G253</f>
        <v>20000</v>
      </c>
      <c r="O29" s="25">
        <f>'Salary Record'!G254</f>
        <v>20000</v>
      </c>
      <c r="P29" s="26">
        <f>'Salary Record'!G255</f>
        <v>0</v>
      </c>
      <c r="Q29" s="311">
        <f>'Salary Record'!K255</f>
        <v>4838.709677419356</v>
      </c>
      <c r="R29" s="33"/>
      <c r="S29" s="33"/>
      <c r="T29" s="263" t="s">
        <v>204</v>
      </c>
      <c r="U29" s="10"/>
    </row>
    <row r="30" spans="1:23" ht="15" customHeight="1" x14ac:dyDescent="0.3">
      <c r="A30" s="27">
        <v>4</v>
      </c>
      <c r="B30" s="317" t="s">
        <v>35</v>
      </c>
      <c r="C30" s="155"/>
      <c r="D30" s="120"/>
      <c r="E30" s="36">
        <f>'Salary Record'!K472</f>
        <v>18000</v>
      </c>
      <c r="F30" s="36">
        <f>'Salary Record'!C478</f>
        <v>29</v>
      </c>
      <c r="G30" s="34">
        <f>'Salary Record'!C479</f>
        <v>2</v>
      </c>
      <c r="H30" s="36">
        <f>'Salary Record'!I477</f>
        <v>63</v>
      </c>
      <c r="I30" s="36">
        <f>'Salary Record'!I476</f>
        <v>31</v>
      </c>
      <c r="J30" s="23">
        <f>'Salary Record'!K477</f>
        <v>4572.5806451612898</v>
      </c>
      <c r="K30" s="15">
        <f>'Salary Record'!K478</f>
        <v>22572.580645161288</v>
      </c>
      <c r="L30" s="11">
        <f>'Salary Record'!G476</f>
        <v>1200</v>
      </c>
      <c r="M30" s="25">
        <f>'Salary Record'!G477</f>
        <v>15000</v>
      </c>
      <c r="N30" s="26">
        <f>'Salary Record'!G478</f>
        <v>16200</v>
      </c>
      <c r="O30" s="25">
        <f>'Salary Record'!G479</f>
        <v>15000</v>
      </c>
      <c r="P30" s="26">
        <f>'Salary Record'!G480</f>
        <v>1200</v>
      </c>
      <c r="Q30" s="311">
        <f>'Salary Record'!K480</f>
        <v>7572.580645161288</v>
      </c>
      <c r="R30" s="33"/>
      <c r="S30" s="33"/>
      <c r="T30" s="263" t="s">
        <v>204</v>
      </c>
      <c r="U30" s="10"/>
    </row>
    <row r="31" spans="1:23" ht="15.6" x14ac:dyDescent="0.3">
      <c r="A31" s="27">
        <v>5</v>
      </c>
      <c r="B31" s="317" t="str">
        <f>'Salary Record'!C651</f>
        <v>Salahuddin</v>
      </c>
      <c r="C31" s="166"/>
      <c r="D31" s="164"/>
      <c r="E31" s="15">
        <f>'Salary Record'!K650</f>
        <v>18000</v>
      </c>
      <c r="F31" s="15">
        <f>'Salary Record'!C656</f>
        <v>12</v>
      </c>
      <c r="G31" s="29">
        <f>'Salary Record'!C657</f>
        <v>19</v>
      </c>
      <c r="H31" s="15">
        <f>'Salary Record'!I655</f>
        <v>24</v>
      </c>
      <c r="I31" s="15">
        <f>'Salary Record'!I654</f>
        <v>12</v>
      </c>
      <c r="J31" s="23">
        <f>'Salary Record'!K655</f>
        <v>1741.9354838709678</v>
      </c>
      <c r="K31" s="23">
        <f>'Salary Record'!K656</f>
        <v>8709.677419354839</v>
      </c>
      <c r="L31" s="11">
        <f>'Salary Record'!G654</f>
        <v>0</v>
      </c>
      <c r="M31" s="25">
        <f>'Salary Record'!G655</f>
        <v>0</v>
      </c>
      <c r="N31" s="26">
        <f>'Salary Record'!G656</f>
        <v>0</v>
      </c>
      <c r="O31" s="25">
        <f>'Salary Record'!G657</f>
        <v>0</v>
      </c>
      <c r="P31" s="26">
        <f>'Salary Record'!G658</f>
        <v>0</v>
      </c>
      <c r="Q31" s="311">
        <f>'Salary Record'!K658</f>
        <v>8709.677419354839</v>
      </c>
      <c r="R31" s="33"/>
      <c r="S31" s="33"/>
      <c r="T31" s="263" t="s">
        <v>204</v>
      </c>
    </row>
    <row r="32" spans="1:23" ht="17.399999999999999" x14ac:dyDescent="0.3">
      <c r="A32" s="27">
        <v>6</v>
      </c>
      <c r="B32" s="320" t="s">
        <v>34</v>
      </c>
      <c r="C32" s="148"/>
      <c r="D32" s="151"/>
      <c r="E32" s="32">
        <f>'Salary Record'!K969</f>
        <v>21000</v>
      </c>
      <c r="F32" s="32">
        <f>'Salary Record'!C975</f>
        <v>0</v>
      </c>
      <c r="G32" s="23">
        <f>'Salary Record'!C976</f>
        <v>0</v>
      </c>
      <c r="H32" s="32">
        <f>'Salary Record'!I974</f>
        <v>0</v>
      </c>
      <c r="I32" s="32">
        <f>'Salary Record'!I973</f>
        <v>31</v>
      </c>
      <c r="J32" s="23">
        <f>'Salary Record'!K974</f>
        <v>0</v>
      </c>
      <c r="K32" s="23">
        <f>'Salary Record'!K975</f>
        <v>21000</v>
      </c>
      <c r="L32" s="11">
        <f>'Salary Record'!G973</f>
        <v>60700</v>
      </c>
      <c r="M32" s="25">
        <f>'Salary Record'!G974</f>
        <v>0</v>
      </c>
      <c r="N32" s="26">
        <f>'Salary Record'!G975</f>
        <v>60700</v>
      </c>
      <c r="O32" s="25">
        <f>'Salary Record'!G976</f>
        <v>0</v>
      </c>
      <c r="P32" s="26">
        <f>'Salary Record'!G977</f>
        <v>60700</v>
      </c>
      <c r="Q32" s="311">
        <f>'Salary Record'!K977</f>
        <v>0</v>
      </c>
      <c r="R32" s="218"/>
      <c r="S32" s="33"/>
      <c r="T32" s="263"/>
      <c r="U32" s="273"/>
    </row>
    <row r="33" spans="1:26" ht="15.75" customHeight="1" x14ac:dyDescent="0.3">
      <c r="A33" s="27">
        <v>7</v>
      </c>
      <c r="B33" s="317" t="s">
        <v>4</v>
      </c>
      <c r="C33" s="148"/>
      <c r="D33" s="151"/>
      <c r="E33" s="29">
        <f>'Salary Record'!K985</f>
        <v>27000</v>
      </c>
      <c r="F33" s="29">
        <f>'Salary Record'!C991</f>
        <v>31</v>
      </c>
      <c r="G33" s="29">
        <f>'Salary Record'!C992</f>
        <v>0</v>
      </c>
      <c r="H33" s="29">
        <f>'Salary Record'!I990</f>
        <v>59</v>
      </c>
      <c r="I33" s="29">
        <f>'Salary Record'!I989</f>
        <v>31</v>
      </c>
      <c r="J33" s="23">
        <f>'Salary Record'!K990</f>
        <v>6423.3870967741941</v>
      </c>
      <c r="K33" s="15">
        <f>'Salary Record'!K991</f>
        <v>33423.387096774197</v>
      </c>
      <c r="L33" s="11">
        <f>'Salary Record'!G989</f>
        <v>0</v>
      </c>
      <c r="M33" s="25">
        <f>'Salary Record'!G990</f>
        <v>0</v>
      </c>
      <c r="N33" s="26">
        <f>'Salary Record'!G991</f>
        <v>0</v>
      </c>
      <c r="O33" s="25">
        <f>'Salary Record'!G992</f>
        <v>0</v>
      </c>
      <c r="P33" s="26">
        <f>'Salary Record'!G993</f>
        <v>0</v>
      </c>
      <c r="Q33" s="311">
        <f>'Salary Record'!K993</f>
        <v>33423.387096774197</v>
      </c>
      <c r="R33" s="33"/>
      <c r="S33" s="33"/>
      <c r="T33" s="263" t="s">
        <v>204</v>
      </c>
    </row>
    <row r="34" spans="1:26" ht="15.6" x14ac:dyDescent="0.3">
      <c r="A34" s="27">
        <v>8</v>
      </c>
      <c r="B34" s="317" t="s">
        <v>9</v>
      </c>
      <c r="C34" s="141"/>
      <c r="D34" s="137"/>
      <c r="E34" s="29">
        <f>'Salary Record'!K279</f>
        <v>24500</v>
      </c>
      <c r="F34" s="29">
        <f>'Salary Record'!C285</f>
        <v>30</v>
      </c>
      <c r="G34" s="29">
        <f>'Salary Record'!C286</f>
        <v>1</v>
      </c>
      <c r="H34" s="29">
        <f>'Salary Record'!I284</f>
        <v>54</v>
      </c>
      <c r="I34" s="29">
        <f>'Salary Record'!I283</f>
        <v>31</v>
      </c>
      <c r="J34" s="23">
        <f>'Salary Record'!K284</f>
        <v>5334.677419354839</v>
      </c>
      <c r="K34" s="23">
        <f>'Salary Record'!K285</f>
        <v>29834.677419354841</v>
      </c>
      <c r="L34" s="11">
        <f>'Salary Record'!G283</f>
        <v>24290</v>
      </c>
      <c r="M34" s="25">
        <f>'Salary Record'!G284</f>
        <v>12000</v>
      </c>
      <c r="N34" s="26">
        <f>'Salary Record'!G285</f>
        <v>36290</v>
      </c>
      <c r="O34" s="25">
        <f>'Salary Record'!G286</f>
        <v>12000</v>
      </c>
      <c r="P34" s="26">
        <f>'Salary Record'!G287</f>
        <v>24290</v>
      </c>
      <c r="Q34" s="311">
        <f>'Salary Record'!K287</f>
        <v>17834.677419354841</v>
      </c>
      <c r="R34" s="33"/>
      <c r="S34" s="33"/>
      <c r="T34" s="263" t="s">
        <v>204</v>
      </c>
      <c r="U34" s="10"/>
    </row>
    <row r="35" spans="1:26" ht="15.6" x14ac:dyDescent="0.3">
      <c r="A35" s="27">
        <v>9</v>
      </c>
      <c r="B35" s="321" t="str">
        <f>'Salary Record'!C505</f>
        <v xml:space="preserve">Shahbaz </v>
      </c>
      <c r="C35" s="184"/>
      <c r="D35" s="185"/>
      <c r="E35" s="15">
        <f>'Salary Record'!K504</f>
        <v>18500</v>
      </c>
      <c r="F35" s="15">
        <f>'Salary Record'!C510</f>
        <v>0</v>
      </c>
      <c r="G35" s="29">
        <f>'Salary Record'!C511</f>
        <v>0</v>
      </c>
      <c r="H35" s="15">
        <f>'Salary Record'!I509</f>
        <v>0</v>
      </c>
      <c r="I35" s="15">
        <f>'Salary Record'!I508</f>
        <v>0</v>
      </c>
      <c r="J35" s="23">
        <f>'Salary Record'!K509</f>
        <v>0</v>
      </c>
      <c r="K35" s="23">
        <f>'Salary Record'!K510</f>
        <v>0</v>
      </c>
      <c r="L35" s="11">
        <f>'Salary Record'!G508</f>
        <v>3000</v>
      </c>
      <c r="M35" s="25">
        <f>'Salary Record'!G509</f>
        <v>0</v>
      </c>
      <c r="N35" s="26">
        <f>'Salary Record'!G510</f>
        <v>3000</v>
      </c>
      <c r="O35" s="25">
        <f>'Salary Record'!G511</f>
        <v>3000</v>
      </c>
      <c r="P35" s="26">
        <f>'Salary Record'!G512</f>
        <v>0</v>
      </c>
      <c r="Q35" s="311">
        <f>'Salary Record'!K512</f>
        <v>0</v>
      </c>
      <c r="R35" s="218"/>
      <c r="S35" s="33"/>
      <c r="T35" s="263"/>
      <c r="U35" s="10"/>
    </row>
    <row r="36" spans="1:26" ht="15.6" x14ac:dyDescent="0.3">
      <c r="A36" s="27">
        <v>10</v>
      </c>
      <c r="B36" s="317" t="str">
        <f>'Salary Record'!C1241</f>
        <v>Amir (Plumber)</v>
      </c>
      <c r="C36" s="142"/>
      <c r="D36" s="135"/>
      <c r="E36" s="29">
        <f>'Salary Record'!K1240</f>
        <v>23000</v>
      </c>
      <c r="F36" s="29">
        <f>'Salary Record'!C1246</f>
        <v>29</v>
      </c>
      <c r="G36" s="29">
        <f>'Salary Record'!C1247</f>
        <v>2</v>
      </c>
      <c r="H36" s="29">
        <f>'Salary Record'!I1245</f>
        <v>45</v>
      </c>
      <c r="I36" s="29">
        <f>'Salary Record'!I1244</f>
        <v>31</v>
      </c>
      <c r="J36" s="23">
        <f>'Salary Record'!K1245</f>
        <v>4173.3870967741932</v>
      </c>
      <c r="K36" s="23">
        <f>'Salary Record'!K1246</f>
        <v>27173.387096774193</v>
      </c>
      <c r="L36" s="11">
        <f>'Salary Record'!G1244</f>
        <v>0</v>
      </c>
      <c r="M36" s="25">
        <f>'Salary Record'!G1245</f>
        <v>20000</v>
      </c>
      <c r="N36" s="26">
        <f>'Salary Record'!G1246</f>
        <v>20000</v>
      </c>
      <c r="O36" s="25">
        <f>'Salary Record'!G1247</f>
        <v>13000</v>
      </c>
      <c r="P36" s="26">
        <f>'Salary Record'!G1248</f>
        <v>7000</v>
      </c>
      <c r="Q36" s="311">
        <f>'Salary Record'!K1248</f>
        <v>14173.387096774193</v>
      </c>
      <c r="R36" s="33"/>
      <c r="S36" s="33"/>
      <c r="T36" s="263" t="s">
        <v>204</v>
      </c>
      <c r="U36" s="10"/>
    </row>
    <row r="37" spans="1:26" s="219" customFormat="1" ht="15.6" x14ac:dyDescent="0.3">
      <c r="A37" s="27">
        <v>11</v>
      </c>
      <c r="B37" s="317" t="str">
        <f>'Salary Record'!C1161</f>
        <v>Faisal Elec</v>
      </c>
      <c r="C37" s="153"/>
      <c r="D37" s="221"/>
      <c r="E37" s="15">
        <f>'Salary Record'!K1160</f>
        <v>16000</v>
      </c>
      <c r="F37" s="15">
        <f>'Salary Record'!C1166</f>
        <v>4</v>
      </c>
      <c r="G37" s="29">
        <f>'Salary Record'!C1167</f>
        <v>0</v>
      </c>
      <c r="H37" s="15">
        <f>'Salary Record'!I1165</f>
        <v>2</v>
      </c>
      <c r="I37" s="15">
        <f>'Salary Record'!I1164</f>
        <v>4</v>
      </c>
      <c r="J37" s="222">
        <f>'Salary Record'!K1165</f>
        <v>129.03225806451613</v>
      </c>
      <c r="K37" s="222">
        <f>'Salary Record'!K1166</f>
        <v>2193.5483870967741</v>
      </c>
      <c r="L37" s="223">
        <f>'Salary Record'!G1164</f>
        <v>0</v>
      </c>
      <c r="M37" s="224">
        <f>'Salary Record'!G1165</f>
        <v>0</v>
      </c>
      <c r="N37" s="225">
        <f>'Salary Record'!G1166</f>
        <v>0</v>
      </c>
      <c r="O37" s="224">
        <f>'Salary Record'!G1167</f>
        <v>0</v>
      </c>
      <c r="P37" s="225">
        <f>'Salary Record'!G1168</f>
        <v>0</v>
      </c>
      <c r="Q37" s="307">
        <f>'Salary Record'!K1168</f>
        <v>2193.5483870967741</v>
      </c>
      <c r="R37" s="33">
        <v>22000</v>
      </c>
      <c r="S37" s="33">
        <f>Q37-R37</f>
        <v>-19806.451612903227</v>
      </c>
      <c r="T37" s="263" t="s">
        <v>204</v>
      </c>
      <c r="U37" s="10"/>
      <c r="V37" s="220"/>
      <c r="Y37" s="219">
        <f>X37*W37</f>
        <v>0</v>
      </c>
    </row>
    <row r="38" spans="1:26" ht="15.6" x14ac:dyDescent="0.3">
      <c r="A38" s="27">
        <v>12</v>
      </c>
      <c r="B38" s="317" t="str">
        <f>'Salary Record'!C1177</f>
        <v>Zahid Elec</v>
      </c>
      <c r="C38" s="141"/>
      <c r="D38" s="137"/>
      <c r="E38" s="15">
        <f>'Salary Record'!K1176</f>
        <v>22000</v>
      </c>
      <c r="F38" s="15">
        <f>'Salary Record'!C1182</f>
        <v>31</v>
      </c>
      <c r="G38" s="29">
        <f>'Salary Record'!C1183</f>
        <v>0</v>
      </c>
      <c r="H38" s="102">
        <f>'Salary Record'!I1181</f>
        <v>35</v>
      </c>
      <c r="I38" s="15">
        <f>'Salary Record'!I1180</f>
        <v>31</v>
      </c>
      <c r="J38" s="23">
        <f>'Salary Record'!K1181</f>
        <v>3104.838709677419</v>
      </c>
      <c r="K38" s="23">
        <f>'Salary Record'!K1182</f>
        <v>25104.83870967742</v>
      </c>
      <c r="L38" s="11">
        <f>'Salary Record'!G1180</f>
        <v>0</v>
      </c>
      <c r="M38" s="25">
        <f>'Salary Record'!G1181</f>
        <v>14000</v>
      </c>
      <c r="N38" s="26">
        <f>'Salary Record'!G1182</f>
        <v>14000</v>
      </c>
      <c r="O38" s="25">
        <f>'Salary Record'!G1183</f>
        <v>14000</v>
      </c>
      <c r="P38" s="26">
        <f>'Salary Record'!G1184</f>
        <v>0</v>
      </c>
      <c r="Q38" s="306">
        <f>'Salary Record'!K1184</f>
        <v>11104.83870967742</v>
      </c>
      <c r="R38" s="33"/>
      <c r="S38" s="33">
        <f>Q38-R38</f>
        <v>11104.83870967742</v>
      </c>
      <c r="T38" s="263" t="s">
        <v>204</v>
      </c>
    </row>
    <row r="39" spans="1:26" ht="15.6" x14ac:dyDescent="0.3">
      <c r="A39" s="27">
        <v>13</v>
      </c>
      <c r="B39" s="317" t="str">
        <f>'Salary Record'!C328</f>
        <v>Raheel</v>
      </c>
      <c r="C39" s="141"/>
      <c r="D39" s="137"/>
      <c r="E39" s="29">
        <f>'Salary Record'!K327</f>
        <v>17500</v>
      </c>
      <c r="F39" s="29">
        <f>'Salary Record'!C333</f>
        <v>22</v>
      </c>
      <c r="G39" s="29">
        <f>'Salary Record'!C334</f>
        <v>9</v>
      </c>
      <c r="H39" s="29">
        <f>'Salary Record'!I332</f>
        <v>23</v>
      </c>
      <c r="I39" s="29">
        <f>'Salary Record'!I331</f>
        <v>22</v>
      </c>
      <c r="J39" s="104">
        <f>'Salary Record'!K332</f>
        <v>1622.983870967742</v>
      </c>
      <c r="K39" s="104">
        <f>'Salary Record'!K333</f>
        <v>14042.33870967742</v>
      </c>
      <c r="L39" s="105">
        <f>'Salary Record'!G331</f>
        <v>0</v>
      </c>
      <c r="M39" s="126">
        <f>'Salary Record'!G332</f>
        <v>14000</v>
      </c>
      <c r="N39" s="127">
        <f>'Salary Record'!G333</f>
        <v>14000</v>
      </c>
      <c r="O39" s="126">
        <f>'Salary Record'!G334</f>
        <v>14000</v>
      </c>
      <c r="P39" s="127">
        <f>'Salary Record'!G335</f>
        <v>0</v>
      </c>
      <c r="Q39" s="313">
        <f>'Salary Record'!K335</f>
        <v>42.338709677420411</v>
      </c>
      <c r="R39" s="33"/>
      <c r="S39" s="33"/>
      <c r="T39" s="263" t="s">
        <v>204</v>
      </c>
      <c r="U39" s="10"/>
    </row>
    <row r="40" spans="1:26" ht="15.6" x14ac:dyDescent="0.3">
      <c r="A40" s="27">
        <v>14</v>
      </c>
      <c r="B40" s="317" t="str">
        <f>'Salary Record'!C376</f>
        <v>Gul Sher</v>
      </c>
      <c r="C40" s="141"/>
      <c r="D40" s="137"/>
      <c r="E40" s="11">
        <f>'Salary Record'!K375</f>
        <v>19000</v>
      </c>
      <c r="F40" s="11">
        <f>'Salary Record'!C381</f>
        <v>27</v>
      </c>
      <c r="G40" s="31">
        <f>'Salary Record'!C382</f>
        <v>4</v>
      </c>
      <c r="H40" s="11">
        <f>'Salary Record'!I380</f>
        <v>112</v>
      </c>
      <c r="I40" s="11">
        <f>'Salary Record'!I379</f>
        <v>27</v>
      </c>
      <c r="J40" s="104">
        <f>'Salary Record'!K380</f>
        <v>8580.645161290322</v>
      </c>
      <c r="K40" s="104">
        <f>'Salary Record'!K381</f>
        <v>25129.032258064515</v>
      </c>
      <c r="L40" s="105">
        <f>'Salary Record'!G379</f>
        <v>3070</v>
      </c>
      <c r="M40" s="105">
        <f>'Salary Record'!G380</f>
        <v>25000</v>
      </c>
      <c r="N40" s="106">
        <f>'Salary Record'!G381</f>
        <v>28070</v>
      </c>
      <c r="O40" s="105">
        <f>'Salary Record'!G382</f>
        <v>21069</v>
      </c>
      <c r="P40" s="106">
        <f>'Salary Record'!G383</f>
        <v>7001</v>
      </c>
      <c r="Q40" s="313">
        <f>'Salary Record'!K383</f>
        <v>4060.0322580645152</v>
      </c>
      <c r="R40" s="33"/>
      <c r="S40" s="33"/>
      <c r="T40" s="263" t="s">
        <v>204</v>
      </c>
      <c r="U40" s="10"/>
      <c r="X40" s="2"/>
      <c r="Y40" s="2"/>
      <c r="Z40" s="2"/>
    </row>
    <row r="41" spans="1:26" ht="15.6" x14ac:dyDescent="0.3">
      <c r="A41" s="331" t="s">
        <v>2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3"/>
      <c r="Q41" s="305">
        <f>SUM(Q27:Q40)</f>
        <v>169628.98387096776</v>
      </c>
      <c r="R41" s="145">
        <f>SUM(R27:R40)</f>
        <v>22000</v>
      </c>
      <c r="S41" s="145">
        <f>SUM(S27:S40)</f>
        <v>-8701.6129032258068</v>
      </c>
      <c r="T41" s="265"/>
      <c r="U41" s="10"/>
    </row>
    <row r="42" spans="1:26" ht="15.6" x14ac:dyDescent="0.3">
      <c r="A42" s="328" t="s">
        <v>36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30"/>
      <c r="R42" s="296"/>
      <c r="S42" s="296"/>
      <c r="T42" s="264"/>
      <c r="W42" s="10"/>
    </row>
    <row r="43" spans="1:26" ht="15" customHeight="1" x14ac:dyDescent="0.3">
      <c r="A43" s="21">
        <v>1</v>
      </c>
      <c r="B43" s="317" t="s">
        <v>12</v>
      </c>
      <c r="C43" s="156" t="s">
        <v>44</v>
      </c>
      <c r="D43" s="158">
        <f>SUM(Q43:Q69)</f>
        <v>634405.80645161297</v>
      </c>
      <c r="E43" s="25">
        <f>'Salary Record'!K747</f>
        <v>25000</v>
      </c>
      <c r="F43" s="25">
        <f>'Salary Record'!C753</f>
        <v>29</v>
      </c>
      <c r="G43" s="34">
        <f>'Salary Record'!C754</f>
        <v>2</v>
      </c>
      <c r="H43" s="25">
        <f>'Salary Record'!I752</f>
        <v>0</v>
      </c>
      <c r="I43" s="25">
        <f>'Salary Record'!I751</f>
        <v>31</v>
      </c>
      <c r="J43" s="23">
        <f>'Salary Record'!K752</f>
        <v>0</v>
      </c>
      <c r="K43" s="23">
        <f>'Salary Record'!K753</f>
        <v>25000</v>
      </c>
      <c r="L43" s="11">
        <f>'Salary Record'!G751</f>
        <v>24000</v>
      </c>
      <c r="M43" s="25">
        <f>'Salary Record'!G752</f>
        <v>0</v>
      </c>
      <c r="N43" s="25">
        <f>'Salary Record'!G753</f>
        <v>24000</v>
      </c>
      <c r="O43" s="25">
        <f>'Salary Record'!G754</f>
        <v>5000</v>
      </c>
      <c r="P43" s="26">
        <f>'Salary Record'!G755</f>
        <v>19000</v>
      </c>
      <c r="Q43" s="306">
        <f>'Salary Record'!K755</f>
        <v>20000</v>
      </c>
      <c r="R43" s="33"/>
      <c r="S43" s="33"/>
      <c r="T43" s="263"/>
      <c r="U43" s="10"/>
    </row>
    <row r="44" spans="1:26" ht="15.6" x14ac:dyDescent="0.3">
      <c r="A44" s="21">
        <v>2</v>
      </c>
      <c r="B44" s="317" t="s">
        <v>18</v>
      </c>
      <c r="C44" s="129" t="s">
        <v>108</v>
      </c>
      <c r="D44" s="124">
        <f>Q44</f>
        <v>20721.774193548386</v>
      </c>
      <c r="E44" s="15">
        <f>'Salary Record'!K812</f>
        <v>19000</v>
      </c>
      <c r="F44" s="15">
        <f>'Salary Record'!C818</f>
        <v>31</v>
      </c>
      <c r="G44" s="29">
        <f>'Salary Record'!C819</f>
        <v>0</v>
      </c>
      <c r="H44" s="15">
        <f>'Salary Record'!I817</f>
        <v>153</v>
      </c>
      <c r="I44" s="15">
        <f>'Salary Record'!I816</f>
        <v>31</v>
      </c>
      <c r="J44" s="23">
        <f>'Salary Record'!K817</f>
        <v>11721.774193548386</v>
      </c>
      <c r="K44" s="15">
        <f>'Salary Record'!K818</f>
        <v>30721.774193548386</v>
      </c>
      <c r="L44" s="11">
        <f>'Salary Record'!G816</f>
        <v>50000</v>
      </c>
      <c r="M44" s="25">
        <f>'Salary Record'!G817</f>
        <v>5000</v>
      </c>
      <c r="N44" s="26">
        <f>'Salary Record'!G818</f>
        <v>55000</v>
      </c>
      <c r="O44" s="25">
        <f>'Salary Record'!G819</f>
        <v>10000</v>
      </c>
      <c r="P44" s="26">
        <f>'Salary Record'!G820</f>
        <v>45000</v>
      </c>
      <c r="Q44" s="311">
        <f>'Salary Record'!K820</f>
        <v>20721.774193548386</v>
      </c>
      <c r="R44" s="33"/>
      <c r="S44" s="33"/>
      <c r="T44" s="263"/>
      <c r="U44" s="10"/>
    </row>
    <row r="45" spans="1:26" ht="15" customHeight="1" x14ac:dyDescent="0.3">
      <c r="A45" s="21">
        <v>3</v>
      </c>
      <c r="B45" s="317" t="str">
        <f>'Salary Record'!C844</f>
        <v>Sufyan C/o Jahangeer</v>
      </c>
      <c r="C45" s="139" t="s">
        <v>40</v>
      </c>
      <c r="D45" s="136">
        <f>SUM(Q28:Q57)</f>
        <v>683249.90322580643</v>
      </c>
      <c r="E45" s="23">
        <f>'Salary Record'!K843</f>
        <v>15000</v>
      </c>
      <c r="F45" s="23">
        <f>'Salary Record'!C849</f>
        <v>28</v>
      </c>
      <c r="G45" s="23">
        <f>'Salary Record'!C850</f>
        <v>3</v>
      </c>
      <c r="H45" s="23">
        <f>'Salary Record'!I848</f>
        <v>14</v>
      </c>
      <c r="I45" s="23">
        <f>'Salary Record'!I847</f>
        <v>31</v>
      </c>
      <c r="J45" s="23">
        <f>'Salary Record'!K848</f>
        <v>846.77419354838707</v>
      </c>
      <c r="K45" s="15">
        <f>'Salary Record'!K849</f>
        <v>15846.774193548386</v>
      </c>
      <c r="L45" s="11">
        <f>'Salary Record'!G847</f>
        <v>0</v>
      </c>
      <c r="M45" s="25">
        <f>'Salary Record'!G848</f>
        <v>60</v>
      </c>
      <c r="N45" s="26" t="str">
        <f>'Salary Record'!G849</f>
        <v/>
      </c>
      <c r="O45" s="25">
        <f>'Salary Record'!G850</f>
        <v>0</v>
      </c>
      <c r="P45" s="26" t="str">
        <f>'Salary Record'!G851</f>
        <v/>
      </c>
      <c r="Q45" s="306">
        <f>'Salary Record'!K851</f>
        <v>15846.774193548386</v>
      </c>
      <c r="R45" s="33"/>
      <c r="S45" s="33"/>
      <c r="T45" s="263"/>
      <c r="U45" s="10"/>
    </row>
    <row r="46" spans="1:26" ht="15" customHeight="1" x14ac:dyDescent="0.3">
      <c r="A46" s="21">
        <v>4</v>
      </c>
      <c r="B46" s="317" t="str">
        <f>'Salary Record'!C828</f>
        <v>Sami</v>
      </c>
      <c r="C46" s="155" t="s">
        <v>107</v>
      </c>
      <c r="D46" s="120">
        <f>SUM(Q21:Q66)</f>
        <v>1007196.6774193547</v>
      </c>
      <c r="E46" s="35">
        <f>'Salary Record'!K827</f>
        <v>20000</v>
      </c>
      <c r="F46" s="35">
        <f>'Salary Record'!C833</f>
        <v>30</v>
      </c>
      <c r="G46" s="29">
        <f>'Salary Record'!C834</f>
        <v>1</v>
      </c>
      <c r="H46" s="35">
        <f>'Salary Record'!I832</f>
        <v>52</v>
      </c>
      <c r="I46" s="35">
        <f>'Salary Record'!I831</f>
        <v>30</v>
      </c>
      <c r="J46" s="23">
        <f>'Salary Record'!K832</f>
        <v>4193.5483870967737</v>
      </c>
      <c r="K46" s="23">
        <f>'Salary Record'!K833</f>
        <v>23548.38709677419</v>
      </c>
      <c r="L46" s="11">
        <f>'Salary Record'!G831</f>
        <v>0</v>
      </c>
      <c r="M46" s="25">
        <f>'Salary Record'!G832</f>
        <v>0</v>
      </c>
      <c r="N46" s="26">
        <f>'Salary Record'!G833</f>
        <v>0</v>
      </c>
      <c r="O46" s="25">
        <f>'Salary Record'!G834</f>
        <v>0</v>
      </c>
      <c r="P46" s="26">
        <f>'Salary Record'!G835</f>
        <v>0</v>
      </c>
      <c r="Q46" s="306">
        <f>'Salary Record'!K835</f>
        <v>23548.38709677419</v>
      </c>
      <c r="R46" s="33"/>
      <c r="S46" s="33"/>
      <c r="T46" s="263"/>
    </row>
    <row r="47" spans="1:26" ht="15.6" x14ac:dyDescent="0.3">
      <c r="A47" s="21">
        <v>5</v>
      </c>
      <c r="B47" s="317" t="str">
        <f>'Salary Record'!C780</f>
        <v>Asif (EFU)</v>
      </c>
      <c r="C47" s="148"/>
      <c r="D47" s="151"/>
      <c r="E47" s="23">
        <f>'Salary Record'!K779</f>
        <v>17000</v>
      </c>
      <c r="F47" s="23">
        <f>'Salary Record'!C785</f>
        <v>30</v>
      </c>
      <c r="G47" s="29">
        <f>'Salary Record'!C786</f>
        <v>1</v>
      </c>
      <c r="H47" s="23">
        <f>'Salary Record'!I784</f>
        <v>58</v>
      </c>
      <c r="I47" s="23">
        <f>'Salary Record'!I783</f>
        <v>31</v>
      </c>
      <c r="J47" s="23">
        <f>'Salary Record'!K784</f>
        <v>3975.8064516129029</v>
      </c>
      <c r="K47" s="15">
        <f>'Salary Record'!K785</f>
        <v>20975.806451612902</v>
      </c>
      <c r="L47" s="11">
        <f>'Salary Record'!G783</f>
        <v>3000</v>
      </c>
      <c r="M47" s="25">
        <f>'Salary Record'!G784</f>
        <v>3000</v>
      </c>
      <c r="N47" s="26">
        <f>'Salary Record'!G785</f>
        <v>6000</v>
      </c>
      <c r="O47" s="25">
        <f>'Salary Record'!G786</f>
        <v>3000</v>
      </c>
      <c r="P47" s="26">
        <f>'Salary Record'!G787</f>
        <v>3000</v>
      </c>
      <c r="Q47" s="306">
        <f>'Salary Record'!K787</f>
        <v>17975.806451612902</v>
      </c>
      <c r="R47" s="254"/>
      <c r="S47" s="33"/>
      <c r="T47" s="263"/>
      <c r="U47" s="10"/>
    </row>
    <row r="48" spans="1:26" ht="15.6" x14ac:dyDescent="0.3">
      <c r="A48" s="21">
        <v>6</v>
      </c>
      <c r="B48" s="317" t="str">
        <f>'Salary Record'!C796</f>
        <v>Noman Hussain</v>
      </c>
      <c r="C48" s="20" t="s">
        <v>111</v>
      </c>
      <c r="D48" s="120">
        <f>Q48</f>
        <v>7645.1612903225814</v>
      </c>
      <c r="E48" s="8">
        <f>'Salary Record'!K795</f>
        <v>14000</v>
      </c>
      <c r="F48" s="8">
        <f>'Salary Record'!C801</f>
        <v>27</v>
      </c>
      <c r="G48" s="9">
        <f>'Salary Record'!C802</f>
        <v>4</v>
      </c>
      <c r="H48" s="8">
        <f>'Salary Record'!I800</f>
        <v>8</v>
      </c>
      <c r="I48" s="8">
        <f>'Salary Record'!I799</f>
        <v>27</v>
      </c>
      <c r="J48" s="121">
        <f>'Salary Record'!K800</f>
        <v>451.61290322580646</v>
      </c>
      <c r="K48" s="121">
        <f>'Salary Record'!K801</f>
        <v>12645.161290322581</v>
      </c>
      <c r="L48" s="122">
        <f>'Salary Record'!G799</f>
        <v>0</v>
      </c>
      <c r="M48" s="13">
        <f>'Salary Record'!G800</f>
        <v>5000</v>
      </c>
      <c r="N48" s="14">
        <f>'Salary Record'!G801</f>
        <v>5000</v>
      </c>
      <c r="O48" s="13">
        <f>'Salary Record'!G802</f>
        <v>5000</v>
      </c>
      <c r="P48" s="14">
        <f>'Salary Record'!G803</f>
        <v>0</v>
      </c>
      <c r="Q48" s="307">
        <f>'Salary Record'!K803</f>
        <v>7645.1612903225814</v>
      </c>
      <c r="R48" s="254"/>
      <c r="S48" s="33"/>
      <c r="T48" s="263"/>
      <c r="U48" s="10"/>
    </row>
    <row r="49" spans="1:24" ht="15.6" x14ac:dyDescent="0.3">
      <c r="A49" s="331" t="s">
        <v>2</v>
      </c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3"/>
      <c r="Q49" s="305">
        <f>SUM(Q43:Q48)</f>
        <v>105737.90322580645</v>
      </c>
      <c r="R49" s="145">
        <f>SUM(R43:R48)</f>
        <v>0</v>
      </c>
      <c r="S49" s="145">
        <f>SUM(S43:S48)</f>
        <v>0</v>
      </c>
      <c r="T49" s="265"/>
      <c r="U49" s="10"/>
    </row>
    <row r="50" spans="1:24" ht="15.6" x14ac:dyDescent="0.3">
      <c r="A50" s="328" t="s">
        <v>114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30"/>
      <c r="R50" s="296"/>
      <c r="S50" s="296"/>
      <c r="T50" s="264"/>
      <c r="U50" s="10"/>
    </row>
    <row r="51" spans="1:24" ht="15" customHeight="1" x14ac:dyDescent="0.3">
      <c r="A51" s="27">
        <v>1</v>
      </c>
      <c r="B51" s="317" t="s">
        <v>11</v>
      </c>
      <c r="C51" s="157"/>
      <c r="D51" s="159"/>
      <c r="E51" s="25">
        <f>'Salary Record'!K601</f>
        <v>16000</v>
      </c>
      <c r="F51" s="25">
        <f>'Salary Record'!C607</f>
        <v>30</v>
      </c>
      <c r="G51" s="34">
        <f>'Salary Record'!C608</f>
        <v>1</v>
      </c>
      <c r="H51" s="25">
        <f>'Salary Record'!I606</f>
        <v>0</v>
      </c>
      <c r="I51" s="25">
        <f>'Salary Record'!I605</f>
        <v>31</v>
      </c>
      <c r="J51" s="23">
        <f>'Salary Record'!K606</f>
        <v>0</v>
      </c>
      <c r="K51" s="23">
        <f>'Salary Record'!K607</f>
        <v>16000</v>
      </c>
      <c r="L51" s="11">
        <f>'Salary Record'!G605</f>
        <v>14000</v>
      </c>
      <c r="M51" s="25">
        <f>'Salary Record'!G606</f>
        <v>0</v>
      </c>
      <c r="N51" s="26">
        <f>'Salary Record'!G607</f>
        <v>14000</v>
      </c>
      <c r="O51" s="25">
        <f>'Salary Record'!G608</f>
        <v>1000</v>
      </c>
      <c r="P51" s="26">
        <f>'Salary Record'!G609</f>
        <v>13000</v>
      </c>
      <c r="Q51" s="306">
        <f>'Salary Record'!K609</f>
        <v>15000</v>
      </c>
      <c r="R51" s="33"/>
      <c r="S51" s="33"/>
      <c r="T51" s="263"/>
      <c r="U51" s="10"/>
    </row>
    <row r="52" spans="1:24" ht="15.6" x14ac:dyDescent="0.3">
      <c r="A52" s="21">
        <v>2</v>
      </c>
      <c r="B52" s="317" t="s">
        <v>14</v>
      </c>
      <c r="C52" s="157"/>
      <c r="D52" s="159"/>
      <c r="E52" s="35">
        <f>'Salary Record'!K521</f>
        <v>20000</v>
      </c>
      <c r="F52" s="35">
        <f>'Salary Record'!C527</f>
        <v>31</v>
      </c>
      <c r="G52" s="29">
        <f>'Salary Record'!C528</f>
        <v>0</v>
      </c>
      <c r="H52" s="35">
        <f>'Salary Record'!I526</f>
        <v>0</v>
      </c>
      <c r="I52" s="35">
        <f>'Salary Record'!I525</f>
        <v>31</v>
      </c>
      <c r="J52" s="23">
        <f>'Salary Record'!K526</f>
        <v>0</v>
      </c>
      <c r="K52" s="23">
        <f>'Salary Record'!K527</f>
        <v>20000</v>
      </c>
      <c r="L52" s="11">
        <f>'Salary Record'!G525</f>
        <v>65800</v>
      </c>
      <c r="M52" s="25">
        <f>'Salary Record'!G526</f>
        <v>0</v>
      </c>
      <c r="N52" s="26">
        <f>'Salary Record'!G527</f>
        <v>65800</v>
      </c>
      <c r="O52" s="25">
        <f>'Salary Record'!G528</f>
        <v>3000</v>
      </c>
      <c r="P52" s="26">
        <f>'Salary Record'!G529</f>
        <v>62800</v>
      </c>
      <c r="Q52" s="306">
        <f>'Salary Record'!K529</f>
        <v>17000</v>
      </c>
      <c r="R52" s="33"/>
      <c r="S52" s="33"/>
      <c r="T52" s="263"/>
    </row>
    <row r="53" spans="1:24" ht="15.6" x14ac:dyDescent="0.3">
      <c r="A53" s="27">
        <v>3</v>
      </c>
      <c r="B53" s="317" t="str">
        <f>'Salary Record'!C554</f>
        <v>Adil (FTC)</v>
      </c>
      <c r="C53" s="155"/>
      <c r="D53" s="120"/>
      <c r="E53" s="15">
        <f>'Salary Record'!K553</f>
        <v>17000</v>
      </c>
      <c r="F53" s="15">
        <f>'Salary Record'!C559</f>
        <v>29</v>
      </c>
      <c r="G53" s="29">
        <f>'Salary Record'!C560</f>
        <v>2</v>
      </c>
      <c r="H53" s="15">
        <f>'Salary Record'!I558</f>
        <v>0</v>
      </c>
      <c r="I53" s="15">
        <f>'Salary Record'!I557</f>
        <v>31</v>
      </c>
      <c r="J53" s="23">
        <f>'Salary Record'!K558</f>
        <v>0</v>
      </c>
      <c r="K53" s="23">
        <f>'Salary Record'!K559</f>
        <v>17000</v>
      </c>
      <c r="L53" s="11">
        <f>'Salary Record'!G557</f>
        <v>5000</v>
      </c>
      <c r="M53" s="25">
        <f>'Salary Record'!G558</f>
        <v>0</v>
      </c>
      <c r="N53" s="26">
        <f>'Salary Record'!G559</f>
        <v>5000</v>
      </c>
      <c r="O53" s="25">
        <f>'Salary Record'!G560</f>
        <v>1000</v>
      </c>
      <c r="P53" s="26">
        <f>'Salary Record'!G561</f>
        <v>4000</v>
      </c>
      <c r="Q53" s="306">
        <f>'Salary Record'!K561</f>
        <v>16000</v>
      </c>
      <c r="R53" s="33"/>
      <c r="S53" s="33"/>
      <c r="T53" s="263"/>
    </row>
    <row r="54" spans="1:24" ht="15.6" x14ac:dyDescent="0.3">
      <c r="A54" s="27">
        <v>4</v>
      </c>
      <c r="B54" s="317" t="str">
        <f>'Salary Record'!C586</f>
        <v>Hamid FTC</v>
      </c>
      <c r="C54" s="146"/>
      <c r="D54" s="124"/>
      <c r="E54" s="25">
        <f>'Salary Record'!K585</f>
        <v>15000</v>
      </c>
      <c r="F54" s="25">
        <f>'Salary Record'!C591</f>
        <v>31</v>
      </c>
      <c r="G54" s="34">
        <f>'Salary Record'!C592</f>
        <v>0</v>
      </c>
      <c r="H54" s="25">
        <f>'Salary Record'!I590</f>
        <v>22</v>
      </c>
      <c r="I54" s="25">
        <f>'Salary Record'!I589</f>
        <v>31</v>
      </c>
      <c r="J54" s="23">
        <f>'Salary Record'!K590</f>
        <v>1330.6451612903227</v>
      </c>
      <c r="K54" s="23">
        <f>'Salary Record'!K591</f>
        <v>16330.645161290322</v>
      </c>
      <c r="L54" s="11">
        <f>'Salary Record'!G589</f>
        <v>0</v>
      </c>
      <c r="M54" s="25">
        <f>'Salary Record'!G590</f>
        <v>0</v>
      </c>
      <c r="N54" s="26">
        <f>'Salary Record'!G591</f>
        <v>0</v>
      </c>
      <c r="O54" s="25">
        <f>'Salary Record'!G592</f>
        <v>0</v>
      </c>
      <c r="P54" s="26">
        <f>'Salary Record'!G593</f>
        <v>0</v>
      </c>
      <c r="Q54" s="306">
        <f>'Salary Record'!K593</f>
        <v>16330.645161290322</v>
      </c>
      <c r="R54" s="33"/>
      <c r="S54" s="33"/>
      <c r="T54" s="263"/>
      <c r="U54" s="10"/>
    </row>
    <row r="55" spans="1:24" ht="15.6" x14ac:dyDescent="0.3">
      <c r="A55" s="21">
        <v>5</v>
      </c>
      <c r="B55" s="317" t="str">
        <f>'Salary Record'!C570</f>
        <v>Adeel</v>
      </c>
      <c r="C55" s="155"/>
      <c r="D55" s="120"/>
      <c r="E55" s="15">
        <f>'Salary Record'!K569</f>
        <v>17000</v>
      </c>
      <c r="F55" s="15">
        <f>'Salary Record'!C575</f>
        <v>30</v>
      </c>
      <c r="G55" s="29">
        <f>'Salary Record'!C576</f>
        <v>1</v>
      </c>
      <c r="H55" s="15">
        <f>'Salary Record'!I574</f>
        <v>170</v>
      </c>
      <c r="I55" s="15">
        <f>'Salary Record'!I573</f>
        <v>31</v>
      </c>
      <c r="J55" s="23">
        <f>'Salary Record'!K574</f>
        <v>11653.225806451612</v>
      </c>
      <c r="K55" s="23">
        <f>'Salary Record'!K575</f>
        <v>28653.225806451614</v>
      </c>
      <c r="L55" s="11">
        <f>'Salary Record'!G573</f>
        <v>0</v>
      </c>
      <c r="M55" s="25">
        <f>'Salary Record'!G574</f>
        <v>0</v>
      </c>
      <c r="N55" s="26">
        <f>'Salary Record'!G575</f>
        <v>0</v>
      </c>
      <c r="O55" s="25">
        <f>'Salary Record'!G576</f>
        <v>0</v>
      </c>
      <c r="P55" s="26">
        <f>'Salary Record'!G577</f>
        <v>0</v>
      </c>
      <c r="Q55" s="306">
        <f>'Salary Record'!K577</f>
        <v>28653.225806451614</v>
      </c>
      <c r="R55" s="33"/>
      <c r="S55" s="33"/>
      <c r="T55" s="263"/>
    </row>
    <row r="56" spans="1:24" ht="15.6" x14ac:dyDescent="0.3">
      <c r="A56" s="331" t="s">
        <v>2</v>
      </c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3"/>
      <c r="Q56" s="305">
        <f>SUM(Q51:Q55)</f>
        <v>92983.870967741939</v>
      </c>
      <c r="R56" s="145">
        <f>SUM(R51:R55)</f>
        <v>0</v>
      </c>
      <c r="S56" s="145">
        <f>SUM(S51:S55)</f>
        <v>0</v>
      </c>
      <c r="T56" s="265"/>
      <c r="U56" s="10"/>
    </row>
    <row r="57" spans="1:24" ht="15.6" x14ac:dyDescent="0.3">
      <c r="A57" s="328" t="s">
        <v>115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30"/>
      <c r="R57" s="296"/>
      <c r="S57" s="296"/>
      <c r="T57" s="301"/>
    </row>
    <row r="58" spans="1:24" ht="15" customHeight="1" x14ac:dyDescent="0.3">
      <c r="A58" s="21">
        <v>1</v>
      </c>
      <c r="B58" s="324" t="s">
        <v>15</v>
      </c>
      <c r="C58" s="209" t="s">
        <v>37</v>
      </c>
      <c r="D58" s="210">
        <f>SUM(Q19:Q97)</f>
        <v>1278674.4193548383</v>
      </c>
      <c r="E58" s="211">
        <f>'Salary Record'!K392</f>
        <v>26000</v>
      </c>
      <c r="F58" s="211">
        <f>'Salary Record'!C398</f>
        <v>31</v>
      </c>
      <c r="G58" s="212">
        <f>'Salary Record'!C399</f>
        <v>0</v>
      </c>
      <c r="H58" s="211">
        <f>'Salary Record'!I397</f>
        <v>30</v>
      </c>
      <c r="I58" s="211">
        <f>'Salary Record'!I396</f>
        <v>31</v>
      </c>
      <c r="J58" s="205">
        <f>'Salary Record'!K397</f>
        <v>3145.161290322581</v>
      </c>
      <c r="K58" s="211">
        <f>'Salary Record'!K398</f>
        <v>29145.16129032258</v>
      </c>
      <c r="L58" s="206">
        <f>'Salary Record'!G396</f>
        <v>0</v>
      </c>
      <c r="M58" s="206">
        <f>'Salary Record'!G397</f>
        <v>0</v>
      </c>
      <c r="N58" s="208">
        <f>'Salary Record'!G398</f>
        <v>0</v>
      </c>
      <c r="O58" s="207">
        <f>'Salary Record'!G399</f>
        <v>0</v>
      </c>
      <c r="P58" s="208">
        <f>'Salary Record'!G400</f>
        <v>0</v>
      </c>
      <c r="Q58" s="312">
        <f>'Salary Record'!K400</f>
        <v>29145.16129032258</v>
      </c>
      <c r="R58" s="253"/>
      <c r="S58" s="33"/>
      <c r="T58" s="263"/>
      <c r="U58" s="10"/>
    </row>
    <row r="59" spans="1:24" ht="15.6" hidden="1" x14ac:dyDescent="0.3">
      <c r="A59" s="21">
        <v>9</v>
      </c>
      <c r="B59" s="28">
        <f>'Salary Record'!C906</f>
        <v>0</v>
      </c>
      <c r="C59" s="172"/>
      <c r="D59" s="174"/>
      <c r="E59" s="25">
        <f>'Salary Record'!K905</f>
        <v>0</v>
      </c>
      <c r="F59" s="25">
        <f>'Salary Record'!C911</f>
        <v>0</v>
      </c>
      <c r="G59" s="34">
        <f>'Salary Record'!C912</f>
        <v>0</v>
      </c>
      <c r="H59" s="25">
        <f>'Salary Record'!I910</f>
        <v>0</v>
      </c>
      <c r="I59" s="25">
        <f>'Salary Record'!I909</f>
        <v>0</v>
      </c>
      <c r="J59" s="23">
        <f>'Salary Record'!K910</f>
        <v>0</v>
      </c>
      <c r="K59" s="23">
        <f>'Salary Record'!K911</f>
        <v>0</v>
      </c>
      <c r="L59" s="11">
        <f>'Salary Record'!G909</f>
        <v>0</v>
      </c>
      <c r="M59" s="25">
        <f>'Salary Record'!G910</f>
        <v>0</v>
      </c>
      <c r="N59" s="26">
        <f>'Salary Record'!G911</f>
        <v>0</v>
      </c>
      <c r="O59" s="25">
        <f>'Salary Record'!G912</f>
        <v>0</v>
      </c>
      <c r="P59" s="26">
        <f>'Salary Record'!G913</f>
        <v>0</v>
      </c>
      <c r="Q59" s="308">
        <f>'Salary Record'!K913</f>
        <v>0</v>
      </c>
      <c r="R59" s="176"/>
      <c r="S59" s="176"/>
      <c r="T59" s="266"/>
    </row>
    <row r="60" spans="1:24" ht="15.6" x14ac:dyDescent="0.3">
      <c r="A60" s="331" t="s">
        <v>2</v>
      </c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3"/>
      <c r="Q60" s="305">
        <f>SUM(Q58:Q59)</f>
        <v>29145.16129032258</v>
      </c>
      <c r="R60" s="145">
        <f>SUM(R58:R59)</f>
        <v>0</v>
      </c>
      <c r="S60" s="145">
        <f>SUM(S58:S59)</f>
        <v>0</v>
      </c>
      <c r="T60" s="265"/>
      <c r="U60" s="10"/>
      <c r="X60" s="10"/>
    </row>
    <row r="61" spans="1:24" ht="15.6" x14ac:dyDescent="0.3">
      <c r="A61" s="328" t="s">
        <v>121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30"/>
      <c r="R61" s="296"/>
      <c r="S61" s="296"/>
      <c r="T61" s="264"/>
    </row>
    <row r="62" spans="1:24" ht="15.6" x14ac:dyDescent="0.3">
      <c r="A62" s="27">
        <v>1</v>
      </c>
      <c r="B62" s="325" t="str">
        <f>'Salary Record'!C1065</f>
        <v>M. Rafeeq</v>
      </c>
      <c r="C62" s="153"/>
      <c r="D62" s="149"/>
      <c r="E62" s="25">
        <f>'Salary Record'!K1064</f>
        <v>30000</v>
      </c>
      <c r="F62" s="25">
        <f>'Salary Record'!C1070</f>
        <v>30</v>
      </c>
      <c r="G62" s="34">
        <f>'Salary Record'!C1071</f>
        <v>1</v>
      </c>
      <c r="H62" s="25">
        <f>'Salary Record'!I1069</f>
        <v>0</v>
      </c>
      <c r="I62" s="25">
        <f>'Salary Record'!I1068</f>
        <v>31</v>
      </c>
      <c r="J62" s="23">
        <f>'Salary Record'!K1069</f>
        <v>0</v>
      </c>
      <c r="K62" s="23">
        <f>'Salary Record'!K1070</f>
        <v>30000</v>
      </c>
      <c r="L62" s="11">
        <f>'Salary Record'!G1068</f>
        <v>0</v>
      </c>
      <c r="M62" s="25">
        <f>'Salary Record'!G1069</f>
        <v>0</v>
      </c>
      <c r="N62" s="26">
        <f>'Salary Record'!G1070</f>
        <v>0</v>
      </c>
      <c r="O62" s="25">
        <f>'Salary Record'!G1071</f>
        <v>0</v>
      </c>
      <c r="P62" s="26">
        <f>'Salary Record'!G1072</f>
        <v>0</v>
      </c>
      <c r="Q62" s="302">
        <f>'Salary Record'!K1072</f>
        <v>30000</v>
      </c>
      <c r="R62" s="33"/>
      <c r="S62" s="33"/>
      <c r="T62" s="263"/>
      <c r="U62" s="10"/>
    </row>
    <row r="63" spans="1:24" ht="15.6" x14ac:dyDescent="0.3">
      <c r="A63" s="21">
        <v>2</v>
      </c>
      <c r="B63" s="324" t="s">
        <v>17</v>
      </c>
      <c r="C63" s="201"/>
      <c r="D63" s="202"/>
      <c r="E63" s="203">
        <f>'Salary Record'!K488</f>
        <v>34000</v>
      </c>
      <c r="F63" s="203">
        <f>'Salary Record'!C494</f>
        <v>31</v>
      </c>
      <c r="G63" s="204">
        <f>'Salary Record'!C495</f>
        <v>0</v>
      </c>
      <c r="H63" s="203">
        <f>'Salary Record'!I493</f>
        <v>40</v>
      </c>
      <c r="I63" s="203">
        <f>'Salary Record'!I492</f>
        <v>31</v>
      </c>
      <c r="J63" s="205">
        <f>'Salary Record'!K493</f>
        <v>5483.8709677419356</v>
      </c>
      <c r="K63" s="205">
        <f>'Salary Record'!K494</f>
        <v>39483.870967741939</v>
      </c>
      <c r="L63" s="206">
        <f>'Salary Record'!G492</f>
        <v>10000</v>
      </c>
      <c r="M63" s="207">
        <f>'Salary Record'!G493</f>
        <v>10000</v>
      </c>
      <c r="N63" s="208">
        <f>'Salary Record'!G494</f>
        <v>20000</v>
      </c>
      <c r="O63" s="207">
        <f>'Salary Record'!G495</f>
        <v>10000</v>
      </c>
      <c r="P63" s="208">
        <f>'Salary Record'!G496</f>
        <v>10000</v>
      </c>
      <c r="Q63" s="315">
        <f>'Salary Record'!K496</f>
        <v>29483.870967741939</v>
      </c>
      <c r="R63" s="253"/>
      <c r="S63" s="33"/>
      <c r="T63" s="263"/>
    </row>
    <row r="64" spans="1:24" ht="15.6" x14ac:dyDescent="0.3">
      <c r="A64" s="21">
        <v>3</v>
      </c>
      <c r="B64" s="229" t="str">
        <f>'Salary Record'!C1049</f>
        <v>Abdul Rafay</v>
      </c>
      <c r="C64" s="146"/>
      <c r="D64" s="124"/>
      <c r="E64" s="11">
        <f>'Salary Record'!K1048</f>
        <v>30000</v>
      </c>
      <c r="F64" s="11">
        <f>'Salary Record'!C1054</f>
        <v>14</v>
      </c>
      <c r="G64" s="31">
        <f>'Salary Record'!C1055</f>
        <v>17</v>
      </c>
      <c r="H64" s="161">
        <f>'Salary Record'!I1053</f>
        <v>0</v>
      </c>
      <c r="I64" s="11">
        <f>'Salary Record'!I1052</f>
        <v>14</v>
      </c>
      <c r="J64" s="23">
        <f>'Salary Record'!K1053</f>
        <v>0</v>
      </c>
      <c r="K64" s="23">
        <f>'Salary Record'!K1054</f>
        <v>13548.387096774193</v>
      </c>
      <c r="L64" s="11">
        <f>'Salary Record'!G1052</f>
        <v>0</v>
      </c>
      <c r="M64" s="11">
        <f>'Salary Record'!G1053</f>
        <v>0</v>
      </c>
      <c r="N64" s="26">
        <f>'Salary Record'!G1054</f>
        <v>0</v>
      </c>
      <c r="O64" s="11">
        <f>'Salary Record'!G1055</f>
        <v>0</v>
      </c>
      <c r="P64" s="26">
        <f>'Salary Record'!G1056</f>
        <v>0</v>
      </c>
      <c r="Q64" s="302">
        <f>'Salary Record'!K1056</f>
        <v>13548.387096774193</v>
      </c>
      <c r="R64" s="218"/>
      <c r="S64" s="33"/>
      <c r="T64" s="263"/>
    </row>
    <row r="65" spans="1:23" ht="15.6" x14ac:dyDescent="0.3">
      <c r="A65" s="27">
        <v>4</v>
      </c>
      <c r="B65" s="325" t="str">
        <f>'Salary Record'!C1289</f>
        <v>Suleman Dilawar</v>
      </c>
      <c r="C65" s="146"/>
      <c r="D65" s="124"/>
      <c r="E65" s="32">
        <f>'Salary Record'!K1288</f>
        <v>16000</v>
      </c>
      <c r="F65" s="32">
        <f>'Salary Record'!C1294</f>
        <v>30</v>
      </c>
      <c r="G65" s="23">
        <f>'Salary Record'!C1295</f>
        <v>1</v>
      </c>
      <c r="H65" s="32">
        <f>'Salary Record'!I1293</f>
        <v>139.80000000000001</v>
      </c>
      <c r="I65" s="32">
        <f>'Salary Record'!I1292</f>
        <v>31</v>
      </c>
      <c r="J65" s="23">
        <f>'Salary Record'!K1293</f>
        <v>9019.354838709678</v>
      </c>
      <c r="K65" s="15">
        <f>'Salary Record'!K1294</f>
        <v>25019.354838709678</v>
      </c>
      <c r="L65" s="11">
        <f>'Salary Record'!G1292</f>
        <v>0</v>
      </c>
      <c r="M65" s="25">
        <f>'Salary Record'!G1293</f>
        <v>0</v>
      </c>
      <c r="N65" s="26">
        <f>'Salary Record'!G1294</f>
        <v>0</v>
      </c>
      <c r="O65" s="25">
        <f>'Salary Record'!G1295</f>
        <v>0</v>
      </c>
      <c r="P65" s="26">
        <f>'Salary Record'!G1296</f>
        <v>0</v>
      </c>
      <c r="Q65" s="306">
        <f>'Salary Record'!K1296</f>
        <v>25019.354838709678</v>
      </c>
      <c r="R65" s="33"/>
      <c r="S65" s="33"/>
      <c r="T65" s="263"/>
    </row>
    <row r="66" spans="1:23" ht="15.6" x14ac:dyDescent="0.3">
      <c r="A66" s="21">
        <v>5</v>
      </c>
      <c r="B66" s="323" t="str">
        <f>'Salary Record'!C440</f>
        <v>Haneef</v>
      </c>
      <c r="C66" s="142" t="s">
        <v>108</v>
      </c>
      <c r="D66" s="124">
        <f>Q66</f>
        <v>20064.516129032261</v>
      </c>
      <c r="E66" s="15">
        <f>'Salary Record'!K439</f>
        <v>24000</v>
      </c>
      <c r="F66" s="15">
        <f>'Salary Record'!C445</f>
        <v>30</v>
      </c>
      <c r="G66" s="29">
        <f>'Salary Record'!C446</f>
        <v>1</v>
      </c>
      <c r="H66" s="15">
        <f>'Salary Record'!I444</f>
        <v>19</v>
      </c>
      <c r="I66" s="15">
        <f>'Salary Record'!I443</f>
        <v>30</v>
      </c>
      <c r="J66" s="23">
        <f>'Salary Record'!K444</f>
        <v>1838.7096774193549</v>
      </c>
      <c r="K66" s="15">
        <f>'Salary Record'!K445</f>
        <v>25064.516129032261</v>
      </c>
      <c r="L66" s="11">
        <f>'Salary Record'!G443</f>
        <v>18000</v>
      </c>
      <c r="M66" s="25">
        <f>'Salary Record'!G444</f>
        <v>0</v>
      </c>
      <c r="N66" s="26">
        <f>'Salary Record'!G445</f>
        <v>18000</v>
      </c>
      <c r="O66" s="25">
        <f>'Salary Record'!G446</f>
        <v>5000</v>
      </c>
      <c r="P66" s="26">
        <f>'Salary Record'!G447</f>
        <v>13000</v>
      </c>
      <c r="Q66" s="306">
        <f>'Salary Record'!K447</f>
        <v>20064.516129032261</v>
      </c>
      <c r="R66" s="33"/>
      <c r="S66" s="33"/>
      <c r="T66" s="263"/>
      <c r="U66" s="10"/>
    </row>
    <row r="67" spans="1:23" ht="15.6" x14ac:dyDescent="0.3">
      <c r="A67" s="21">
        <v>6</v>
      </c>
      <c r="B67" s="325" t="str">
        <f>'Salary Record'!C1257</f>
        <v>Arham</v>
      </c>
      <c r="C67" s="165"/>
      <c r="D67" s="163"/>
      <c r="E67" s="15">
        <f>'Salary Record'!K1256</f>
        <v>18000</v>
      </c>
      <c r="F67" s="15">
        <f>'Salary Record'!C1262</f>
        <v>30</v>
      </c>
      <c r="G67" s="29">
        <f>'Salary Record'!C1263</f>
        <v>1</v>
      </c>
      <c r="H67" s="133">
        <f>'Salary Record'!I1261</f>
        <v>125</v>
      </c>
      <c r="I67" s="15">
        <f>'Salary Record'!I1260</f>
        <v>30</v>
      </c>
      <c r="J67" s="23">
        <f>'Salary Record'!K1261</f>
        <v>9072.5806451612898</v>
      </c>
      <c r="K67" s="23">
        <f>'Salary Record'!K1262</f>
        <v>26491.93548387097</v>
      </c>
      <c r="L67" s="11">
        <f>'Salary Record'!G1260</f>
        <v>0</v>
      </c>
      <c r="M67" s="25">
        <f>'Salary Record'!G1261</f>
        <v>0</v>
      </c>
      <c r="N67" s="26">
        <f>'Salary Record'!G1262</f>
        <v>0</v>
      </c>
      <c r="O67" s="25">
        <f>'Salary Record'!G1263</f>
        <v>0</v>
      </c>
      <c r="P67" s="26">
        <f>'Salary Record'!G1264</f>
        <v>0</v>
      </c>
      <c r="Q67" s="302">
        <f>'Salary Record'!K1264</f>
        <v>26491.93548387097</v>
      </c>
      <c r="R67" s="33"/>
      <c r="S67" s="33"/>
      <c r="T67" s="263"/>
    </row>
    <row r="68" spans="1:23" ht="15.6" x14ac:dyDescent="0.3">
      <c r="A68" s="27">
        <v>7</v>
      </c>
      <c r="B68" s="325" t="str">
        <f>'Salary Record'!C1464</f>
        <v>A. Lateef</v>
      </c>
      <c r="C68" s="142"/>
      <c r="D68" s="135"/>
      <c r="E68" s="15">
        <f>'Salary Record'!K1463</f>
        <v>20000</v>
      </c>
      <c r="F68" s="15">
        <f>'Salary Record'!C1469</f>
        <v>29</v>
      </c>
      <c r="G68" s="29">
        <f>'Salary Record'!C1470</f>
        <v>2</v>
      </c>
      <c r="H68" s="15">
        <f>'Salary Record'!I1468</f>
        <v>-20</v>
      </c>
      <c r="I68" s="15">
        <f>'Salary Record'!I1467</f>
        <v>31</v>
      </c>
      <c r="J68" s="23">
        <f>'Salary Record'!K1468</f>
        <v>-1612.9032258064515</v>
      </c>
      <c r="K68" s="15">
        <f>'Salary Record'!K1469</f>
        <v>18387.096774193549</v>
      </c>
      <c r="L68" s="11">
        <f>'Salary Record'!G1467</f>
        <v>0</v>
      </c>
      <c r="M68" s="25">
        <f>'Salary Record'!G1468</f>
        <v>8170</v>
      </c>
      <c r="N68" s="26">
        <f>'Salary Record'!G1469</f>
        <v>8170</v>
      </c>
      <c r="O68" s="25">
        <f>'Salary Record'!G1470</f>
        <v>3170</v>
      </c>
      <c r="P68" s="26">
        <f>'Salary Record'!G1471</f>
        <v>5000</v>
      </c>
      <c r="Q68" s="306">
        <f>'Salary Record'!K1471</f>
        <v>15217.096774193549</v>
      </c>
      <c r="R68" s="33"/>
      <c r="S68" s="33"/>
      <c r="T68" s="263"/>
    </row>
    <row r="69" spans="1:23" ht="15.6" x14ac:dyDescent="0.3">
      <c r="A69" s="21">
        <v>8</v>
      </c>
      <c r="B69" s="325" t="str">
        <f>'Salary Record'!C938</f>
        <v>A. Lateef Chacha</v>
      </c>
      <c r="C69" s="146"/>
      <c r="D69" s="124"/>
      <c r="E69" s="15">
        <f>'Salary Record'!K937</f>
        <v>22000</v>
      </c>
      <c r="F69" s="15">
        <f>'Salary Record'!C943</f>
        <v>31</v>
      </c>
      <c r="G69" s="29">
        <f>'Salary Record'!C944</f>
        <v>0</v>
      </c>
      <c r="H69" s="15">
        <f>'Salary Record'!I942</f>
        <v>-13</v>
      </c>
      <c r="I69" s="15">
        <f>'Salary Record'!I941</f>
        <v>31</v>
      </c>
      <c r="J69" s="23">
        <f>'Salary Record'!K942</f>
        <v>-1153.2258064516129</v>
      </c>
      <c r="K69" s="23">
        <f>'Salary Record'!K943</f>
        <v>20846.774193548386</v>
      </c>
      <c r="L69" s="11">
        <f>'Salary Record'!G941</f>
        <v>0</v>
      </c>
      <c r="M69" s="11">
        <f>'Salary Record'!G942</f>
        <v>2000</v>
      </c>
      <c r="N69" s="26">
        <f>'Salary Record'!G943</f>
        <v>2000</v>
      </c>
      <c r="O69" s="11">
        <f>'Salary Record'!G944</f>
        <v>2000</v>
      </c>
      <c r="P69" s="26">
        <f>'Salary Record'!G945</f>
        <v>0</v>
      </c>
      <c r="Q69" s="306">
        <f>'Salary Record'!K945</f>
        <v>18846.774193548386</v>
      </c>
      <c r="R69" s="33"/>
      <c r="S69" s="33"/>
      <c r="T69" s="263"/>
      <c r="U69" s="10"/>
    </row>
    <row r="70" spans="1:23" ht="13.8" customHeight="1" x14ac:dyDescent="0.3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305">
        <f>SUM(Q62:Q69)</f>
        <v>178671.93548387097</v>
      </c>
      <c r="R70" s="145">
        <f>SUM(R62:R69)</f>
        <v>0</v>
      </c>
      <c r="S70" s="145">
        <f>SUM(S62:S69)</f>
        <v>0</v>
      </c>
      <c r="T70" s="265"/>
      <c r="U70" s="10"/>
      <c r="W70" s="10"/>
    </row>
    <row r="71" spans="1:23" s="219" customFormat="1" ht="14.4" hidden="1" x14ac:dyDescent="0.3">
      <c r="A71" s="27"/>
      <c r="B71" s="28"/>
      <c r="C71" s="146"/>
      <c r="D71" s="124"/>
      <c r="E71" s="15">
        <f>'Salary Record'!K407</f>
        <v>0</v>
      </c>
      <c r="F71" s="15">
        <f>'Salary Record'!C413</f>
        <v>0</v>
      </c>
      <c r="G71" s="29">
        <f>'Salary Record'!C414</f>
        <v>0</v>
      </c>
      <c r="H71" s="15">
        <f>'Salary Record'!I412</f>
        <v>0</v>
      </c>
      <c r="I71" s="15">
        <f>'Salary Record'!I411</f>
        <v>0</v>
      </c>
      <c r="J71" s="29">
        <f>'Salary Record'!K412</f>
        <v>0</v>
      </c>
      <c r="K71" s="15">
        <f>'Salary Record'!K413</f>
        <v>0</v>
      </c>
      <c r="L71" s="218">
        <f>'Salary Record'!G411</f>
        <v>0</v>
      </c>
      <c r="M71" s="15">
        <f>'Salary Record'!G412</f>
        <v>0</v>
      </c>
      <c r="N71" s="116" t="str">
        <f>'Salary Record'!G413</f>
        <v/>
      </c>
      <c r="O71" s="15">
        <f>'Salary Record'!G414</f>
        <v>0</v>
      </c>
      <c r="P71" s="116" t="str">
        <f>'Salary Record'!G415</f>
        <v/>
      </c>
      <c r="Q71" s="33">
        <f>'Salary Record'!K415</f>
        <v>0</v>
      </c>
      <c r="R71" s="33"/>
      <c r="S71" s="33"/>
      <c r="T71" s="263"/>
      <c r="V71" s="220"/>
    </row>
    <row r="72" spans="1:23" ht="14.4" hidden="1" x14ac:dyDescent="0.3">
      <c r="A72" s="21">
        <v>2</v>
      </c>
      <c r="B72" s="229">
        <f>'Salary Record'!C1273</f>
        <v>0</v>
      </c>
      <c r="C72" s="146"/>
      <c r="D72" s="124"/>
      <c r="E72" s="11">
        <f>'Salary Record'!K1272</f>
        <v>0</v>
      </c>
      <c r="F72" s="11">
        <f>'Salary Record'!C1278</f>
        <v>0</v>
      </c>
      <c r="G72" s="31">
        <f>'Salary Record'!C1279</f>
        <v>0</v>
      </c>
      <c r="H72" s="11">
        <f>'Salary Record'!I1277</f>
        <v>0</v>
      </c>
      <c r="I72" s="11">
        <f>'Salary Record'!I1276</f>
        <v>0</v>
      </c>
      <c r="J72" s="23">
        <f>'Salary Record'!K1277</f>
        <v>0</v>
      </c>
      <c r="K72" s="23">
        <f>'Salary Record'!K1278</f>
        <v>0</v>
      </c>
      <c r="L72" s="11">
        <f>'Salary Record'!G1276</f>
        <v>0</v>
      </c>
      <c r="M72" s="11">
        <f>'Salary Record'!G1277</f>
        <v>0</v>
      </c>
      <c r="N72" s="26">
        <f>'Salary Record'!G1278</f>
        <v>0</v>
      </c>
      <c r="O72" s="11">
        <f>'Salary Record'!G1279</f>
        <v>0</v>
      </c>
      <c r="P72" s="26">
        <f>'Salary Record'!G1280</f>
        <v>0</v>
      </c>
      <c r="Q72" s="33">
        <f>'Salary Record'!K1280</f>
        <v>0</v>
      </c>
      <c r="R72" s="33"/>
      <c r="S72" s="33"/>
      <c r="T72" s="263"/>
    </row>
    <row r="73" spans="1:23" ht="14.4" hidden="1" x14ac:dyDescent="0.3">
      <c r="A73" s="21">
        <v>7</v>
      </c>
      <c r="B73" s="28">
        <f>'Salary Record'!C618</f>
        <v>0</v>
      </c>
      <c r="C73" s="146"/>
      <c r="D73" s="124"/>
      <c r="E73" s="35">
        <f>'Salary Record'!K617</f>
        <v>0</v>
      </c>
      <c r="F73" s="35">
        <f>'Salary Record'!C623</f>
        <v>0</v>
      </c>
      <c r="G73" s="29">
        <f>'Salary Record'!C624</f>
        <v>0</v>
      </c>
      <c r="H73" s="35">
        <f>'Salary Record'!I622</f>
        <v>0</v>
      </c>
      <c r="I73" s="35">
        <f>'Salary Record'!I621</f>
        <v>0</v>
      </c>
      <c r="J73" s="23">
        <f>'Salary Record'!K622</f>
        <v>0</v>
      </c>
      <c r="K73" s="23">
        <f>'Salary Record'!K623</f>
        <v>0</v>
      </c>
      <c r="L73" s="11">
        <f>'Salary Record'!G621</f>
        <v>0</v>
      </c>
      <c r="M73" s="25">
        <f>'Salary Record'!G622</f>
        <v>0</v>
      </c>
      <c r="N73" s="26" t="str">
        <f>'Salary Record'!G623</f>
        <v/>
      </c>
      <c r="O73" s="25">
        <f>'Salary Record'!G624</f>
        <v>0</v>
      </c>
      <c r="P73" s="26" t="str">
        <f>'Salary Record'!G625</f>
        <v/>
      </c>
      <c r="Q73" s="33">
        <f>'Salary Record'!K625</f>
        <v>0</v>
      </c>
      <c r="R73" s="33"/>
      <c r="S73" s="33"/>
      <c r="T73" s="263"/>
    </row>
    <row r="74" spans="1:23" ht="15.6" hidden="1" x14ac:dyDescent="0.3">
      <c r="A74" s="21">
        <v>3</v>
      </c>
      <c r="B74" s="316">
        <f>'Salary Record'!C1400</f>
        <v>0</v>
      </c>
      <c r="C74" s="141"/>
      <c r="D74" s="137"/>
      <c r="E74" s="15">
        <f>'Salary Record'!K1399</f>
        <v>0</v>
      </c>
      <c r="F74" s="8">
        <f>'Salary Record'!C1405</f>
        <v>0</v>
      </c>
      <c r="G74" s="9">
        <f>'Salary Record'!C1406</f>
        <v>0</v>
      </c>
      <c r="H74" s="8">
        <f>'Salary Record'!I1404</f>
        <v>0</v>
      </c>
      <c r="I74" s="8">
        <f>'Salary Record'!I1403</f>
        <v>0</v>
      </c>
      <c r="J74" s="12">
        <f>'Salary Record'!K1404</f>
        <v>0</v>
      </c>
      <c r="K74" s="12">
        <f>'Salary Record'!K1405</f>
        <v>0</v>
      </c>
      <c r="L74" s="13">
        <f>'Salary Record'!G1403</f>
        <v>0</v>
      </c>
      <c r="M74" s="13">
        <f>'Salary Record'!G1404</f>
        <v>0</v>
      </c>
      <c r="N74" s="14">
        <f>'Salary Record'!G1405</f>
        <v>0</v>
      </c>
      <c r="O74" s="13">
        <f>'Salary Record'!G1406</f>
        <v>0</v>
      </c>
      <c r="P74" s="14">
        <f>'Salary Record'!G1407</f>
        <v>0</v>
      </c>
      <c r="Q74" s="313">
        <f>'Salary Record'!K1407</f>
        <v>0</v>
      </c>
      <c r="R74" s="254">
        <v>0</v>
      </c>
      <c r="S74" s="33"/>
      <c r="T74" s="263"/>
    </row>
    <row r="75" spans="1:23" ht="15.6" hidden="1" x14ac:dyDescent="0.3">
      <c r="A75" s="21">
        <v>4</v>
      </c>
      <c r="B75" s="28">
        <f>'Salary Record'!C1384</f>
        <v>0</v>
      </c>
      <c r="C75" s="146"/>
      <c r="D75" s="124"/>
      <c r="E75" s="15">
        <f>'Salary Record'!K1383</f>
        <v>0</v>
      </c>
      <c r="F75" s="15">
        <f>'Salary Record'!C1389</f>
        <v>0</v>
      </c>
      <c r="G75" s="29">
        <f>'Salary Record'!C1390</f>
        <v>0</v>
      </c>
      <c r="H75" s="15">
        <f>'Salary Record'!I1388</f>
        <v>0</v>
      </c>
      <c r="I75" s="15">
        <f>'Salary Record'!I1387</f>
        <v>0</v>
      </c>
      <c r="J75" s="23">
        <f>'Salary Record'!K1388</f>
        <v>0</v>
      </c>
      <c r="K75" s="23">
        <f>'Salary Record'!K1389</f>
        <v>0</v>
      </c>
      <c r="L75" s="11">
        <f>'Salary Record'!G1387</f>
        <v>0</v>
      </c>
      <c r="M75" s="25">
        <f>'Salary Record'!G1388</f>
        <v>0</v>
      </c>
      <c r="N75" s="26" t="str">
        <f>'Salary Record'!G1389</f>
        <v/>
      </c>
      <c r="O75" s="25">
        <f>'Salary Record'!G1390</f>
        <v>0</v>
      </c>
      <c r="P75" s="26" t="str">
        <f>'Salary Record'!G1391</f>
        <v/>
      </c>
      <c r="Q75" s="311">
        <f>'Salary Record'!K1391</f>
        <v>0</v>
      </c>
      <c r="R75" s="33">
        <v>0</v>
      </c>
      <c r="S75" s="33"/>
      <c r="T75" s="263"/>
    </row>
    <row r="76" spans="1:23" ht="14.4" hidden="1" x14ac:dyDescent="0.3">
      <c r="A76" s="27">
        <v>4</v>
      </c>
      <c r="B76" s="270"/>
      <c r="C76" s="141"/>
      <c r="D76" s="137"/>
      <c r="E76" s="15">
        <f>'Salary Record'!K263</f>
        <v>0</v>
      </c>
      <c r="F76" s="15">
        <f>'Salary Record'!C269</f>
        <v>0</v>
      </c>
      <c r="G76" s="29">
        <f>'Salary Record'!C270</f>
        <v>0</v>
      </c>
      <c r="H76" s="15">
        <f>'Salary Record'!I268</f>
        <v>0</v>
      </c>
      <c r="I76" s="15">
        <f>'Salary Record'!I267</f>
        <v>31</v>
      </c>
      <c r="J76" s="23">
        <f>'Salary Record'!K268</f>
        <v>0</v>
      </c>
      <c r="K76" s="23">
        <f>'Salary Record'!K269</f>
        <v>0</v>
      </c>
      <c r="L76" s="11" t="str">
        <f>'Salary Record'!G267</f>
        <v/>
      </c>
      <c r="M76" s="25">
        <f>'Salary Record'!G268</f>
        <v>0</v>
      </c>
      <c r="N76" s="26" t="str">
        <f>'Salary Record'!G269</f>
        <v/>
      </c>
      <c r="O76" s="25">
        <f>'Salary Record'!G270</f>
        <v>0</v>
      </c>
      <c r="P76" s="26" t="str">
        <f>'Salary Record'!G271</f>
        <v/>
      </c>
      <c r="Q76" s="33">
        <f>'Salary Record'!K271</f>
        <v>0</v>
      </c>
      <c r="R76" s="33">
        <v>40000</v>
      </c>
      <c r="S76" s="33">
        <f t="shared" ref="S76:S84" si="2">Q76-R76</f>
        <v>-40000</v>
      </c>
      <c r="T76" s="263"/>
      <c r="U76" s="10"/>
    </row>
    <row r="77" spans="1:23" ht="14.4" hidden="1" x14ac:dyDescent="0.3">
      <c r="A77" s="27">
        <v>4</v>
      </c>
      <c r="B77" s="256">
        <f>'Salary Record'!C184</f>
        <v>0</v>
      </c>
      <c r="C77" s="153"/>
      <c r="D77" s="149"/>
      <c r="E77" s="25">
        <f>'Salary Record'!K183</f>
        <v>0</v>
      </c>
      <c r="F77" s="25">
        <f>'Salary Record'!C189</f>
        <v>0</v>
      </c>
      <c r="G77" s="34">
        <f>'Salary Record'!C190</f>
        <v>0</v>
      </c>
      <c r="H77" s="25">
        <f>'Salary Record'!I188</f>
        <v>0</v>
      </c>
      <c r="I77" s="25">
        <f>'Salary Record'!I187</f>
        <v>0</v>
      </c>
      <c r="J77" s="23">
        <f>'Salary Record'!K188</f>
        <v>0</v>
      </c>
      <c r="K77" s="23">
        <f>'Salary Record'!K189</f>
        <v>0</v>
      </c>
      <c r="L77" s="11" t="str">
        <f>'Salary Record'!G187</f>
        <v/>
      </c>
      <c r="M77" s="25">
        <f>'Salary Record'!V186</f>
        <v>0</v>
      </c>
      <c r="N77" s="26">
        <f>'Salary Record'!G189</f>
        <v>0</v>
      </c>
      <c r="O77" s="25">
        <f>'Salary Record'!G190</f>
        <v>0</v>
      </c>
      <c r="P77" s="26">
        <f>'Salary Record'!G191</f>
        <v>0</v>
      </c>
      <c r="Q77" s="33">
        <f>'Salary Record'!K191</f>
        <v>0</v>
      </c>
      <c r="R77" s="33">
        <v>12000</v>
      </c>
      <c r="S77" s="33">
        <f t="shared" si="2"/>
        <v>-12000</v>
      </c>
      <c r="T77" s="263"/>
      <c r="U77" s="10"/>
    </row>
    <row r="78" spans="1:23" ht="14.4" hidden="1" x14ac:dyDescent="0.3">
      <c r="A78" s="21">
        <v>3</v>
      </c>
      <c r="B78" s="250">
        <f>'Salary Record'!C1368</f>
        <v>0</v>
      </c>
      <c r="C78" s="142"/>
      <c r="D78" s="135"/>
      <c r="E78" s="15">
        <f>'Salary Record'!K1367</f>
        <v>0</v>
      </c>
      <c r="F78" s="15">
        <f>'Salary Record'!C1373</f>
        <v>0</v>
      </c>
      <c r="G78" s="29">
        <f>'Salary Record'!C1374</f>
        <v>0</v>
      </c>
      <c r="H78" s="15">
        <f>'Salary Record'!I1372</f>
        <v>0</v>
      </c>
      <c r="I78" s="15">
        <f>'Salary Record'!I1371</f>
        <v>0</v>
      </c>
      <c r="J78" s="23">
        <f>'Salary Record'!K1372</f>
        <v>0</v>
      </c>
      <c r="K78" s="15">
        <f>'Salary Record'!K1373</f>
        <v>0</v>
      </c>
      <c r="L78" s="11">
        <f>'Salary Record'!G1371</f>
        <v>0</v>
      </c>
      <c r="M78" s="25">
        <f>'Salary Record'!G1372</f>
        <v>0</v>
      </c>
      <c r="N78" s="26">
        <f>'Salary Record'!G1373</f>
        <v>0</v>
      </c>
      <c r="O78" s="25">
        <f>'Salary Record'!G1374</f>
        <v>0</v>
      </c>
      <c r="P78" s="26">
        <f>'Salary Record'!G1375</f>
        <v>0</v>
      </c>
      <c r="Q78" s="33">
        <f>'Salary Record'!K1375</f>
        <v>0</v>
      </c>
      <c r="R78" s="218"/>
      <c r="S78" s="33">
        <f>Q78-R78</f>
        <v>0</v>
      </c>
      <c r="T78" s="263"/>
    </row>
    <row r="79" spans="1:23" ht="14.4" hidden="1" x14ac:dyDescent="0.3">
      <c r="A79" s="21">
        <v>5</v>
      </c>
      <c r="B79" s="256">
        <f>'Salary Record'!C715</f>
        <v>0</v>
      </c>
      <c r="C79" s="142"/>
      <c r="D79" s="135"/>
      <c r="E79" s="15">
        <f>'Salary Record'!K714</f>
        <v>0</v>
      </c>
      <c r="F79" s="15">
        <f>'Salary Record'!C720</f>
        <v>0</v>
      </c>
      <c r="G79" s="29">
        <f>'Salary Record'!C721</f>
        <v>0</v>
      </c>
      <c r="H79" s="15">
        <f>'Salary Record'!I719</f>
        <v>0</v>
      </c>
      <c r="I79" s="15">
        <f>'Salary Record'!I718</f>
        <v>0</v>
      </c>
      <c r="J79" s="23">
        <f>'Salary Record'!K719</f>
        <v>0</v>
      </c>
      <c r="K79" s="15">
        <f>'Salary Record'!K720</f>
        <v>0</v>
      </c>
      <c r="L79" s="11">
        <f>'Salary Record'!G718</f>
        <v>0</v>
      </c>
      <c r="M79" s="25">
        <f>'Salary Record'!G719</f>
        <v>0</v>
      </c>
      <c r="N79" s="26">
        <f>'Salary Record'!G720</f>
        <v>0</v>
      </c>
      <c r="O79" s="25">
        <f>'Salary Record'!G721</f>
        <v>0</v>
      </c>
      <c r="P79" s="26">
        <f>'Salary Record'!G722</f>
        <v>0</v>
      </c>
      <c r="Q79" s="33">
        <f>'Salary Record'!K722</f>
        <v>0</v>
      </c>
      <c r="R79" s="218">
        <f>Q79*75%</f>
        <v>0</v>
      </c>
      <c r="S79" s="33">
        <v>0</v>
      </c>
      <c r="T79" s="263"/>
    </row>
    <row r="80" spans="1:23" ht="14.4" hidden="1" x14ac:dyDescent="0.3">
      <c r="A80" s="21">
        <v>6</v>
      </c>
      <c r="B80" s="256">
        <f>'Salary Record'!C667</f>
        <v>0</v>
      </c>
      <c r="C80" s="165"/>
      <c r="D80" s="163"/>
      <c r="E80" s="11">
        <f>'Salary Record'!K666</f>
        <v>0</v>
      </c>
      <c r="F80" s="11">
        <f>'Salary Record'!C672</f>
        <v>0</v>
      </c>
      <c r="G80" s="31">
        <f>'Salary Record'!C673</f>
        <v>0</v>
      </c>
      <c r="H80" s="11">
        <f>'Salary Record'!I671</f>
        <v>0</v>
      </c>
      <c r="I80" s="11">
        <f>'Salary Record'!I670</f>
        <v>0</v>
      </c>
      <c r="J80" s="23">
        <f>'Salary Record'!K671</f>
        <v>0</v>
      </c>
      <c r="K80" s="23">
        <f>'Salary Record'!K672</f>
        <v>0</v>
      </c>
      <c r="L80" s="11">
        <f>'Salary Record'!G670</f>
        <v>0</v>
      </c>
      <c r="M80" s="11">
        <f>'Salary Record'!G671</f>
        <v>0</v>
      </c>
      <c r="N80" s="26">
        <f>'Salary Record'!G672</f>
        <v>0</v>
      </c>
      <c r="O80" s="11">
        <f>'Salary Record'!G673</f>
        <v>0</v>
      </c>
      <c r="P80" s="26">
        <f>'Salary Record'!G674</f>
        <v>0</v>
      </c>
      <c r="Q80" s="33">
        <f>'Salary Record'!K674</f>
        <v>0</v>
      </c>
      <c r="R80" s="218">
        <f>Q80*75%</f>
        <v>0</v>
      </c>
      <c r="S80" s="33">
        <v>0</v>
      </c>
      <c r="T80" s="263"/>
    </row>
    <row r="81" spans="1:26" hidden="1" x14ac:dyDescent="0.25"/>
    <row r="82" spans="1:26" ht="14.4" hidden="1" x14ac:dyDescent="0.3">
      <c r="A82" s="27">
        <v>5</v>
      </c>
      <c r="B82" s="270">
        <f>'Salary Record'!C1225</f>
        <v>0</v>
      </c>
      <c r="C82" s="142"/>
      <c r="D82" s="135"/>
      <c r="E82" s="29">
        <f>'Salary Record'!K1224</f>
        <v>0</v>
      </c>
      <c r="F82" s="29">
        <f>'Salary Record'!C1230</f>
        <v>0</v>
      </c>
      <c r="G82" s="29">
        <f>'Salary Record'!C1231</f>
        <v>0</v>
      </c>
      <c r="H82" s="29">
        <f>'Salary Record'!I1229</f>
        <v>0</v>
      </c>
      <c r="I82" s="29">
        <f>'Salary Record'!I1228</f>
        <v>0</v>
      </c>
      <c r="J82" s="23">
        <f>'Salary Record'!K1229</f>
        <v>0</v>
      </c>
      <c r="K82" s="23">
        <f>'Salary Record'!K1230</f>
        <v>0</v>
      </c>
      <c r="L82" s="11">
        <f>'Salary Record'!G1228</f>
        <v>0</v>
      </c>
      <c r="M82" s="25">
        <f>'Salary Record'!G1229</f>
        <v>0</v>
      </c>
      <c r="N82" s="26">
        <f>'Salary Record'!G1230</f>
        <v>0</v>
      </c>
      <c r="O82" s="25">
        <f>'Salary Record'!G1231</f>
        <v>0</v>
      </c>
      <c r="P82" s="26">
        <f>'Salary Record'!G1232</f>
        <v>0</v>
      </c>
      <c r="Q82" s="33">
        <f>'Salary Record'!K1232</f>
        <v>0</v>
      </c>
      <c r="R82" s="33">
        <v>10000</v>
      </c>
      <c r="S82" s="33">
        <f t="shared" si="2"/>
        <v>-10000</v>
      </c>
      <c r="T82" s="263"/>
      <c r="U82" s="10"/>
    </row>
    <row r="83" spans="1:26" s="219" customFormat="1" ht="15.6" hidden="1" x14ac:dyDescent="0.3">
      <c r="A83" s="27">
        <v>6</v>
      </c>
      <c r="B83" s="255">
        <f>'Salary Record'!C1209</f>
        <v>0</v>
      </c>
      <c r="C83" s="215"/>
      <c r="D83" s="217"/>
      <c r="E83" s="15">
        <f>'Salary Record'!K1208</f>
        <v>0</v>
      </c>
      <c r="F83" s="15">
        <f>'Salary Record'!C1214</f>
        <v>0</v>
      </c>
      <c r="G83" s="29">
        <f>'Salary Record'!C1215</f>
        <v>0</v>
      </c>
      <c r="H83" s="133">
        <f>'Salary Record'!I1213</f>
        <v>63</v>
      </c>
      <c r="I83" s="15">
        <f>'Salary Record'!I1212</f>
        <v>0</v>
      </c>
      <c r="J83" s="29">
        <f>'Salary Record'!K1213</f>
        <v>0</v>
      </c>
      <c r="K83" s="29">
        <f>'Salary Record'!K1214</f>
        <v>0</v>
      </c>
      <c r="L83" s="218">
        <f>'Salary Record'!G1212</f>
        <v>0</v>
      </c>
      <c r="M83" s="15">
        <f>'Salary Record'!G1213</f>
        <v>0</v>
      </c>
      <c r="N83" s="116">
        <f>'Salary Record'!G1214</f>
        <v>0</v>
      </c>
      <c r="O83" s="15">
        <f>'Salary Record'!G1215</f>
        <v>0</v>
      </c>
      <c r="P83" s="116">
        <f>'Salary Record'!G1216</f>
        <v>0</v>
      </c>
      <c r="Q83" s="33">
        <f>'Salary Record'!K1216</f>
        <v>0</v>
      </c>
      <c r="R83" s="33">
        <v>18000</v>
      </c>
      <c r="S83" s="33">
        <f t="shared" si="2"/>
        <v>-18000</v>
      </c>
      <c r="T83" s="263"/>
      <c r="V83" s="220"/>
    </row>
    <row r="84" spans="1:26" s="219" customFormat="1" ht="14.4" hidden="1" x14ac:dyDescent="0.3">
      <c r="A84" s="27">
        <v>7</v>
      </c>
      <c r="B84" s="270">
        <f>'Salary Record'!C1352</f>
        <v>0</v>
      </c>
      <c r="C84" s="215"/>
      <c r="D84" s="217"/>
      <c r="E84" s="15">
        <f>'Salary Record'!K1351</f>
        <v>0</v>
      </c>
      <c r="F84" s="15">
        <f>'Salary Record'!C1357</f>
        <v>0</v>
      </c>
      <c r="G84" s="29">
        <f>'Salary Record'!C1358</f>
        <v>0</v>
      </c>
      <c r="H84" s="15">
        <f>'Salary Record'!I1356</f>
        <v>0</v>
      </c>
      <c r="I84" s="15">
        <f>'Salary Record'!I1355</f>
        <v>0</v>
      </c>
      <c r="J84" s="29">
        <f>'Salary Record'!K1356</f>
        <v>0</v>
      </c>
      <c r="K84" s="29">
        <f>'Salary Record'!K1357</f>
        <v>0</v>
      </c>
      <c r="L84" s="218">
        <f>'Salary Record'!G1355</f>
        <v>0</v>
      </c>
      <c r="M84" s="15">
        <f>'Salary Record'!G1356</f>
        <v>0</v>
      </c>
      <c r="N84" s="116">
        <f>'Salary Record'!G1357</f>
        <v>0</v>
      </c>
      <c r="O84" s="15">
        <f>'Salary Record'!G1358</f>
        <v>0</v>
      </c>
      <c r="P84" s="116">
        <f>'Salary Record'!G1359</f>
        <v>0</v>
      </c>
      <c r="Q84" s="33">
        <f>'Salary Record'!K1359</f>
        <v>0</v>
      </c>
      <c r="R84" s="33">
        <v>5000</v>
      </c>
      <c r="S84" s="33">
        <f t="shared" si="2"/>
        <v>-5000</v>
      </c>
      <c r="T84" s="263"/>
      <c r="U84" s="10"/>
      <c r="V84" s="220"/>
    </row>
    <row r="85" spans="1:26" s="219" customFormat="1" ht="15" hidden="1" customHeight="1" x14ac:dyDescent="0.3">
      <c r="A85" s="21">
        <v>3</v>
      </c>
      <c r="B85" s="260">
        <f>'Salary Record'!C538</f>
        <v>0</v>
      </c>
      <c r="C85" s="216"/>
      <c r="D85" s="226"/>
      <c r="E85" s="15">
        <f>'Salary Record'!K537</f>
        <v>0</v>
      </c>
      <c r="F85" s="15">
        <f>'Salary Record'!C543</f>
        <v>0</v>
      </c>
      <c r="G85" s="29">
        <f>'Salary Record'!C544</f>
        <v>0</v>
      </c>
      <c r="H85" s="15">
        <f>'Salary Record'!I542</f>
        <v>0</v>
      </c>
      <c r="I85" s="15">
        <f>'Salary Record'!I541</f>
        <v>0</v>
      </c>
      <c r="J85" s="29">
        <f>'Salary Record'!K542</f>
        <v>0</v>
      </c>
      <c r="K85" s="29">
        <f>'Salary Record'!K543</f>
        <v>0</v>
      </c>
      <c r="L85" s="218">
        <f>'Salary Record'!G541</f>
        <v>0</v>
      </c>
      <c r="M85" s="15">
        <f>'Salary Record'!G542</f>
        <v>0</v>
      </c>
      <c r="N85" s="116">
        <f>'Salary Record'!G543</f>
        <v>0</v>
      </c>
      <c r="O85" s="15">
        <f>'Salary Record'!G544</f>
        <v>0</v>
      </c>
      <c r="P85" s="116">
        <f>'Salary Record'!G545</f>
        <v>0</v>
      </c>
      <c r="Q85" s="33">
        <f>'Salary Record'!K545</f>
        <v>0</v>
      </c>
      <c r="R85" s="218">
        <f>Q85*75%</f>
        <v>0</v>
      </c>
      <c r="S85" s="33">
        <v>0</v>
      </c>
      <c r="T85" s="263"/>
      <c r="U85" s="273"/>
      <c r="V85" s="220"/>
    </row>
    <row r="86" spans="1:26" ht="14.4" hidden="1" x14ac:dyDescent="0.3">
      <c r="A86" s="27">
        <v>9</v>
      </c>
      <c r="B86" s="256">
        <f>'Salary Record'!C296</f>
        <v>0</v>
      </c>
      <c r="C86" s="141"/>
      <c r="D86" s="137"/>
      <c r="E86" s="15">
        <f>'Salary Record'!K295</f>
        <v>0</v>
      </c>
      <c r="F86" s="15">
        <f>'Salary Record'!C301</f>
        <v>0</v>
      </c>
      <c r="G86" s="29">
        <f>'Salary Record'!C302</f>
        <v>0</v>
      </c>
      <c r="H86" s="15">
        <f>'Salary Record'!I300</f>
        <v>0</v>
      </c>
      <c r="I86" s="15">
        <f>'Salary Record'!I299</f>
        <v>0</v>
      </c>
      <c r="J86" s="104">
        <f>'Salary Record'!K300</f>
        <v>0</v>
      </c>
      <c r="K86" s="104">
        <f>'Salary Record'!K301</f>
        <v>0</v>
      </c>
      <c r="L86" s="105">
        <f>'Salary Record'!G299</f>
        <v>0</v>
      </c>
      <c r="M86" s="126">
        <f>'Salary Record'!G300</f>
        <v>0</v>
      </c>
      <c r="N86" s="127">
        <f>'Salary Record'!G301</f>
        <v>0</v>
      </c>
      <c r="O86" s="126">
        <f>'Salary Record'!G302</f>
        <v>0</v>
      </c>
      <c r="P86" s="127">
        <f>'Salary Record'!G303</f>
        <v>0</v>
      </c>
      <c r="Q86" s="197">
        <f>'Salary Record'!K303</f>
        <v>0</v>
      </c>
      <c r="R86" s="33"/>
      <c r="S86" s="33">
        <f>Q86-R86</f>
        <v>0</v>
      </c>
      <c r="T86" s="263"/>
    </row>
    <row r="87" spans="1:26" ht="14.4" hidden="1" x14ac:dyDescent="0.3">
      <c r="A87" s="27">
        <v>12</v>
      </c>
      <c r="B87" s="270">
        <f>'Salary Record'!C1144</f>
        <v>0</v>
      </c>
      <c r="C87" s="148"/>
      <c r="D87" s="151"/>
      <c r="E87" s="11">
        <f>'Salary Record'!K1143</f>
        <v>0</v>
      </c>
      <c r="F87" s="11">
        <f>'Salary Record'!C1149</f>
        <v>0</v>
      </c>
      <c r="G87" s="31">
        <f>'Salary Record'!C1150</f>
        <v>0</v>
      </c>
      <c r="H87" s="11">
        <f>'Salary Record'!I1148</f>
        <v>0</v>
      </c>
      <c r="I87" s="11">
        <f>'Salary Record'!I1147</f>
        <v>0</v>
      </c>
      <c r="J87" s="104">
        <f>'Salary Record'!K1148</f>
        <v>0</v>
      </c>
      <c r="K87" s="104">
        <f>'Salary Record'!K1149</f>
        <v>0</v>
      </c>
      <c r="L87" s="105">
        <f>'Salary Record'!G1147</f>
        <v>0</v>
      </c>
      <c r="M87" s="105">
        <f>'Salary Record'!G1148</f>
        <v>0</v>
      </c>
      <c r="N87" s="106">
        <f>'Salary Record'!G1149</f>
        <v>0</v>
      </c>
      <c r="O87" s="105">
        <f>'Salary Record'!G1150</f>
        <v>0</v>
      </c>
      <c r="P87" s="106">
        <f>'Salary Record'!G1151</f>
        <v>0</v>
      </c>
      <c r="Q87" s="197">
        <f>'Salary Record'!K1151</f>
        <v>0</v>
      </c>
      <c r="R87" s="33"/>
      <c r="S87" s="33">
        <f>Q87-R87</f>
        <v>0</v>
      </c>
      <c r="T87" s="263"/>
      <c r="U87" s="10"/>
      <c r="X87" s="2"/>
      <c r="Y87" s="2"/>
      <c r="Z87" s="2"/>
    </row>
    <row r="88" spans="1:26" ht="14.4" hidden="1" x14ac:dyDescent="0.3">
      <c r="A88" s="27"/>
      <c r="B88" s="227">
        <f>'Salary Record'!C1320</f>
        <v>0</v>
      </c>
      <c r="C88" s="148"/>
      <c r="D88" s="151"/>
      <c r="E88" s="11">
        <f>'Salary Record'!K1319</f>
        <v>0</v>
      </c>
      <c r="F88" s="11">
        <f>'Salary Record'!C1325</f>
        <v>0</v>
      </c>
      <c r="G88" s="31">
        <f>'Salary Record'!C1326</f>
        <v>0</v>
      </c>
      <c r="H88" s="11">
        <f>'Salary Record'!I1324</f>
        <v>0</v>
      </c>
      <c r="I88" s="11">
        <f>'Salary Record'!I1323</f>
        <v>0</v>
      </c>
      <c r="J88" s="23">
        <f>'Salary Record'!K1324</f>
        <v>0</v>
      </c>
      <c r="K88" s="15">
        <f>'Salary Record'!K1325</f>
        <v>0</v>
      </c>
      <c r="L88" s="11">
        <f>'Salary Record'!G1323</f>
        <v>0</v>
      </c>
      <c r="M88" s="11">
        <f>'Salary Record'!G1324</f>
        <v>0</v>
      </c>
      <c r="N88" s="26">
        <f>'Salary Record'!G1325</f>
        <v>0</v>
      </c>
      <c r="O88" s="11">
        <f>'Salary Record'!G1326</f>
        <v>0</v>
      </c>
      <c r="P88" s="26">
        <f>'Salary Record'!G1327</f>
        <v>0</v>
      </c>
      <c r="Q88" s="33">
        <f>'Salary Record'!K1327</f>
        <v>0</v>
      </c>
      <c r="R88" s="33"/>
      <c r="S88" s="33"/>
      <c r="T88" s="263"/>
    </row>
    <row r="89" spans="1:26" ht="14.4" hidden="1" x14ac:dyDescent="0.3">
      <c r="A89" s="27">
        <v>3</v>
      </c>
      <c r="B89" s="256">
        <f>'Salary Record'!C216</f>
        <v>0</v>
      </c>
      <c r="C89" s="153"/>
      <c r="D89" s="149"/>
      <c r="E89" s="25">
        <f>'Salary Record'!K215</f>
        <v>0</v>
      </c>
      <c r="F89" s="25">
        <f>'Salary Record'!C221</f>
        <v>0</v>
      </c>
      <c r="G89" s="34">
        <f>'Salary Record'!C222</f>
        <v>0</v>
      </c>
      <c r="H89" s="25">
        <f>'Salary Record'!I220</f>
        <v>12</v>
      </c>
      <c r="I89" s="25">
        <f>'Salary Record'!I219</f>
        <v>28</v>
      </c>
      <c r="J89" s="23">
        <f>'Salary Record'!K220</f>
        <v>0</v>
      </c>
      <c r="K89" s="23">
        <f>'Salary Record'!K221</f>
        <v>0</v>
      </c>
      <c r="L89" s="11">
        <f>'Salary Record'!G219</f>
        <v>0</v>
      </c>
      <c r="M89" s="25">
        <f>'Salary Record'!G220</f>
        <v>0</v>
      </c>
      <c r="N89" s="26">
        <f>'Salary Record'!G221</f>
        <v>0</v>
      </c>
      <c r="O89" s="25">
        <f>'Salary Record'!G222</f>
        <v>0</v>
      </c>
      <c r="P89" s="26">
        <f>'Salary Record'!G223</f>
        <v>0</v>
      </c>
      <c r="Q89" s="33">
        <f>'Salary Record'!K223</f>
        <v>0</v>
      </c>
      <c r="R89" s="33"/>
      <c r="S89" s="33">
        <f>Q89-R89</f>
        <v>0</v>
      </c>
      <c r="T89" s="263"/>
    </row>
    <row r="90" spans="1:26" ht="14.4" hidden="1" x14ac:dyDescent="0.3">
      <c r="A90" s="21">
        <v>7</v>
      </c>
      <c r="B90" s="28">
        <f>'Salary Record'!C764</f>
        <v>0</v>
      </c>
      <c r="C90" s="148"/>
      <c r="D90" s="149"/>
      <c r="E90" s="29">
        <f>'Salary Record'!K763</f>
        <v>0</v>
      </c>
      <c r="F90" s="29">
        <f>'Salary Record'!C769</f>
        <v>0</v>
      </c>
      <c r="G90" s="29">
        <f>'Salary Record'!C770</f>
        <v>0</v>
      </c>
      <c r="H90" s="29">
        <f>'Salary Record'!I768</f>
        <v>0</v>
      </c>
      <c r="I90" s="29">
        <f>'Salary Record'!I767</f>
        <v>0</v>
      </c>
      <c r="J90" s="23">
        <f>'Salary Record'!K768</f>
        <v>0</v>
      </c>
      <c r="K90" s="23">
        <f>'Salary Record'!K769</f>
        <v>0</v>
      </c>
      <c r="L90" s="11">
        <f>'Salary Record'!G767</f>
        <v>0</v>
      </c>
      <c r="M90" s="25">
        <f>'Salary Record'!G768</f>
        <v>0</v>
      </c>
      <c r="N90" s="26">
        <f>'Salary Record'!G769</f>
        <v>0</v>
      </c>
      <c r="O90" s="25">
        <f>'Salary Record'!G770</f>
        <v>0</v>
      </c>
      <c r="P90" s="26">
        <f>'Salary Record'!G771</f>
        <v>0</v>
      </c>
      <c r="Q90" s="33">
        <f>'Salary Record'!K771</f>
        <v>0</v>
      </c>
      <c r="R90" s="33"/>
      <c r="S90" s="33"/>
      <c r="T90" s="263"/>
    </row>
    <row r="91" spans="1:26" ht="14.4" hidden="1" x14ac:dyDescent="0.3">
      <c r="A91" s="21">
        <v>9</v>
      </c>
      <c r="B91" s="256">
        <f>'Salary Record'!C922</f>
        <v>0</v>
      </c>
      <c r="C91" s="148"/>
      <c r="D91" s="151"/>
      <c r="E91" s="11">
        <f>'Salary Record'!K921</f>
        <v>0</v>
      </c>
      <c r="F91" s="11">
        <f>'Salary Record'!C927</f>
        <v>0</v>
      </c>
      <c r="G91" s="31">
        <f>'Salary Record'!C928</f>
        <v>0</v>
      </c>
      <c r="H91" s="11">
        <f>'Salary Record'!I926</f>
        <v>0</v>
      </c>
      <c r="I91" s="11">
        <f>'Salary Record'!I925</f>
        <v>0</v>
      </c>
      <c r="J91" s="23">
        <f>'Salary Record'!K926</f>
        <v>0</v>
      </c>
      <c r="K91" s="15">
        <f>'Salary Record'!K927</f>
        <v>0</v>
      </c>
      <c r="L91" s="11">
        <f>'Salary Record'!G925</f>
        <v>0</v>
      </c>
      <c r="M91" s="11">
        <f>'Salary Record'!G926</f>
        <v>0</v>
      </c>
      <c r="N91" s="11">
        <f>'Salary Record'!G927</f>
        <v>0</v>
      </c>
      <c r="O91" s="11">
        <f>'Salary Record'!G928</f>
        <v>0</v>
      </c>
      <c r="P91" s="11">
        <f>'Salary Record'!G929</f>
        <v>0</v>
      </c>
      <c r="Q91" s="33">
        <f>'Salary Record'!K929</f>
        <v>0</v>
      </c>
      <c r="R91" s="33"/>
      <c r="S91" s="33">
        <f>Q91-R91</f>
        <v>0</v>
      </c>
      <c r="T91" s="263"/>
      <c r="U91" s="10"/>
    </row>
    <row r="92" spans="1:26" ht="14.4" hidden="1" x14ac:dyDescent="0.3">
      <c r="A92" s="27">
        <v>16</v>
      </c>
      <c r="B92" s="250">
        <f>'Salary Record'!C360</f>
        <v>0</v>
      </c>
      <c r="C92" s="142"/>
      <c r="D92" s="135"/>
      <c r="E92" s="29">
        <f>'Salary Record'!K359</f>
        <v>0</v>
      </c>
      <c r="F92" s="29">
        <f>'Salary Record'!C365</f>
        <v>0</v>
      </c>
      <c r="G92" s="29">
        <f>'Salary Record'!C366</f>
        <v>0</v>
      </c>
      <c r="H92" s="29">
        <f>'Salary Record'!I364</f>
        <v>0</v>
      </c>
      <c r="I92" s="29">
        <f>'Salary Record'!I363</f>
        <v>0</v>
      </c>
      <c r="J92" s="23">
        <f>'Salary Record'!K364</f>
        <v>0</v>
      </c>
      <c r="K92" s="23">
        <f>'Salary Record'!K365</f>
        <v>0</v>
      </c>
      <c r="L92" s="11">
        <f>'Salary Record'!G363</f>
        <v>0</v>
      </c>
      <c r="M92" s="25">
        <f>'Salary Record'!G364</f>
        <v>0</v>
      </c>
      <c r="N92" s="26" t="str">
        <f>'Salary Record'!G365</f>
        <v/>
      </c>
      <c r="O92" s="25">
        <f>'Salary Record'!G366</f>
        <v>0</v>
      </c>
      <c r="P92" s="26" t="str">
        <f>'Salary Record'!G367</f>
        <v/>
      </c>
      <c r="Q92" s="247">
        <f>'Salary Record'!K367</f>
        <v>0</v>
      </c>
      <c r="R92" s="247"/>
      <c r="S92" s="247"/>
      <c r="T92" s="267"/>
      <c r="U92" s="10"/>
    </row>
    <row r="93" spans="1:26" ht="14.4" hidden="1" x14ac:dyDescent="0.3">
      <c r="A93" s="21">
        <v>7</v>
      </c>
      <c r="B93" s="256">
        <f>'Salary Record'!C344</f>
        <v>0</v>
      </c>
      <c r="C93" s="141"/>
      <c r="D93" s="137"/>
      <c r="E93" s="29">
        <f>'Salary Record'!K343</f>
        <v>0</v>
      </c>
      <c r="F93" s="29">
        <f>'Salary Record'!C349</f>
        <v>0</v>
      </c>
      <c r="G93" s="29">
        <f>'Salary Record'!C350</f>
        <v>0</v>
      </c>
      <c r="H93" s="29">
        <f>'Salary Record'!I348</f>
        <v>0</v>
      </c>
      <c r="I93" s="29">
        <f>'Salary Record'!I347</f>
        <v>31</v>
      </c>
      <c r="J93" s="104">
        <f>'Salary Record'!K348</f>
        <v>0</v>
      </c>
      <c r="K93" s="104">
        <f>'Salary Record'!K349</f>
        <v>0</v>
      </c>
      <c r="L93" s="105">
        <f>'Salary Record'!G347</f>
        <v>0</v>
      </c>
      <c r="M93" s="126">
        <f>'Salary Record'!G348</f>
        <v>0</v>
      </c>
      <c r="N93" s="127" t="str">
        <f>'Salary Record'!G349</f>
        <v/>
      </c>
      <c r="O93" s="126">
        <f>'Salary Record'!G350</f>
        <v>0</v>
      </c>
      <c r="P93" s="127" t="str">
        <f>'Salary Record'!G351</f>
        <v/>
      </c>
      <c r="Q93" s="197">
        <f>'Salary Record'!K351</f>
        <v>0</v>
      </c>
      <c r="R93" s="33">
        <v>0</v>
      </c>
      <c r="S93" s="33">
        <f>Q93-R93</f>
        <v>0</v>
      </c>
      <c r="T93" s="263"/>
    </row>
    <row r="94" spans="1:26" ht="14.4" hidden="1" x14ac:dyDescent="0.3">
      <c r="A94" s="27"/>
      <c r="B94" s="227">
        <f>'Salary Record'!C1336</f>
        <v>0</v>
      </c>
      <c r="C94" s="148"/>
      <c r="D94" s="151"/>
      <c r="E94" s="11">
        <f>'Salary Record'!K1335</f>
        <v>0</v>
      </c>
      <c r="F94" s="11">
        <f>'Salary Record'!C1341</f>
        <v>28</v>
      </c>
      <c r="G94" s="31">
        <f>'Salary Record'!C1342</f>
        <v>0</v>
      </c>
      <c r="H94" s="11">
        <f>'Salary Record'!I1340</f>
        <v>0</v>
      </c>
      <c r="I94" s="11">
        <f>'Salary Record'!I1339</f>
        <v>0</v>
      </c>
      <c r="J94" s="23">
        <f>'Salary Record'!K1340</f>
        <v>0</v>
      </c>
      <c r="K94" s="15">
        <f>'Salary Record'!K1341</f>
        <v>0</v>
      </c>
      <c r="L94" s="11">
        <f>'Salary Record'!G1339</f>
        <v>0</v>
      </c>
      <c r="M94" s="11">
        <f>'Salary Record'!G1340</f>
        <v>0</v>
      </c>
      <c r="N94" s="26" t="str">
        <f>'Salary Record'!G1341</f>
        <v/>
      </c>
      <c r="O94" s="11">
        <f>'Salary Record'!G1342</f>
        <v>0</v>
      </c>
      <c r="P94" s="26" t="str">
        <f>'Salary Record'!G1343</f>
        <v/>
      </c>
      <c r="Q94" s="33">
        <f>'Salary Record'!K1343</f>
        <v>0</v>
      </c>
      <c r="R94" s="33"/>
      <c r="S94" s="33"/>
      <c r="T94" s="263"/>
    </row>
    <row r="95" spans="1:26" ht="14.4" hidden="1" x14ac:dyDescent="0.3">
      <c r="A95" s="21"/>
      <c r="B95" s="28"/>
      <c r="C95" s="171" t="s">
        <v>38</v>
      </c>
      <c r="D95" s="173">
        <f>SUM(Q21:Q59)</f>
        <v>859935.38709677407</v>
      </c>
      <c r="E95" s="25">
        <f>'Salary Record'!K890</f>
        <v>0</v>
      </c>
      <c r="F95" s="25">
        <f>'Salary Record'!C896</f>
        <v>0</v>
      </c>
      <c r="G95" s="34">
        <f>'Salary Record'!C897</f>
        <v>0</v>
      </c>
      <c r="H95" s="25">
        <f>'Salary Record'!I895</f>
        <v>0</v>
      </c>
      <c r="I95" s="25">
        <f>'Salary Record'!I894</f>
        <v>0</v>
      </c>
      <c r="J95" s="23">
        <f>'Salary Record'!K895</f>
        <v>0</v>
      </c>
      <c r="K95" s="23">
        <f>'Salary Record'!K896</f>
        <v>0</v>
      </c>
      <c r="L95" s="11">
        <f>'Salary Record'!G894</f>
        <v>0</v>
      </c>
      <c r="M95" s="25">
        <f>'Salary Record'!G895</f>
        <v>0</v>
      </c>
      <c r="N95" s="26">
        <f>'Salary Record'!G896</f>
        <v>0</v>
      </c>
      <c r="O95" s="25">
        <f>'Salary Record'!G897</f>
        <v>0</v>
      </c>
      <c r="P95" s="26">
        <f>'Salary Record'!G898</f>
        <v>0</v>
      </c>
      <c r="Q95" s="33">
        <f>'Salary Record'!K898</f>
        <v>0</v>
      </c>
      <c r="R95" s="33"/>
      <c r="S95" s="33"/>
      <c r="T95" s="263"/>
    </row>
    <row r="96" spans="1:26" hidden="1" x14ac:dyDescent="0.25"/>
    <row r="97" spans="1:26" ht="14.4" hidden="1" x14ac:dyDescent="0.3">
      <c r="A97" s="21"/>
      <c r="B97" s="28">
        <f>'Salary Record'!C1448</f>
        <v>0</v>
      </c>
      <c r="C97" s="142"/>
      <c r="D97" s="135"/>
      <c r="E97" s="15">
        <f>'Salary Record'!K1447</f>
        <v>0</v>
      </c>
      <c r="F97" s="15">
        <f>'Salary Record'!C1453</f>
        <v>0</v>
      </c>
      <c r="G97" s="29">
        <f>'Salary Record'!C1454</f>
        <v>0</v>
      </c>
      <c r="H97" s="15">
        <f>'Salary Record'!I1452</f>
        <v>0</v>
      </c>
      <c r="I97" s="15">
        <f>'Salary Record'!I1451</f>
        <v>0</v>
      </c>
      <c r="J97" s="23">
        <f>'Salary Record'!K1452</f>
        <v>0</v>
      </c>
      <c r="K97" s="15">
        <f>'Salary Record'!K1453</f>
        <v>0</v>
      </c>
      <c r="L97" s="11">
        <f>'Salary Record'!G1451</f>
        <v>0</v>
      </c>
      <c r="M97" s="25">
        <f>'Salary Record'!G1452</f>
        <v>0</v>
      </c>
      <c r="N97" s="26">
        <f>'Salary Record'!G1453</f>
        <v>0</v>
      </c>
      <c r="O97" s="25">
        <f>'Salary Record'!G1454</f>
        <v>0</v>
      </c>
      <c r="P97" s="26">
        <f>'Salary Record'!G1455</f>
        <v>0</v>
      </c>
      <c r="Q97" s="33">
        <f>'Salary Record'!K1455</f>
        <v>0</v>
      </c>
      <c r="R97" s="33"/>
      <c r="S97" s="33"/>
      <c r="T97" s="263"/>
    </row>
    <row r="98" spans="1:26" ht="15.6" x14ac:dyDescent="0.3">
      <c r="A98" s="328" t="s">
        <v>201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30"/>
      <c r="R98" s="296"/>
      <c r="S98" s="296"/>
      <c r="T98" s="264"/>
    </row>
    <row r="99" spans="1:26" ht="15.6" x14ac:dyDescent="0.3">
      <c r="A99" s="21">
        <v>1</v>
      </c>
      <c r="B99" s="325" t="str">
        <f>'Salary Record'!C732</f>
        <v>Ahmed</v>
      </c>
      <c r="C99" s="155"/>
      <c r="D99" s="120"/>
      <c r="E99" s="11">
        <f>'Salary Record'!K731</f>
        <v>16000</v>
      </c>
      <c r="F99" s="11">
        <f>'Salary Record'!C737</f>
        <v>5</v>
      </c>
      <c r="G99" s="31">
        <f>'Salary Record'!C738</f>
        <v>26</v>
      </c>
      <c r="H99" s="11">
        <f>'Salary Record'!I736</f>
        <v>0</v>
      </c>
      <c r="I99" s="11">
        <f>'Salary Record'!I735</f>
        <v>5</v>
      </c>
      <c r="J99" s="23">
        <f>'Salary Record'!K736</f>
        <v>0</v>
      </c>
      <c r="K99" s="23">
        <f>'Salary Record'!K737</f>
        <v>2580.6451612903224</v>
      </c>
      <c r="L99" s="11">
        <f>'Salary Record'!G735</f>
        <v>0</v>
      </c>
      <c r="M99" s="11">
        <f>'Salary Record'!G736</f>
        <v>0</v>
      </c>
      <c r="N99" s="26">
        <f>'Salary Record'!G737</f>
        <v>0</v>
      </c>
      <c r="O99" s="11">
        <f>'Salary Record'!G738</f>
        <v>0</v>
      </c>
      <c r="P99" s="26">
        <f>'Salary Record'!G739</f>
        <v>0</v>
      </c>
      <c r="Q99" s="311">
        <f>'Salary Record'!K739</f>
        <v>2580.6451612903224</v>
      </c>
      <c r="R99" s="33"/>
      <c r="S99" s="33"/>
      <c r="T99" s="263"/>
      <c r="U99" s="10"/>
    </row>
    <row r="100" spans="1:26" ht="15.6" x14ac:dyDescent="0.3">
      <c r="A100" s="27">
        <v>2</v>
      </c>
      <c r="B100" s="28" t="str">
        <f>'Salary Record'!C168</f>
        <v>Zeeshan AC</v>
      </c>
      <c r="C100" s="153"/>
      <c r="D100" s="149"/>
      <c r="E100" s="30">
        <f>'Salary Record'!K167</f>
        <v>28000</v>
      </c>
      <c r="F100" s="15">
        <f>'Salary Record'!C173</f>
        <v>28</v>
      </c>
      <c r="G100" s="29">
        <f>'Salary Record'!C174</f>
        <v>3</v>
      </c>
      <c r="H100" s="15">
        <f>'Salary Record'!I172</f>
        <v>64</v>
      </c>
      <c r="I100" s="15">
        <f>'Salary Record'!I171</f>
        <v>31</v>
      </c>
      <c r="J100" s="23">
        <f>'Salary Record'!K172</f>
        <v>8258.0645161290322</v>
      </c>
      <c r="K100" s="15">
        <f>'Salary Record'!K173</f>
        <v>36258.06451612903</v>
      </c>
      <c r="L100" s="11">
        <f>'Salary Record'!G171</f>
        <v>0</v>
      </c>
      <c r="M100" s="11">
        <f>'Salary Record'!G172</f>
        <v>20060</v>
      </c>
      <c r="N100" s="11">
        <f>'Salary Record'!G173</f>
        <v>20060</v>
      </c>
      <c r="O100" s="11">
        <f>'Salary Record'!G174</f>
        <v>60</v>
      </c>
      <c r="P100" s="11">
        <f>'Salary Record'!G175</f>
        <v>20000</v>
      </c>
      <c r="Q100" s="306">
        <f>'Salary Record'!K175</f>
        <v>0</v>
      </c>
      <c r="R100" s="33"/>
      <c r="S100" s="33"/>
      <c r="T100" s="263"/>
      <c r="U100" s="10"/>
    </row>
    <row r="101" spans="1:26" ht="15.6" x14ac:dyDescent="0.3">
      <c r="A101" s="21">
        <v>3</v>
      </c>
      <c r="B101" s="28" t="str">
        <f>'Salary Record'!C1432</f>
        <v>Imran S/O Feroz</v>
      </c>
      <c r="C101" s="142"/>
      <c r="D101" s="135"/>
      <c r="E101" s="15">
        <f>'Salary Record'!K1431</f>
        <v>25000</v>
      </c>
      <c r="F101" s="15">
        <f>'Salary Record'!C1437</f>
        <v>0</v>
      </c>
      <c r="G101" s="29">
        <f>'Salary Record'!C1438</f>
        <v>0</v>
      </c>
      <c r="H101" s="15">
        <f>'Salary Record'!I1436</f>
        <v>18</v>
      </c>
      <c r="I101" s="15">
        <f>'Salary Record'!I1435</f>
        <v>0</v>
      </c>
      <c r="J101" s="23">
        <f>'Salary Record'!K1436</f>
        <v>1814.516129032258</v>
      </c>
      <c r="K101" s="15">
        <f>'Salary Record'!K1437</f>
        <v>1814.516129032258</v>
      </c>
      <c r="L101" s="11">
        <f>'Salary Record'!G1435</f>
        <v>0</v>
      </c>
      <c r="M101" s="25">
        <f>'Salary Record'!G1436</f>
        <v>0</v>
      </c>
      <c r="N101" s="26">
        <f>'Salary Record'!G1437</f>
        <v>0</v>
      </c>
      <c r="O101" s="25">
        <f>'Salary Record'!G1438</f>
        <v>0</v>
      </c>
      <c r="P101" s="26">
        <f>'Salary Record'!G1439</f>
        <v>0</v>
      </c>
      <c r="Q101" s="302">
        <f>'Salary Record'!K1439</f>
        <v>0</v>
      </c>
      <c r="R101" s="33"/>
      <c r="S101" s="33"/>
      <c r="T101" s="263"/>
      <c r="U101" s="10"/>
    </row>
    <row r="102" spans="1:26" ht="15" customHeight="1" x14ac:dyDescent="0.3">
      <c r="A102" s="21">
        <v>4</v>
      </c>
      <c r="B102" s="28" t="s">
        <v>13</v>
      </c>
      <c r="C102" s="123" t="s">
        <v>106</v>
      </c>
      <c r="D102" s="124">
        <f>SUM(Q102:Q102)</f>
        <v>0</v>
      </c>
      <c r="E102" s="15">
        <f>'Salary Record'!K682</f>
        <v>30000</v>
      </c>
      <c r="F102" s="15">
        <f>'Salary Record'!C688</f>
        <v>0</v>
      </c>
      <c r="G102" s="29">
        <f>'Salary Record'!C689</f>
        <v>0</v>
      </c>
      <c r="H102" s="15">
        <f>'Salary Record'!I687</f>
        <v>0</v>
      </c>
      <c r="I102" s="15">
        <f>'Salary Record'!I686</f>
        <v>0</v>
      </c>
      <c r="J102" s="23">
        <f>'Salary Record'!K687</f>
        <v>0</v>
      </c>
      <c r="K102" s="15">
        <f>'Salary Record'!K688</f>
        <v>0</v>
      </c>
      <c r="L102" s="11">
        <f>'Salary Record'!G686</f>
        <v>43000</v>
      </c>
      <c r="M102" s="25">
        <f>'Salary Record'!G687</f>
        <v>0</v>
      </c>
      <c r="N102" s="26">
        <f>'Salary Record'!G688</f>
        <v>43000</v>
      </c>
      <c r="O102" s="15">
        <f>'Salary Record'!G689</f>
        <v>0</v>
      </c>
      <c r="P102" s="26">
        <f>'Salary Record'!G690</f>
        <v>43000</v>
      </c>
      <c r="Q102" s="302">
        <f>'Salary Record'!K690</f>
        <v>0</v>
      </c>
      <c r="R102" s="33"/>
      <c r="S102" s="33"/>
      <c r="T102" s="263"/>
      <c r="U102" s="10"/>
    </row>
    <row r="103" spans="1:26" ht="15.6" x14ac:dyDescent="0.3">
      <c r="A103" s="27">
        <v>5</v>
      </c>
      <c r="B103" s="28" t="str">
        <f>'Salary Record'!C1193</f>
        <v>Shaheryar</v>
      </c>
      <c r="C103" s="20"/>
      <c r="D103" s="117"/>
      <c r="E103" s="11">
        <f>'Salary Record'!K1192</f>
        <v>19000</v>
      </c>
      <c r="F103" s="11">
        <f>'Salary Record'!C1198</f>
        <v>0</v>
      </c>
      <c r="G103" s="31">
        <f>'Salary Record'!C1199</f>
        <v>0</v>
      </c>
      <c r="H103" s="11">
        <f>'Salary Record'!I1197</f>
        <v>0</v>
      </c>
      <c r="I103" s="11">
        <f>'Salary Record'!I1196</f>
        <v>31</v>
      </c>
      <c r="J103" s="23">
        <f>'Salary Record'!K1197</f>
        <v>0</v>
      </c>
      <c r="K103" s="23">
        <f>'Salary Record'!K1198</f>
        <v>19000</v>
      </c>
      <c r="L103" s="11">
        <f>'Salary Record'!G1196</f>
        <v>7000</v>
      </c>
      <c r="M103" s="105">
        <f>'Salary Record'!G1197</f>
        <v>0</v>
      </c>
      <c r="N103" s="106">
        <f>'Salary Record'!G1198</f>
        <v>7000</v>
      </c>
      <c r="O103" s="105">
        <f>'Salary Record'!G1199</f>
        <v>0</v>
      </c>
      <c r="P103" s="106">
        <f>'Salary Record'!G1200</f>
        <v>7000</v>
      </c>
      <c r="Q103" s="303">
        <f>'Salary Record'!K1200</f>
        <v>0</v>
      </c>
      <c r="R103" s="33">
        <v>0</v>
      </c>
      <c r="S103" s="33">
        <f t="shared" ref="S103" si="3">Q103-R103</f>
        <v>0</v>
      </c>
      <c r="T103" s="263"/>
      <c r="U103" s="10"/>
      <c r="X103" s="2"/>
      <c r="Z103" s="2"/>
    </row>
    <row r="104" spans="1:26" ht="15.6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305">
        <f>SUM(Q99:Q103)</f>
        <v>2580.6451612903224</v>
      </c>
      <c r="R104" s="145">
        <f>SUM(R63:R103)</f>
        <v>85000</v>
      </c>
      <c r="S104" s="145">
        <f>SUM(S63:S103)</f>
        <v>-85000</v>
      </c>
      <c r="T104" s="265"/>
      <c r="U104" s="10"/>
      <c r="W104" s="10"/>
    </row>
    <row r="105" spans="1:26" ht="20.399999999999999" customHeight="1" x14ac:dyDescent="0.3">
      <c r="A105" s="271"/>
      <c r="B105" s="271" t="s">
        <v>156</v>
      </c>
      <c r="C105" s="271"/>
      <c r="D105" s="271"/>
      <c r="E105" s="271"/>
      <c r="F105" s="271"/>
      <c r="G105" s="271"/>
      <c r="H105" s="271"/>
      <c r="I105" s="271"/>
      <c r="J105" s="271"/>
      <c r="K105" s="186"/>
      <c r="L105" s="186"/>
      <c r="M105" s="186"/>
      <c r="N105" s="186"/>
      <c r="O105" s="186"/>
      <c r="P105" s="300">
        <f>SUM(P4:P104)</f>
        <v>587791</v>
      </c>
      <c r="Q105" s="310">
        <f>SUM(Q4+Q5+Q104+Q70+Q60+Q56+Q49+Q41+Q25+Q21+Q17+Q11)</f>
        <v>867917.8548387097</v>
      </c>
      <c r="R105" s="145">
        <f ca="1">SUM(R4+R5+R104+R70+R60+R56+R49+R41+R25+R21+R17+R11)</f>
        <v>107000</v>
      </c>
      <c r="S105" s="145">
        <f>SUM(S4+S5+S104+S70+S60+S56+S49+S41+S25+S21+S17+S11)</f>
        <v>-61451.612903225803</v>
      </c>
      <c r="T105" s="265"/>
      <c r="U105" s="10"/>
      <c r="W105" s="10"/>
    </row>
    <row r="106" spans="1:26" ht="15.6" x14ac:dyDescent="0.3">
      <c r="J106" s="170"/>
      <c r="K106" s="334" t="s">
        <v>117</v>
      </c>
      <c r="L106" s="334"/>
      <c r="M106" s="334"/>
      <c r="N106" s="334"/>
      <c r="O106" s="334"/>
      <c r="P106" s="334"/>
      <c r="Q106" s="161">
        <v>50000</v>
      </c>
      <c r="R106" s="161"/>
      <c r="S106" s="161"/>
      <c r="T106" s="268"/>
      <c r="U106" s="10"/>
      <c r="X106" s="2"/>
      <c r="Y106" s="2"/>
      <c r="Z106" s="2"/>
    </row>
    <row r="107" spans="1:26" ht="20.399999999999999" x14ac:dyDescent="0.3">
      <c r="B107" s="335"/>
      <c r="C107" s="336"/>
      <c r="D107" s="336"/>
      <c r="E107" s="336"/>
      <c r="F107" s="336"/>
      <c r="G107" s="336"/>
      <c r="H107" s="336"/>
      <c r="I107" s="337"/>
      <c r="J107" s="170"/>
      <c r="K107" s="334" t="s">
        <v>96</v>
      </c>
      <c r="L107" s="334"/>
      <c r="M107" s="334"/>
      <c r="N107" s="334"/>
      <c r="O107" s="334"/>
      <c r="P107" s="334"/>
      <c r="Q107" s="309">
        <f>Q105-Q106</f>
        <v>817917.8548387097</v>
      </c>
      <c r="R107" s="190"/>
      <c r="S107" s="299">
        <f>S105-S106</f>
        <v>-61451.612903225803</v>
      </c>
      <c r="T107" s="269"/>
      <c r="U107" s="10"/>
      <c r="X107" s="2"/>
      <c r="Y107" s="2"/>
      <c r="Z107" s="2"/>
    </row>
    <row r="108" spans="1:26" ht="21" x14ac:dyDescent="0.4">
      <c r="B108" s="196"/>
      <c r="C108" s="194"/>
      <c r="D108" s="194"/>
      <c r="E108" s="251"/>
      <c r="F108" s="252"/>
      <c r="G108" s="252"/>
      <c r="H108" s="326" t="s">
        <v>128</v>
      </c>
      <c r="I108" s="327"/>
      <c r="J108" s="327"/>
      <c r="K108" s="327"/>
      <c r="L108" s="327"/>
      <c r="M108" s="327"/>
      <c r="N108" s="327"/>
      <c r="O108" s="327"/>
      <c r="P108" s="10"/>
      <c r="Q108" s="286"/>
      <c r="R108" s="2"/>
      <c r="T108"/>
      <c r="V108"/>
    </row>
    <row r="109" spans="1:26" ht="13.8" x14ac:dyDescent="0.25">
      <c r="B109" s="196"/>
      <c r="C109" s="194"/>
      <c r="D109" s="194"/>
      <c r="E109" s="251"/>
      <c r="F109" s="252"/>
      <c r="G109" s="252"/>
      <c r="H109" s="297" t="s">
        <v>129</v>
      </c>
      <c r="I109" s="298" t="s">
        <v>181</v>
      </c>
      <c r="J109" s="298" t="s">
        <v>179</v>
      </c>
      <c r="K109" s="298" t="s">
        <v>180</v>
      </c>
      <c r="L109" s="298" t="s">
        <v>195</v>
      </c>
      <c r="M109" s="298" t="s">
        <v>198</v>
      </c>
      <c r="N109" s="298" t="s">
        <v>202</v>
      </c>
      <c r="O109" s="297" t="s">
        <v>138</v>
      </c>
      <c r="P109" s="2"/>
      <c r="Q109" s="19"/>
      <c r="R109" s="2"/>
      <c r="S109" s="2"/>
      <c r="T109" s="188"/>
      <c r="U109" s="2"/>
    </row>
    <row r="110" spans="1:26" x14ac:dyDescent="0.25">
      <c r="B110" s="196"/>
      <c r="C110" s="194"/>
      <c r="D110" s="194"/>
      <c r="E110" s="251"/>
      <c r="F110" s="252"/>
      <c r="G110" s="252"/>
      <c r="H110" s="283" t="s">
        <v>130</v>
      </c>
      <c r="I110" s="284">
        <v>100000</v>
      </c>
      <c r="J110" s="285">
        <v>100000</v>
      </c>
      <c r="K110" s="285">
        <v>100000</v>
      </c>
      <c r="L110" s="285">
        <v>100000</v>
      </c>
      <c r="M110" s="285">
        <v>100000</v>
      </c>
      <c r="N110" s="285">
        <f>Q4+Q5</f>
        <v>100000</v>
      </c>
      <c r="O110" s="284">
        <f t="shared" ref="O110:O120" si="4">N110-M110</f>
        <v>0</v>
      </c>
      <c r="P110" s="2"/>
      <c r="Q110" s="19"/>
      <c r="R110" s="2"/>
      <c r="S110" s="2"/>
      <c r="T110" s="188"/>
      <c r="U110" s="2"/>
      <c r="W110" s="10"/>
    </row>
    <row r="111" spans="1:26" x14ac:dyDescent="0.25">
      <c r="B111" s="196"/>
      <c r="C111" s="194"/>
      <c r="D111" s="194"/>
      <c r="E111" s="251"/>
      <c r="F111" s="252"/>
      <c r="G111" s="252"/>
      <c r="H111" s="281" t="s">
        <v>41</v>
      </c>
      <c r="I111" s="277">
        <v>60000</v>
      </c>
      <c r="J111" s="276">
        <v>60000</v>
      </c>
      <c r="K111" s="276">
        <v>60000</v>
      </c>
      <c r="L111" s="276">
        <v>60000</v>
      </c>
      <c r="M111" s="276">
        <v>60000</v>
      </c>
      <c r="N111" s="276">
        <f>Q11</f>
        <v>60000</v>
      </c>
      <c r="O111" s="284">
        <f t="shared" si="4"/>
        <v>0</v>
      </c>
      <c r="P111" s="2"/>
      <c r="Q111" s="188"/>
      <c r="R111" s="2"/>
      <c r="S111" s="2"/>
      <c r="T111" s="188"/>
      <c r="U111" s="2"/>
    </row>
    <row r="112" spans="1:26" x14ac:dyDescent="0.25">
      <c r="B112" s="194"/>
      <c r="C112" s="194"/>
      <c r="D112" s="194"/>
      <c r="E112" s="251"/>
      <c r="F112" s="252"/>
      <c r="G112" s="252"/>
      <c r="H112" s="280" t="s">
        <v>39</v>
      </c>
      <c r="I112" s="275">
        <v>73206</v>
      </c>
      <c r="J112" s="276">
        <v>87000</v>
      </c>
      <c r="K112" s="276">
        <v>65000</v>
      </c>
      <c r="L112" s="276">
        <v>67000</v>
      </c>
      <c r="M112" s="276">
        <v>65000</v>
      </c>
      <c r="N112" s="276">
        <f>Q17</f>
        <v>66000</v>
      </c>
      <c r="O112" s="284">
        <f t="shared" si="4"/>
        <v>1000</v>
      </c>
      <c r="P112" s="2"/>
      <c r="Q112" s="188"/>
      <c r="R112" s="2"/>
      <c r="S112" s="2"/>
      <c r="T112" s="188"/>
      <c r="U112" s="2">
        <f>Q104+Q70+Q60+Q56+Q49+Q41+Q25+Q21+Q17+Q5</f>
        <v>757917.8548387097</v>
      </c>
    </row>
    <row r="113" spans="2:23" x14ac:dyDescent="0.25">
      <c r="B113" s="194"/>
      <c r="C113" s="194"/>
      <c r="D113" s="194"/>
      <c r="E113" s="251"/>
      <c r="F113" s="252"/>
      <c r="G113" s="252"/>
      <c r="H113" s="280" t="s">
        <v>131</v>
      </c>
      <c r="I113" s="275">
        <v>147448.27586206896</v>
      </c>
      <c r="J113" s="276">
        <v>116709.67741935482</v>
      </c>
      <c r="K113" s="276">
        <v>32250</v>
      </c>
      <c r="L113" s="276">
        <v>32250</v>
      </c>
      <c r="M113" s="276">
        <v>32250</v>
      </c>
      <c r="N113" s="276">
        <f>Q21</f>
        <v>32250</v>
      </c>
      <c r="O113" s="284">
        <f t="shared" si="4"/>
        <v>0</v>
      </c>
      <c r="P113" s="188"/>
      <c r="Q113" s="19"/>
      <c r="R113" s="2"/>
      <c r="S113" s="2"/>
      <c r="T113" s="188"/>
      <c r="U113" s="2"/>
    </row>
    <row r="114" spans="2:23" ht="13.8" x14ac:dyDescent="0.25">
      <c r="B114" s="194"/>
      <c r="C114" s="194"/>
      <c r="D114" s="194"/>
      <c r="E114" s="251"/>
      <c r="F114" s="252"/>
      <c r="G114" s="252"/>
      <c r="H114" s="280" t="s">
        <v>132</v>
      </c>
      <c r="I114" s="275">
        <v>132799.31034482759</v>
      </c>
      <c r="J114" s="276">
        <v>63387.096774193546</v>
      </c>
      <c r="K114" s="276">
        <v>41481.25</v>
      </c>
      <c r="L114" s="276">
        <v>53254.032258064515</v>
      </c>
      <c r="M114" s="276">
        <v>42143.75</v>
      </c>
      <c r="N114" s="276">
        <f>Q25</f>
        <v>30919.354838709678</v>
      </c>
      <c r="O114" s="284">
        <f t="shared" si="4"/>
        <v>-11224.395161290322</v>
      </c>
      <c r="P114" s="188"/>
      <c r="Q114" s="19"/>
      <c r="R114" s="213"/>
      <c r="S114" s="213"/>
      <c r="T114" s="213"/>
      <c r="U114" s="213"/>
    </row>
    <row r="115" spans="2:23" x14ac:dyDescent="0.25">
      <c r="B115" s="194"/>
      <c r="C115" s="194"/>
      <c r="D115" s="194"/>
      <c r="E115" s="251"/>
      <c r="F115" s="252"/>
      <c r="G115" s="252"/>
      <c r="H115" s="280" t="s">
        <v>40</v>
      </c>
      <c r="I115" s="275">
        <v>372668.96551724145</v>
      </c>
      <c r="J115" s="276">
        <v>306071.05846774194</v>
      </c>
      <c r="K115" s="276">
        <v>205928.33333333331</v>
      </c>
      <c r="L115" s="276">
        <v>255428.46774193548</v>
      </c>
      <c r="M115" s="276">
        <v>285739.58333333343</v>
      </c>
      <c r="N115" s="276">
        <f>Q41</f>
        <v>169628.98387096776</v>
      </c>
      <c r="O115" s="284">
        <f t="shared" si="4"/>
        <v>-116110.59946236567</v>
      </c>
      <c r="P115" s="188"/>
      <c r="Q115" s="19"/>
      <c r="R115" s="2"/>
      <c r="S115" s="2"/>
      <c r="T115" s="188"/>
      <c r="U115" s="2"/>
    </row>
    <row r="116" spans="2:23" x14ac:dyDescent="0.25">
      <c r="B116" s="194"/>
      <c r="C116" s="195"/>
      <c r="D116" s="195"/>
      <c r="E116" s="251"/>
      <c r="F116" s="252"/>
      <c r="G116" s="252"/>
      <c r="H116" s="280" t="s">
        <v>133</v>
      </c>
      <c r="I116" s="275">
        <v>120506.03448275861</v>
      </c>
      <c r="J116" s="276">
        <v>131841.12903225809</v>
      </c>
      <c r="K116" s="276">
        <v>104362.49999999999</v>
      </c>
      <c r="L116" s="276">
        <v>104752.41935483871</v>
      </c>
      <c r="M116" s="276">
        <v>113883.33333333334</v>
      </c>
      <c r="N116" s="276">
        <f>Q49</f>
        <v>105737.90322580645</v>
      </c>
      <c r="O116" s="284">
        <f t="shared" si="4"/>
        <v>-8145.4301075268886</v>
      </c>
      <c r="P116" s="188"/>
      <c r="Q116" s="19"/>
      <c r="R116" s="2"/>
      <c r="S116" s="2"/>
      <c r="T116" s="188"/>
      <c r="U116" s="2"/>
      <c r="W116" s="19"/>
    </row>
    <row r="117" spans="2:23" x14ac:dyDescent="0.25">
      <c r="B117" s="195"/>
      <c r="C117" s="195"/>
      <c r="D117" s="195"/>
      <c r="E117" s="195"/>
      <c r="F117" s="195"/>
      <c r="G117" s="195"/>
      <c r="H117" s="280" t="s">
        <v>134</v>
      </c>
      <c r="I117" s="275">
        <v>93330.732758620696</v>
      </c>
      <c r="J117" s="276">
        <v>87991.93548387097</v>
      </c>
      <c r="K117" s="276">
        <v>61687.5</v>
      </c>
      <c r="L117" s="276">
        <v>72469.354838709682</v>
      </c>
      <c r="M117" s="276">
        <v>92054.166666666672</v>
      </c>
      <c r="N117" s="276">
        <f>Q56</f>
        <v>92983.870967741939</v>
      </c>
      <c r="O117" s="284">
        <f t="shared" si="4"/>
        <v>929.70430107526772</v>
      </c>
      <c r="P117" s="188"/>
      <c r="Q117" s="19"/>
      <c r="R117" s="10"/>
      <c r="S117" s="10"/>
      <c r="T117" s="286"/>
      <c r="U117" s="10"/>
      <c r="W117" s="19"/>
    </row>
    <row r="118" spans="2:23" x14ac:dyDescent="0.25">
      <c r="B118" s="195"/>
      <c r="C118" s="195"/>
      <c r="D118" s="195"/>
      <c r="E118" s="195"/>
      <c r="F118" s="195"/>
      <c r="G118" s="195"/>
      <c r="H118" s="280" t="s">
        <v>135</v>
      </c>
      <c r="I118" s="275">
        <v>47469.310344827587</v>
      </c>
      <c r="J118" s="276">
        <v>29145.16129032258</v>
      </c>
      <c r="K118" s="276">
        <v>27083.333333333332</v>
      </c>
      <c r="L118" s="276">
        <v>28830.645161290322</v>
      </c>
      <c r="M118" s="276">
        <v>27083.333333333332</v>
      </c>
      <c r="N118" s="276">
        <f>Q60</f>
        <v>29145.16129032258</v>
      </c>
      <c r="O118" s="284">
        <f t="shared" si="4"/>
        <v>2061.8279569892475</v>
      </c>
      <c r="P118" s="188"/>
      <c r="Q118" s="19"/>
      <c r="R118" s="2"/>
      <c r="S118" s="2"/>
      <c r="T118" s="188"/>
      <c r="U118" s="2"/>
      <c r="V118" s="10"/>
    </row>
    <row r="119" spans="2:23" x14ac:dyDescent="0.25">
      <c r="B119" s="195"/>
      <c r="C119" s="195"/>
      <c r="D119" s="195"/>
      <c r="E119" s="195"/>
      <c r="F119" s="195"/>
      <c r="G119" s="195"/>
      <c r="H119" s="280" t="s">
        <v>136</v>
      </c>
      <c r="I119" s="275">
        <v>160366.37931034484</v>
      </c>
      <c r="J119" s="275">
        <v>169366.93548387097</v>
      </c>
      <c r="K119" s="275">
        <v>177360</v>
      </c>
      <c r="L119" s="275">
        <v>201414.11290322582</v>
      </c>
      <c r="M119" s="275">
        <v>185683.33333333334</v>
      </c>
      <c r="N119" s="275">
        <f>Q70</f>
        <v>178671.93548387097</v>
      </c>
      <c r="O119" s="284">
        <f t="shared" si="4"/>
        <v>-7011.3978494623734</v>
      </c>
      <c r="P119" s="2"/>
      <c r="Q119" s="19"/>
      <c r="R119" s="2"/>
      <c r="S119" s="2"/>
      <c r="T119" s="188"/>
      <c r="U119" s="2"/>
      <c r="V119" s="10"/>
      <c r="W119" s="19"/>
    </row>
    <row r="120" spans="2:23" ht="44.4" customHeight="1" x14ac:dyDescent="0.25">
      <c r="B120" s="195"/>
      <c r="C120" s="195"/>
      <c r="D120" s="195"/>
      <c r="E120" s="195"/>
      <c r="F120" s="195"/>
      <c r="G120" s="195"/>
      <c r="H120" s="282" t="s">
        <v>176</v>
      </c>
      <c r="I120" s="278">
        <v>214942.75862068965</v>
      </c>
      <c r="J120" s="275">
        <v>204628.70967741933</v>
      </c>
      <c r="K120" s="275">
        <v>91566.666666666672</v>
      </c>
      <c r="L120" s="275">
        <v>100387.09677419355</v>
      </c>
      <c r="M120" s="275">
        <v>41733.333333333336</v>
      </c>
      <c r="N120" s="275">
        <f>Q104</f>
        <v>2580.6451612903224</v>
      </c>
      <c r="O120" s="284">
        <f t="shared" si="4"/>
        <v>-39152.68817204301</v>
      </c>
      <c r="P120" s="2"/>
      <c r="R120" s="10"/>
      <c r="S120" s="10"/>
      <c r="T120" s="286"/>
      <c r="U120" s="10"/>
      <c r="V120" s="10"/>
      <c r="W120" s="19"/>
    </row>
    <row r="121" spans="2:23" ht="13.8" x14ac:dyDescent="0.25">
      <c r="B121" s="195"/>
      <c r="C121" s="195"/>
      <c r="D121" s="195"/>
      <c r="E121" s="195"/>
      <c r="F121" s="195"/>
      <c r="G121" s="195"/>
      <c r="H121" s="280" t="s">
        <v>137</v>
      </c>
      <c r="I121" s="279">
        <f t="shared" ref="I121:O121" si="5">SUM(I110:I120)</f>
        <v>1522737.7672413792</v>
      </c>
      <c r="J121" s="279">
        <f t="shared" si="5"/>
        <v>1356141.7036290322</v>
      </c>
      <c r="K121" s="279">
        <f t="shared" si="5"/>
        <v>966719.58333333326</v>
      </c>
      <c r="L121" s="279">
        <f t="shared" si="5"/>
        <v>1075786.1290322579</v>
      </c>
      <c r="M121" s="279">
        <f>SUM(M110:M120)</f>
        <v>1045570.8333333336</v>
      </c>
      <c r="N121" s="279">
        <f t="shared" si="5"/>
        <v>867917.8548387097</v>
      </c>
      <c r="O121" s="279">
        <f t="shared" si="5"/>
        <v>-177652.97849462376</v>
      </c>
      <c r="P121" s="10"/>
      <c r="T121" s="286"/>
    </row>
    <row r="122" spans="2:23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3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3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3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3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3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3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-355305.95698924753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86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Q56+Q11</f>
        <v>152983.87096774194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A11:P11"/>
    <mergeCell ref="A17:P17"/>
    <mergeCell ref="A12:Q12"/>
    <mergeCell ref="A26:Q26"/>
    <mergeCell ref="N1:O2"/>
    <mergeCell ref="A1:M2"/>
    <mergeCell ref="P1:P2"/>
    <mergeCell ref="A6:Q6"/>
    <mergeCell ref="C7:C10"/>
    <mergeCell ref="D7:D10"/>
    <mergeCell ref="A41:P41"/>
    <mergeCell ref="A18:Q18"/>
    <mergeCell ref="A21:P21"/>
    <mergeCell ref="A22:Q22"/>
    <mergeCell ref="A25:P25"/>
    <mergeCell ref="H108:O108"/>
    <mergeCell ref="A42:Q42"/>
    <mergeCell ref="A49:P49"/>
    <mergeCell ref="A50:Q50"/>
    <mergeCell ref="A56:P56"/>
    <mergeCell ref="K107:P107"/>
    <mergeCell ref="K106:P106"/>
    <mergeCell ref="A57:Q57"/>
    <mergeCell ref="A60:P60"/>
    <mergeCell ref="A61:Q61"/>
    <mergeCell ref="A98:Q98"/>
    <mergeCell ref="B107:I107"/>
  </mergeCells>
  <phoneticPr fontId="4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5" max="16" man="1"/>
    <brk id="56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5"/>
  <sheetViews>
    <sheetView view="pageBreakPreview" topLeftCell="A1261" zoomScale="70" zoomScaleNormal="60" zoomScaleSheetLayoutView="70" workbookViewId="0">
      <selection activeCell="K1297" sqref="K1297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88" t="s">
        <v>71</v>
      </c>
      <c r="D1" s="388"/>
      <c r="E1" s="388"/>
      <c r="F1" s="388"/>
      <c r="G1" s="388"/>
      <c r="H1" s="388"/>
      <c r="I1" s="388"/>
      <c r="J1" s="18" t="s">
        <v>55</v>
      </c>
      <c r="K1" s="17">
        <v>2020</v>
      </c>
      <c r="L1" s="17"/>
      <c r="R1" s="107">
        <f>K16+K32+K48+K64+K80+K96+K112+K1184+K129+K144+K159+K175+K191+K223+K851+K239+K255+K271+K287+K303+K335+K351+K367+K383+K1407+K400+K431+K447+K463+K593+K480+K496+K512+K835+K529+K545+K577+K609+K658+K674+K690+K722+K820+K739+K755+K1423+K898+K929+K945+K961+K977+K993+K787+K1056+K1072+K1103+K803+K1151+K1168+K561+K1200+K1216+K1232+K1248+K1264+K1296+K1312+K1359+K1375+K1439+K1471+K1391</f>
        <v>867917.85483870935</v>
      </c>
    </row>
    <row r="2" spans="1:27" ht="18" x14ac:dyDescent="0.35">
      <c r="J2" s="16" t="s">
        <v>65</v>
      </c>
      <c r="K2" s="4">
        <v>31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66" t="s">
        <v>45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8"/>
      <c r="M6" s="112"/>
      <c r="N6" s="81"/>
      <c r="O6" s="353" t="s">
        <v>47</v>
      </c>
      <c r="P6" s="354"/>
      <c r="Q6" s="354"/>
      <c r="R6" s="355"/>
      <c r="S6" s="82"/>
      <c r="T6" s="353" t="s">
        <v>48</v>
      </c>
      <c r="U6" s="354"/>
      <c r="V6" s="354"/>
      <c r="W6" s="354"/>
      <c r="X6" s="354"/>
      <c r="Y6" s="387"/>
      <c r="Z6" s="110"/>
      <c r="AA6" s="42"/>
    </row>
    <row r="7" spans="1:27" s="43" customFormat="1" ht="21" customHeight="1" x14ac:dyDescent="0.25">
      <c r="A7" s="44"/>
      <c r="B7" s="45"/>
      <c r="C7" s="356" t="s">
        <v>101</v>
      </c>
      <c r="D7" s="356"/>
      <c r="E7" s="356"/>
      <c r="F7" s="356"/>
      <c r="G7" s="46" t="str">
        <f>$J$1</f>
        <v>July</v>
      </c>
      <c r="H7" s="357">
        <f>$K$1</f>
        <v>2020</v>
      </c>
      <c r="I7" s="357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58" t="s">
        <v>48</v>
      </c>
      <c r="G10" s="358"/>
      <c r="H10" s="45"/>
      <c r="I10" s="358" t="s">
        <v>49</v>
      </c>
      <c r="J10" s="358"/>
      <c r="K10" s="358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59" t="s">
        <v>47</v>
      </c>
      <c r="C12" s="360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31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1" t="s">
        <v>74</v>
      </c>
      <c r="J14" s="362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1" t="s">
        <v>75</v>
      </c>
      <c r="J15" s="362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63" t="s">
        <v>68</v>
      </c>
      <c r="J16" s="364"/>
      <c r="K16" s="72">
        <f>K14-K15</f>
        <v>50000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66" t="s">
        <v>45</v>
      </c>
      <c r="B22" s="367"/>
      <c r="C22" s="367"/>
      <c r="D22" s="367"/>
      <c r="E22" s="367"/>
      <c r="F22" s="367"/>
      <c r="G22" s="367"/>
      <c r="H22" s="367"/>
      <c r="I22" s="367"/>
      <c r="J22" s="367"/>
      <c r="K22" s="367"/>
      <c r="L22" s="368"/>
      <c r="M22" s="42"/>
      <c r="N22" s="81"/>
      <c r="O22" s="353" t="s">
        <v>47</v>
      </c>
      <c r="P22" s="354"/>
      <c r="Q22" s="354"/>
      <c r="R22" s="355"/>
      <c r="S22" s="82"/>
      <c r="T22" s="353" t="s">
        <v>48</v>
      </c>
      <c r="U22" s="354"/>
      <c r="V22" s="354"/>
      <c r="W22" s="354"/>
      <c r="X22" s="354"/>
      <c r="Y22" s="355"/>
      <c r="Z22" s="83"/>
      <c r="AA22" s="42"/>
    </row>
    <row r="23" spans="1:27" s="43" customFormat="1" ht="21" customHeight="1" x14ac:dyDescent="0.25">
      <c r="A23" s="44"/>
      <c r="B23" s="45"/>
      <c r="C23" s="356" t="s">
        <v>101</v>
      </c>
      <c r="D23" s="356"/>
      <c r="E23" s="356"/>
      <c r="F23" s="356"/>
      <c r="G23" s="46" t="str">
        <f>$J$1</f>
        <v>July</v>
      </c>
      <c r="H23" s="357">
        <f>$K$1</f>
        <v>2020</v>
      </c>
      <c r="I23" s="357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58" t="s">
        <v>48</v>
      </c>
      <c r="G26" s="358"/>
      <c r="H26" s="45"/>
      <c r="I26" s="358" t="s">
        <v>49</v>
      </c>
      <c r="J26" s="358"/>
      <c r="K26" s="358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59" t="s">
        <v>47</v>
      </c>
      <c r="C28" s="360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31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1" t="s">
        <v>74</v>
      </c>
      <c r="J30" s="362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1" t="s">
        <v>75</v>
      </c>
      <c r="J31" s="362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63" t="s">
        <v>68</v>
      </c>
      <c r="J32" s="364"/>
      <c r="K32" s="72">
        <f>K30-K31</f>
        <v>50000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66" t="s">
        <v>45</v>
      </c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42"/>
      <c r="N38" s="81"/>
      <c r="O38" s="353" t="s">
        <v>47</v>
      </c>
      <c r="P38" s="354"/>
      <c r="Q38" s="354"/>
      <c r="R38" s="355"/>
      <c r="S38" s="82"/>
      <c r="T38" s="353" t="s">
        <v>48</v>
      </c>
      <c r="U38" s="354"/>
      <c r="V38" s="354"/>
      <c r="W38" s="354"/>
      <c r="X38" s="354"/>
      <c r="Y38" s="355"/>
      <c r="Z38" s="83"/>
      <c r="AA38" s="42"/>
    </row>
    <row r="39" spans="1:27" s="43" customFormat="1" ht="21" customHeight="1" x14ac:dyDescent="0.25">
      <c r="A39" s="44"/>
      <c r="B39" s="45"/>
      <c r="C39" s="356" t="s">
        <v>101</v>
      </c>
      <c r="D39" s="356"/>
      <c r="E39" s="356"/>
      <c r="F39" s="356"/>
      <c r="G39" s="46" t="str">
        <f>$J$1</f>
        <v>July</v>
      </c>
      <c r="H39" s="357">
        <f>$K$1</f>
        <v>2020</v>
      </c>
      <c r="I39" s="357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58" t="s">
        <v>48</v>
      </c>
      <c r="G42" s="358"/>
      <c r="H42" s="45"/>
      <c r="I42" s="358" t="s">
        <v>49</v>
      </c>
      <c r="J42" s="358"/>
      <c r="K42" s="358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59" t="s">
        <v>47</v>
      </c>
      <c r="C44" s="360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31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1" t="s">
        <v>74</v>
      </c>
      <c r="J46" s="362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1" t="s">
        <v>75</v>
      </c>
      <c r="J47" s="362"/>
      <c r="K47" s="58">
        <f>G47</f>
        <v>0</v>
      </c>
      <c r="L47" s="70"/>
      <c r="M47" s="45"/>
      <c r="N47" s="88"/>
      <c r="O47" s="89" t="s">
        <v>56</v>
      </c>
      <c r="P47" s="89"/>
      <c r="Q47" s="89"/>
      <c r="R47" s="89" t="str">
        <f t="shared" si="6"/>
        <v/>
      </c>
      <c r="S47" s="93"/>
      <c r="T47" s="89" t="s">
        <v>56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9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63" t="s">
        <v>68</v>
      </c>
      <c r="J48" s="364"/>
      <c r="K48" s="72">
        <f>K46-K47</f>
        <v>35000</v>
      </c>
      <c r="L48" s="73"/>
      <c r="M48" s="45"/>
      <c r="N48" s="88"/>
      <c r="O48" s="89" t="s">
        <v>61</v>
      </c>
      <c r="P48" s="89"/>
      <c r="Q48" s="89"/>
      <c r="R48" s="89" t="str">
        <f t="shared" si="6"/>
        <v/>
      </c>
      <c r="S48" s="93"/>
      <c r="T48" s="89" t="s">
        <v>61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>
        <v>0</v>
      </c>
      <c r="S49" s="93"/>
      <c r="T49" s="89" t="s">
        <v>57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65" t="s">
        <v>103</v>
      </c>
      <c r="C50" s="365"/>
      <c r="D50" s="365"/>
      <c r="E50" s="365"/>
      <c r="F50" s="365"/>
      <c r="G50" s="365"/>
      <c r="H50" s="365"/>
      <c r="I50" s="365"/>
      <c r="J50" s="365"/>
      <c r="K50" s="365"/>
      <c r="L50" s="61"/>
      <c r="M50" s="45"/>
      <c r="N50" s="88"/>
      <c r="O50" s="89" t="s">
        <v>62</v>
      </c>
      <c r="P50" s="89"/>
      <c r="Q50" s="89"/>
      <c r="R50" s="89">
        <v>0</v>
      </c>
      <c r="S50" s="93"/>
      <c r="T50" s="89" t="s">
        <v>62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389" t="s">
        <v>45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1"/>
      <c r="M54" s="42"/>
      <c r="N54" s="92"/>
      <c r="O54" s="392" t="s">
        <v>47</v>
      </c>
      <c r="P54" s="393"/>
      <c r="Q54" s="393"/>
      <c r="R54" s="394"/>
      <c r="S54" s="93"/>
      <c r="T54" s="392" t="s">
        <v>48</v>
      </c>
      <c r="U54" s="393"/>
      <c r="V54" s="393"/>
      <c r="W54" s="393"/>
      <c r="X54" s="393"/>
      <c r="Y54" s="394"/>
      <c r="Z54" s="110"/>
      <c r="AA54" s="42"/>
    </row>
    <row r="55" spans="1:27" s="43" customFormat="1" ht="21" customHeight="1" x14ac:dyDescent="0.25">
      <c r="A55" s="44"/>
      <c r="B55" s="45"/>
      <c r="C55" s="356" t="s">
        <v>101</v>
      </c>
      <c r="D55" s="356"/>
      <c r="E55" s="356"/>
      <c r="F55" s="356"/>
      <c r="G55" s="46" t="str">
        <f>$J$1</f>
        <v>July</v>
      </c>
      <c r="H55" s="357">
        <f>$K$1</f>
        <v>2020</v>
      </c>
      <c r="I55" s="357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168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58" t="s">
        <v>48</v>
      </c>
      <c r="G58" s="358"/>
      <c r="H58" s="45"/>
      <c r="I58" s="358" t="s">
        <v>49</v>
      </c>
      <c r="J58" s="358"/>
      <c r="K58" s="358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59" t="s">
        <v>47</v>
      </c>
      <c r="C60" s="360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2">
        <f>Y60</f>
        <v>1000</v>
      </c>
      <c r="V61" s="91"/>
      <c r="W61" s="162">
        <f t="shared" si="10"/>
        <v>1000</v>
      </c>
      <c r="X61" s="91"/>
      <c r="Y61" s="162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61" t="s">
        <v>74</v>
      </c>
      <c r="J62" s="362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1" t="s">
        <v>75</v>
      </c>
      <c r="J63" s="362"/>
      <c r="K63" s="58">
        <f>X59</f>
        <v>500</v>
      </c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63" t="s">
        <v>68</v>
      </c>
      <c r="J64" s="364"/>
      <c r="K64" s="72"/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65" t="s">
        <v>103</v>
      </c>
      <c r="C66" s="365"/>
      <c r="D66" s="365"/>
      <c r="E66" s="365"/>
      <c r="F66" s="365"/>
      <c r="G66" s="365"/>
      <c r="H66" s="365"/>
      <c r="I66" s="365"/>
      <c r="J66" s="365"/>
      <c r="K66" s="365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389" t="s">
        <v>45</v>
      </c>
      <c r="B70" s="390"/>
      <c r="C70" s="390"/>
      <c r="D70" s="390"/>
      <c r="E70" s="390"/>
      <c r="F70" s="390"/>
      <c r="G70" s="390"/>
      <c r="H70" s="390"/>
      <c r="I70" s="390"/>
      <c r="J70" s="390"/>
      <c r="K70" s="390"/>
      <c r="L70" s="391"/>
      <c r="M70" s="42"/>
      <c r="N70" s="92"/>
      <c r="O70" s="392" t="s">
        <v>47</v>
      </c>
      <c r="P70" s="393"/>
      <c r="Q70" s="393"/>
      <c r="R70" s="394"/>
      <c r="S70" s="93"/>
      <c r="T70" s="392" t="s">
        <v>48</v>
      </c>
      <c r="U70" s="393"/>
      <c r="V70" s="393"/>
      <c r="W70" s="393"/>
      <c r="X70" s="393"/>
      <c r="Y70" s="394"/>
      <c r="Z70" s="110"/>
      <c r="AA70" s="42"/>
    </row>
    <row r="71" spans="1:27" s="43" customFormat="1" ht="21" customHeight="1" x14ac:dyDescent="0.25">
      <c r="A71" s="44"/>
      <c r="B71" s="45"/>
      <c r="C71" s="356" t="s">
        <v>101</v>
      </c>
      <c r="D71" s="356"/>
      <c r="E71" s="356"/>
      <c r="F71" s="356"/>
      <c r="G71" s="46" t="str">
        <f>$J$1</f>
        <v>July</v>
      </c>
      <c r="H71" s="357">
        <f>$K$1</f>
        <v>2020</v>
      </c>
      <c r="I71" s="357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58" t="s">
        <v>48</v>
      </c>
      <c r="G74" s="358"/>
      <c r="H74" s="45"/>
      <c r="I74" s="358" t="s">
        <v>49</v>
      </c>
      <c r="J74" s="358"/>
      <c r="K74" s="358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59" t="s">
        <v>47</v>
      </c>
      <c r="C76" s="360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31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1" t="s">
        <v>74</v>
      </c>
      <c r="J78" s="362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1" t="s">
        <v>75</v>
      </c>
      <c r="J79" s="362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63" t="s">
        <v>68</v>
      </c>
      <c r="J80" s="364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65" t="s">
        <v>103</v>
      </c>
      <c r="C82" s="365"/>
      <c r="D82" s="365"/>
      <c r="E82" s="365"/>
      <c r="F82" s="365"/>
      <c r="G82" s="365"/>
      <c r="H82" s="365"/>
      <c r="I82" s="365"/>
      <c r="J82" s="365"/>
      <c r="K82" s="365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66" t="s">
        <v>45</v>
      </c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8"/>
      <c r="M86" s="42"/>
      <c r="N86" s="81"/>
      <c r="O86" s="353" t="s">
        <v>47</v>
      </c>
      <c r="P86" s="354"/>
      <c r="Q86" s="354"/>
      <c r="R86" s="355"/>
      <c r="S86" s="82"/>
      <c r="T86" s="353" t="s">
        <v>48</v>
      </c>
      <c r="U86" s="354"/>
      <c r="V86" s="354"/>
      <c r="W86" s="354"/>
      <c r="X86" s="354"/>
      <c r="Y86" s="355"/>
      <c r="Z86" s="83"/>
      <c r="AA86" s="42"/>
    </row>
    <row r="87" spans="1:27" s="43" customFormat="1" ht="21" customHeight="1" x14ac:dyDescent="0.25">
      <c r="A87" s="44"/>
      <c r="B87" s="45"/>
      <c r="C87" s="356" t="s">
        <v>101</v>
      </c>
      <c r="D87" s="356"/>
      <c r="E87" s="356"/>
      <c r="F87" s="356"/>
      <c r="G87" s="46" t="str">
        <f>$J$1</f>
        <v>July</v>
      </c>
      <c r="H87" s="357">
        <f>$K$1</f>
        <v>2020</v>
      </c>
      <c r="I87" s="357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58" t="s">
        <v>48</v>
      </c>
      <c r="G90" s="358"/>
      <c r="H90" s="45"/>
      <c r="I90" s="358" t="s">
        <v>49</v>
      </c>
      <c r="J90" s="358"/>
      <c r="K90" s="358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59" t="s">
        <v>47</v>
      </c>
      <c r="C92" s="360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31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1" t="s">
        <v>74</v>
      </c>
      <c r="J94" s="362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1" t="s">
        <v>75</v>
      </c>
      <c r="J95" s="362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63" t="s">
        <v>68</v>
      </c>
      <c r="J96" s="364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65" t="s">
        <v>103</v>
      </c>
      <c r="C98" s="365"/>
      <c r="D98" s="365"/>
      <c r="E98" s="365"/>
      <c r="F98" s="365"/>
      <c r="G98" s="365"/>
      <c r="H98" s="365"/>
      <c r="I98" s="365"/>
      <c r="J98" s="365"/>
      <c r="K98" s="365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66" t="s">
        <v>45</v>
      </c>
      <c r="B102" s="367"/>
      <c r="C102" s="367"/>
      <c r="D102" s="367"/>
      <c r="E102" s="367"/>
      <c r="F102" s="367"/>
      <c r="G102" s="367"/>
      <c r="H102" s="367"/>
      <c r="I102" s="367"/>
      <c r="J102" s="367"/>
      <c r="K102" s="367"/>
      <c r="L102" s="368"/>
      <c r="M102" s="42"/>
      <c r="N102" s="81"/>
      <c r="O102" s="353" t="s">
        <v>47</v>
      </c>
      <c r="P102" s="354"/>
      <c r="Q102" s="354"/>
      <c r="R102" s="355"/>
      <c r="S102" s="82"/>
      <c r="T102" s="353" t="s">
        <v>48</v>
      </c>
      <c r="U102" s="354"/>
      <c r="V102" s="354"/>
      <c r="W102" s="354"/>
      <c r="X102" s="354"/>
      <c r="Y102" s="355"/>
      <c r="Z102" s="83"/>
      <c r="AA102" s="42"/>
    </row>
    <row r="103" spans="1:27" s="43" customFormat="1" ht="21" customHeight="1" x14ac:dyDescent="0.25">
      <c r="A103" s="44"/>
      <c r="B103" s="45"/>
      <c r="C103" s="356" t="s">
        <v>101</v>
      </c>
      <c r="D103" s="356"/>
      <c r="E103" s="356"/>
      <c r="F103" s="356"/>
      <c r="G103" s="46" t="str">
        <f>$J$1</f>
        <v>July</v>
      </c>
      <c r="H103" s="357">
        <f>$K$1</f>
        <v>2020</v>
      </c>
      <c r="I103" s="357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58" t="s">
        <v>48</v>
      </c>
      <c r="G106" s="358"/>
      <c r="H106" s="45"/>
      <c r="I106" s="358" t="s">
        <v>49</v>
      </c>
      <c r="J106" s="358"/>
      <c r="K106" s="358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59" t="s">
        <v>47</v>
      </c>
      <c r="C108" s="360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31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1" t="s">
        <v>74</v>
      </c>
      <c r="J110" s="362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1" t="s">
        <v>75</v>
      </c>
      <c r="J111" s="362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63" t="s">
        <v>68</v>
      </c>
      <c r="J112" s="364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65" t="s">
        <v>103</v>
      </c>
      <c r="C114" s="365"/>
      <c r="D114" s="365"/>
      <c r="E114" s="365"/>
      <c r="F114" s="365"/>
      <c r="G114" s="365"/>
      <c r="H114" s="365"/>
      <c r="I114" s="365"/>
      <c r="J114" s="365"/>
      <c r="K114" s="365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75" t="s">
        <v>45</v>
      </c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7"/>
      <c r="M119" s="42"/>
      <c r="N119" s="81"/>
      <c r="O119" s="353" t="s">
        <v>47</v>
      </c>
      <c r="P119" s="354"/>
      <c r="Q119" s="354"/>
      <c r="R119" s="355"/>
      <c r="S119" s="82"/>
      <c r="T119" s="353" t="s">
        <v>48</v>
      </c>
      <c r="U119" s="354"/>
      <c r="V119" s="354"/>
      <c r="W119" s="354"/>
      <c r="X119" s="354"/>
      <c r="Y119" s="355"/>
      <c r="Z119" s="83"/>
      <c r="AA119" s="42"/>
    </row>
    <row r="120" spans="1:27" s="43" customFormat="1" ht="21" customHeight="1" x14ac:dyDescent="0.25">
      <c r="A120" s="44"/>
      <c r="B120" s="45"/>
      <c r="C120" s="356" t="s">
        <v>101</v>
      </c>
      <c r="D120" s="356"/>
      <c r="E120" s="356"/>
      <c r="F120" s="356"/>
      <c r="G120" s="46" t="str">
        <f>$J$1</f>
        <v>July</v>
      </c>
      <c r="H120" s="357">
        <f>$K$1</f>
        <v>2020</v>
      </c>
      <c r="I120" s="357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141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2">
        <f>Y121</f>
        <v>1000</v>
      </c>
      <c r="V122" s="91"/>
      <c r="W122" s="91">
        <f>V122+U122</f>
        <v>1000</v>
      </c>
      <c r="X122" s="91"/>
      <c r="Y122" s="162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58" t="s">
        <v>48</v>
      </c>
      <c r="G123" s="358"/>
      <c r="H123" s="45"/>
      <c r="I123" s="358" t="s">
        <v>49</v>
      </c>
      <c r="J123" s="358"/>
      <c r="K123" s="358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2">
        <f>Y122</f>
        <v>1000</v>
      </c>
      <c r="V123" s="91">
        <v>15000</v>
      </c>
      <c r="W123" s="91">
        <f>V123+U123</f>
        <v>16000</v>
      </c>
      <c r="X123" s="91"/>
      <c r="Y123" s="162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2">
        <f>Y123</f>
        <v>16000</v>
      </c>
      <c r="V124" s="91"/>
      <c r="W124" s="162">
        <f t="shared" ref="W124:W132" si="23">IF(U124="","",U124+V124)</f>
        <v>16000</v>
      </c>
      <c r="X124" s="91">
        <v>16000</v>
      </c>
      <c r="Y124" s="162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59" t="s">
        <v>47</v>
      </c>
      <c r="C125" s="360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4000</v>
      </c>
      <c r="H125" s="62"/>
      <c r="I125" s="64">
        <f>IF(C129&gt;=C128,$K$2,C127+C129)</f>
        <v>31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2">
        <f t="shared" ref="U125:U129" si="24">Y124</f>
        <v>0</v>
      </c>
      <c r="V125" s="91">
        <v>15000</v>
      </c>
      <c r="W125" s="162">
        <f t="shared" si="23"/>
        <v>15000</v>
      </c>
      <c r="X125" s="91">
        <v>15000</v>
      </c>
      <c r="Y125" s="162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2">
        <f t="shared" si="24"/>
        <v>0</v>
      </c>
      <c r="V126" s="91">
        <v>5000</v>
      </c>
      <c r="W126" s="162">
        <f t="shared" si="23"/>
        <v>5000</v>
      </c>
      <c r="X126" s="91">
        <v>1000</v>
      </c>
      <c r="Y126" s="162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4000</v>
      </c>
      <c r="H127" s="62"/>
      <c r="I127" s="361" t="s">
        <v>74</v>
      </c>
      <c r="J127" s="362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2">
        <f>Y126</f>
        <v>4000</v>
      </c>
      <c r="V127" s="91"/>
      <c r="W127" s="162">
        <f t="shared" si="23"/>
        <v>4000</v>
      </c>
      <c r="X127" s="91">
        <f>1000+3000</f>
        <v>4000</v>
      </c>
      <c r="Y127" s="162">
        <f t="shared" si="22"/>
        <v>0</v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4000</v>
      </c>
      <c r="H128" s="62"/>
      <c r="I128" s="361" t="s">
        <v>75</v>
      </c>
      <c r="J128" s="362"/>
      <c r="K128" s="58">
        <f>G128</f>
        <v>4000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2"/>
      <c r="V128" s="91"/>
      <c r="W128" s="162" t="str">
        <f t="shared" si="23"/>
        <v/>
      </c>
      <c r="X128" s="91"/>
      <c r="Y128" s="162" t="str">
        <f t="shared" si="22"/>
        <v/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45"/>
      <c r="I129" s="363" t="s">
        <v>68</v>
      </c>
      <c r="J129" s="364"/>
      <c r="K129" s="72"/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2" t="str">
        <f t="shared" si="24"/>
        <v/>
      </c>
      <c r="V129" s="91"/>
      <c r="W129" s="162" t="str">
        <f t="shared" si="23"/>
        <v/>
      </c>
      <c r="X129" s="91"/>
      <c r="Y129" s="162" t="str">
        <f t="shared" si="22"/>
        <v/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2" t="str">
        <f>Y129</f>
        <v/>
      </c>
      <c r="V130" s="91"/>
      <c r="W130" s="162" t="str">
        <f t="shared" si="23"/>
        <v/>
      </c>
      <c r="X130" s="91"/>
      <c r="Y130" s="162" t="str">
        <f t="shared" si="22"/>
        <v/>
      </c>
      <c r="Z130" s="94"/>
      <c r="AA130" s="45"/>
    </row>
    <row r="131" spans="1:27" s="43" customFormat="1" ht="21" customHeight="1" x14ac:dyDescent="0.25">
      <c r="A131" s="44"/>
      <c r="B131" s="365" t="s">
        <v>103</v>
      </c>
      <c r="C131" s="365"/>
      <c r="D131" s="365"/>
      <c r="E131" s="365"/>
      <c r="F131" s="365"/>
      <c r="G131" s="365"/>
      <c r="H131" s="365"/>
      <c r="I131" s="365"/>
      <c r="J131" s="365"/>
      <c r="K131" s="365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2" t="str">
        <f>Y130</f>
        <v/>
      </c>
      <c r="V131" s="91"/>
      <c r="W131" s="162" t="str">
        <f t="shared" si="23"/>
        <v/>
      </c>
      <c r="X131" s="91"/>
      <c r="Y131" s="162" t="str">
        <f t="shared" si="22"/>
        <v/>
      </c>
      <c r="Z131" s="94"/>
      <c r="AA131" s="45"/>
    </row>
    <row r="132" spans="1:27" s="43" customFormat="1" ht="21" customHeight="1" x14ac:dyDescent="0.25">
      <c r="A132" s="44"/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2" t="str">
        <f>Y131</f>
        <v/>
      </c>
      <c r="V132" s="91"/>
      <c r="W132" s="162" t="str">
        <f t="shared" si="23"/>
        <v/>
      </c>
      <c r="X132" s="91"/>
      <c r="Y132" s="162" t="str">
        <f t="shared" si="22"/>
        <v/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75" t="s">
        <v>45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7"/>
      <c r="M134" s="42"/>
      <c r="N134" s="81"/>
      <c r="O134" s="353" t="s">
        <v>47</v>
      </c>
      <c r="P134" s="354"/>
      <c r="Q134" s="354"/>
      <c r="R134" s="355"/>
      <c r="S134" s="82"/>
      <c r="T134" s="353" t="s">
        <v>48</v>
      </c>
      <c r="U134" s="354"/>
      <c r="V134" s="354"/>
      <c r="W134" s="354"/>
      <c r="X134" s="354"/>
      <c r="Y134" s="355"/>
      <c r="Z134" s="83"/>
      <c r="AA134" s="42"/>
    </row>
    <row r="135" spans="1:27" s="43" customFormat="1" ht="21" customHeight="1" x14ac:dyDescent="0.25">
      <c r="A135" s="44"/>
      <c r="B135" s="45"/>
      <c r="C135" s="356" t="s">
        <v>101</v>
      </c>
      <c r="D135" s="356"/>
      <c r="E135" s="356"/>
      <c r="F135" s="356"/>
      <c r="G135" s="46" t="str">
        <f>$J$1</f>
        <v>July</v>
      </c>
      <c r="H135" s="357">
        <f>$K$1</f>
        <v>2020</v>
      </c>
      <c r="I135" s="357"/>
      <c r="J135" s="233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2">
        <f>Y136</f>
        <v>2100</v>
      </c>
      <c r="V137" s="91">
        <v>500</v>
      </c>
      <c r="W137" s="162">
        <f>IF(U137="","",U137+V137)</f>
        <v>2600</v>
      </c>
      <c r="X137" s="91">
        <v>600</v>
      </c>
      <c r="Y137" s="162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58" t="s">
        <v>48</v>
      </c>
      <c r="G138" s="358"/>
      <c r="H138" s="45"/>
      <c r="I138" s="358" t="s">
        <v>49</v>
      </c>
      <c r="J138" s="358"/>
      <c r="K138" s="358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5">IF(Q138="","",R137-Q138)</f>
        <v>14</v>
      </c>
      <c r="S138" s="93"/>
      <c r="T138" s="89" t="s">
        <v>51</v>
      </c>
      <c r="U138" s="162">
        <f>Y137</f>
        <v>2000</v>
      </c>
      <c r="V138" s="91"/>
      <c r="W138" s="162">
        <f t="shared" ref="W138:W147" si="26">IF(U138="","",U138+V138)</f>
        <v>2000</v>
      </c>
      <c r="X138" s="91">
        <v>1000</v>
      </c>
      <c r="Y138" s="162">
        <f t="shared" ref="Y138:Y147" si="27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5"/>
        <v>4</v>
      </c>
      <c r="S139" s="93"/>
      <c r="T139" s="89" t="s">
        <v>52</v>
      </c>
      <c r="U139" s="162">
        <f>Y138</f>
        <v>1000</v>
      </c>
      <c r="V139" s="91"/>
      <c r="W139" s="162">
        <f t="shared" si="26"/>
        <v>1000</v>
      </c>
      <c r="X139" s="91">
        <v>1000</v>
      </c>
      <c r="Y139" s="162">
        <f t="shared" si="27"/>
        <v>0</v>
      </c>
      <c r="Z139" s="94"/>
      <c r="AA139" s="45"/>
    </row>
    <row r="140" spans="1:27" s="43" customFormat="1" ht="21" customHeight="1" x14ac:dyDescent="0.25">
      <c r="A140" s="44"/>
      <c r="B140" s="359" t="s">
        <v>47</v>
      </c>
      <c r="C140" s="360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64">
        <f>IF(C144&gt;0,$K$2,C142)</f>
        <v>31</v>
      </c>
      <c r="J140" s="65" t="s">
        <v>66</v>
      </c>
      <c r="K140" s="66">
        <f>K136/$K$2*I140</f>
        <v>31000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5"/>
        <v>3</v>
      </c>
      <c r="S140" s="93"/>
      <c r="T140" s="89" t="s">
        <v>53</v>
      </c>
      <c r="U140" s="162">
        <f>Y139</f>
        <v>0</v>
      </c>
      <c r="V140" s="91"/>
      <c r="W140" s="162">
        <f t="shared" si="26"/>
        <v>0</v>
      </c>
      <c r="X140" s="91"/>
      <c r="Y140" s="162">
        <f t="shared" si="27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191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5"/>
        <v>2</v>
      </c>
      <c r="S141" s="93"/>
      <c r="T141" s="89" t="s">
        <v>54</v>
      </c>
      <c r="U141" s="162">
        <f>Y140</f>
        <v>0</v>
      </c>
      <c r="V141" s="91">
        <v>1000</v>
      </c>
      <c r="W141" s="162">
        <f t="shared" si="26"/>
        <v>1000</v>
      </c>
      <c r="X141" s="91">
        <v>1000</v>
      </c>
      <c r="Y141" s="162">
        <f t="shared" si="27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30</v>
      </c>
      <c r="D142" s="45"/>
      <c r="E142" s="45"/>
      <c r="F142" s="63" t="s">
        <v>70</v>
      </c>
      <c r="G142" s="58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62"/>
      <c r="I142" s="361" t="s">
        <v>74</v>
      </c>
      <c r="J142" s="362"/>
      <c r="K142" s="68">
        <f>K140+K141</f>
        <v>31000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5"/>
        <v>1</v>
      </c>
      <c r="S142" s="93"/>
      <c r="T142" s="89" t="s">
        <v>55</v>
      </c>
      <c r="U142" s="162"/>
      <c r="V142" s="91"/>
      <c r="W142" s="162" t="str">
        <f t="shared" si="26"/>
        <v/>
      </c>
      <c r="X142" s="91"/>
      <c r="Y142" s="162" t="str">
        <f t="shared" si="27"/>
        <v/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61" t="s">
        <v>75</v>
      </c>
      <c r="J143" s="362"/>
      <c r="K143" s="58">
        <f>G143</f>
        <v>0</v>
      </c>
      <c r="L143" s="70"/>
      <c r="M143" s="45"/>
      <c r="N143" s="88"/>
      <c r="O143" s="89" t="s">
        <v>56</v>
      </c>
      <c r="P143" s="89"/>
      <c r="Q143" s="89"/>
      <c r="R143" s="89" t="str">
        <f t="shared" si="25"/>
        <v/>
      </c>
      <c r="S143" s="93"/>
      <c r="T143" s="89" t="s">
        <v>56</v>
      </c>
      <c r="U143" s="162"/>
      <c r="V143" s="91"/>
      <c r="W143" s="162" t="str">
        <f t="shared" si="26"/>
        <v/>
      </c>
      <c r="X143" s="91"/>
      <c r="Y143" s="162" t="str">
        <f t="shared" si="27"/>
        <v/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1</v>
      </c>
      <c r="D144" s="45"/>
      <c r="E144" s="45"/>
      <c r="F144" s="63" t="s">
        <v>72</v>
      </c>
      <c r="G144" s="58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45"/>
      <c r="I144" s="363" t="s">
        <v>68</v>
      </c>
      <c r="J144" s="364"/>
      <c r="K144" s="72">
        <f>K142-K143</f>
        <v>31000</v>
      </c>
      <c r="L144" s="73"/>
      <c r="M144" s="45"/>
      <c r="N144" s="88"/>
      <c r="O144" s="89" t="s">
        <v>61</v>
      </c>
      <c r="P144" s="89"/>
      <c r="Q144" s="89"/>
      <c r="R144" s="89" t="str">
        <f t="shared" si="25"/>
        <v/>
      </c>
      <c r="S144" s="93"/>
      <c r="T144" s="89" t="s">
        <v>61</v>
      </c>
      <c r="U144" s="162"/>
      <c r="V144" s="91"/>
      <c r="W144" s="162" t="str">
        <f t="shared" si="26"/>
        <v/>
      </c>
      <c r="X144" s="91"/>
      <c r="Y144" s="162" t="str">
        <f t="shared" si="27"/>
        <v/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57</v>
      </c>
      <c r="P145" s="89"/>
      <c r="Q145" s="89"/>
      <c r="R145" s="89" t="str">
        <f t="shared" si="25"/>
        <v/>
      </c>
      <c r="S145" s="93"/>
      <c r="T145" s="89" t="s">
        <v>57</v>
      </c>
      <c r="U145" s="162"/>
      <c r="V145" s="91"/>
      <c r="W145" s="162" t="str">
        <f t="shared" si="26"/>
        <v/>
      </c>
      <c r="X145" s="91"/>
      <c r="Y145" s="162" t="str">
        <f t="shared" si="27"/>
        <v/>
      </c>
      <c r="Z145" s="94"/>
      <c r="AA145" s="45"/>
    </row>
    <row r="146" spans="1:27" s="43" customFormat="1" ht="21" customHeight="1" x14ac:dyDescent="0.25">
      <c r="A146" s="44"/>
      <c r="B146" s="365" t="s">
        <v>103</v>
      </c>
      <c r="C146" s="365"/>
      <c r="D146" s="365"/>
      <c r="E146" s="365"/>
      <c r="F146" s="365"/>
      <c r="G146" s="365"/>
      <c r="H146" s="365"/>
      <c r="I146" s="365"/>
      <c r="J146" s="365"/>
      <c r="K146" s="365"/>
      <c r="L146" s="61"/>
      <c r="M146" s="45"/>
      <c r="N146" s="88"/>
      <c r="O146" s="89" t="s">
        <v>62</v>
      </c>
      <c r="P146" s="89"/>
      <c r="Q146" s="89"/>
      <c r="R146" s="89" t="str">
        <f t="shared" si="25"/>
        <v/>
      </c>
      <c r="S146" s="93"/>
      <c r="T146" s="89" t="s">
        <v>62</v>
      </c>
      <c r="U146" s="162"/>
      <c r="V146" s="91"/>
      <c r="W146" s="162" t="str">
        <f t="shared" si="26"/>
        <v/>
      </c>
      <c r="X146" s="91"/>
      <c r="Y146" s="162" t="str">
        <f t="shared" si="27"/>
        <v/>
      </c>
      <c r="Z146" s="94"/>
      <c r="AA146" s="45"/>
    </row>
    <row r="147" spans="1:27" s="43" customFormat="1" ht="21" customHeight="1" x14ac:dyDescent="0.25">
      <c r="A147" s="44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61"/>
      <c r="M147" s="45"/>
      <c r="N147" s="88"/>
      <c r="O147" s="89" t="s">
        <v>63</v>
      </c>
      <c r="P147" s="89"/>
      <c r="Q147" s="89"/>
      <c r="R147" s="89" t="str">
        <f t="shared" si="25"/>
        <v/>
      </c>
      <c r="S147" s="93"/>
      <c r="T147" s="89" t="s">
        <v>63</v>
      </c>
      <c r="U147" s="162"/>
      <c r="V147" s="91"/>
      <c r="W147" s="162" t="str">
        <f t="shared" si="26"/>
        <v/>
      </c>
      <c r="X147" s="91"/>
      <c r="Y147" s="162" t="str">
        <f t="shared" si="27"/>
        <v/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66" t="s">
        <v>45</v>
      </c>
      <c r="B149" s="367"/>
      <c r="C149" s="367"/>
      <c r="D149" s="367"/>
      <c r="E149" s="367"/>
      <c r="F149" s="367"/>
      <c r="G149" s="367"/>
      <c r="H149" s="367"/>
      <c r="I149" s="367"/>
      <c r="J149" s="367"/>
      <c r="K149" s="367"/>
      <c r="L149" s="368"/>
      <c r="M149" s="42"/>
      <c r="N149" s="81"/>
      <c r="O149" s="353" t="s">
        <v>47</v>
      </c>
      <c r="P149" s="354"/>
      <c r="Q149" s="354"/>
      <c r="R149" s="355"/>
      <c r="S149" s="82"/>
      <c r="T149" s="353" t="s">
        <v>48</v>
      </c>
      <c r="U149" s="354"/>
      <c r="V149" s="354"/>
      <c r="W149" s="354"/>
      <c r="X149" s="354"/>
      <c r="Y149" s="355"/>
      <c r="Z149" s="83"/>
      <c r="AA149" s="42"/>
    </row>
    <row r="150" spans="1:27" s="43" customFormat="1" ht="21" customHeight="1" x14ac:dyDescent="0.25">
      <c r="A150" s="44"/>
      <c r="B150" s="45"/>
      <c r="C150" s="356" t="s">
        <v>101</v>
      </c>
      <c r="D150" s="356"/>
      <c r="E150" s="356"/>
      <c r="F150" s="356"/>
      <c r="G150" s="46" t="str">
        <f>$J$1</f>
        <v>July</v>
      </c>
      <c r="H150" s="357">
        <f>$K$1</f>
        <v>2020</v>
      </c>
      <c r="I150" s="357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149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2">
        <f t="shared" ref="U152:U159" si="28">Y151</f>
        <v>0</v>
      </c>
      <c r="V152" s="91"/>
      <c r="W152" s="162">
        <f>IF(U152="","",U152+V152)</f>
        <v>0</v>
      </c>
      <c r="X152" s="91"/>
      <c r="Y152" s="162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58" t="s">
        <v>48</v>
      </c>
      <c r="G153" s="358"/>
      <c r="H153" s="45"/>
      <c r="I153" s="358" t="s">
        <v>49</v>
      </c>
      <c r="J153" s="358"/>
      <c r="K153" s="358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2">
        <f t="shared" si="28"/>
        <v>0</v>
      </c>
      <c r="V153" s="91"/>
      <c r="W153" s="162">
        <f t="shared" ref="W153:W162" si="29">IF(U153="","",U153+V153)</f>
        <v>0</v>
      </c>
      <c r="X153" s="91"/>
      <c r="Y153" s="162">
        <f t="shared" ref="Y153:Y162" si="30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2">
        <f t="shared" si="28"/>
        <v>0</v>
      </c>
      <c r="V154" s="91"/>
      <c r="W154" s="162">
        <f t="shared" si="29"/>
        <v>0</v>
      </c>
      <c r="X154" s="91"/>
      <c r="Y154" s="162">
        <f t="shared" si="30"/>
        <v>0</v>
      </c>
      <c r="Z154" s="94"/>
      <c r="AA154" s="45"/>
    </row>
    <row r="155" spans="1:27" s="43" customFormat="1" ht="21" customHeight="1" x14ac:dyDescent="0.25">
      <c r="A155" s="44"/>
      <c r="B155" s="359" t="s">
        <v>47</v>
      </c>
      <c r="C155" s="360"/>
      <c r="D155" s="45"/>
      <c r="E155" s="45"/>
      <c r="F155" s="63" t="s">
        <v>69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K2</f>
        <v>31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2">
        <f t="shared" si="28"/>
        <v>0</v>
      </c>
      <c r="V155" s="91"/>
      <c r="W155" s="162">
        <f t="shared" si="29"/>
        <v>0</v>
      </c>
      <c r="X155" s="91"/>
      <c r="Y155" s="162">
        <f t="shared" si="30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2">
        <f t="shared" si="28"/>
        <v>0</v>
      </c>
      <c r="V156" s="91"/>
      <c r="W156" s="162">
        <f t="shared" si="29"/>
        <v>0</v>
      </c>
      <c r="X156" s="91"/>
      <c r="Y156" s="162">
        <f t="shared" si="30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0</v>
      </c>
      <c r="H157" s="62"/>
      <c r="I157" s="361" t="s">
        <v>74</v>
      </c>
      <c r="J157" s="362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2">
        <f t="shared" si="28"/>
        <v>0</v>
      </c>
      <c r="V157" s="91"/>
      <c r="W157" s="162">
        <f t="shared" si="29"/>
        <v>0</v>
      </c>
      <c r="X157" s="91"/>
      <c r="Y157" s="162">
        <f t="shared" si="30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1" t="s">
        <v>75</v>
      </c>
      <c r="J158" s="362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2">
        <f t="shared" si="28"/>
        <v>0</v>
      </c>
      <c r="V158" s="91"/>
      <c r="W158" s="162">
        <f>V158+U158</f>
        <v>0</v>
      </c>
      <c r="X158" s="91"/>
      <c r="Y158" s="162">
        <f t="shared" si="30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 t="str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/>
      </c>
      <c r="D159" s="45"/>
      <c r="E159" s="45"/>
      <c r="F159" s="63" t="s">
        <v>72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63" t="s">
        <v>68</v>
      </c>
      <c r="J159" s="364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2">
        <f t="shared" si="28"/>
        <v>0</v>
      </c>
      <c r="V159" s="91"/>
      <c r="W159" s="162">
        <f t="shared" si="29"/>
        <v>0</v>
      </c>
      <c r="X159" s="91"/>
      <c r="Y159" s="162">
        <f t="shared" si="30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2" t="str">
        <f>IF($J$1="October",Y159,"")</f>
        <v/>
      </c>
      <c r="V160" s="91"/>
      <c r="W160" s="162" t="str">
        <f t="shared" si="29"/>
        <v/>
      </c>
      <c r="X160" s="91"/>
      <c r="Y160" s="162" t="str">
        <f t="shared" si="30"/>
        <v/>
      </c>
      <c r="Z160" s="94"/>
      <c r="AA160" s="45"/>
    </row>
    <row r="161" spans="1:27" s="43" customFormat="1" ht="21" customHeight="1" x14ac:dyDescent="0.25">
      <c r="A161" s="44"/>
      <c r="B161" s="365" t="s">
        <v>103</v>
      </c>
      <c r="C161" s="365"/>
      <c r="D161" s="365"/>
      <c r="E161" s="365"/>
      <c r="F161" s="365"/>
      <c r="G161" s="365"/>
      <c r="H161" s="365"/>
      <c r="I161" s="365"/>
      <c r="J161" s="365"/>
      <c r="K161" s="365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2" t="str">
        <f>IF($J$1="November",Y160,"")</f>
        <v/>
      </c>
      <c r="V161" s="91"/>
      <c r="W161" s="162" t="str">
        <f t="shared" si="29"/>
        <v/>
      </c>
      <c r="X161" s="91"/>
      <c r="Y161" s="162" t="str">
        <f t="shared" si="30"/>
        <v/>
      </c>
      <c r="Z161" s="94"/>
      <c r="AA161" s="45"/>
    </row>
    <row r="162" spans="1:27" s="43" customFormat="1" ht="21" customHeight="1" x14ac:dyDescent="0.25">
      <c r="A162" s="44"/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2" t="str">
        <f>IF($J$1="December",Y161,"")</f>
        <v/>
      </c>
      <c r="V162" s="91"/>
      <c r="W162" s="162" t="str">
        <f t="shared" si="29"/>
        <v/>
      </c>
      <c r="X162" s="91"/>
      <c r="Y162" s="162" t="str">
        <f t="shared" si="30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5" customFormat="1" ht="21" customHeight="1" thickBot="1" x14ac:dyDescent="0.3"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7" s="43" customFormat="1" ht="21" customHeight="1" x14ac:dyDescent="0.25">
      <c r="A165" s="350" t="s">
        <v>45</v>
      </c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2"/>
      <c r="M165" s="42"/>
      <c r="N165" s="81"/>
      <c r="O165" s="353" t="s">
        <v>47</v>
      </c>
      <c r="P165" s="354"/>
      <c r="Q165" s="354"/>
      <c r="R165" s="355"/>
      <c r="S165" s="82"/>
      <c r="T165" s="353" t="s">
        <v>48</v>
      </c>
      <c r="U165" s="354"/>
      <c r="V165" s="354"/>
      <c r="W165" s="354"/>
      <c r="X165" s="354"/>
      <c r="Y165" s="355"/>
      <c r="Z165" s="83"/>
      <c r="AA165" s="42"/>
    </row>
    <row r="166" spans="1:27" s="43" customFormat="1" ht="21" customHeight="1" x14ac:dyDescent="0.25">
      <c r="A166" s="44"/>
      <c r="B166" s="45"/>
      <c r="C166" s="356" t="s">
        <v>101</v>
      </c>
      <c r="D166" s="356"/>
      <c r="E166" s="356"/>
      <c r="F166" s="356"/>
      <c r="G166" s="46" t="str">
        <f>$J$1</f>
        <v>July</v>
      </c>
      <c r="H166" s="357">
        <f>$K$1</f>
        <v>2020</v>
      </c>
      <c r="I166" s="357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148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2">
        <f>Y167</f>
        <v>4000</v>
      </c>
      <c r="V168" s="91"/>
      <c r="W168" s="162">
        <f>IF(U168="","",U168+V168)</f>
        <v>4000</v>
      </c>
      <c r="X168" s="91">
        <v>2000</v>
      </c>
      <c r="Y168" s="162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58" t="s">
        <v>48</v>
      </c>
      <c r="G169" s="358"/>
      <c r="H169" s="45"/>
      <c r="I169" s="358" t="s">
        <v>49</v>
      </c>
      <c r="J169" s="358"/>
      <c r="K169" s="358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2">
        <f>Y168</f>
        <v>2000</v>
      </c>
      <c r="V169" s="91"/>
      <c r="W169" s="162">
        <f t="shared" ref="W169:W178" si="31">IF(U169="","",U169+V169)</f>
        <v>2000</v>
      </c>
      <c r="X169" s="91">
        <v>1300</v>
      </c>
      <c r="Y169" s="162">
        <f t="shared" ref="Y169:Y178" si="32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2">
        <f>Y169</f>
        <v>700</v>
      </c>
      <c r="V170" s="91"/>
      <c r="W170" s="162">
        <f t="shared" si="31"/>
        <v>700</v>
      </c>
      <c r="X170" s="91">
        <v>700</v>
      </c>
      <c r="Y170" s="162">
        <f t="shared" si="32"/>
        <v>0</v>
      </c>
      <c r="Z170" s="94"/>
      <c r="AA170" s="45"/>
    </row>
    <row r="171" spans="1:27" s="43" customFormat="1" ht="21" customHeight="1" x14ac:dyDescent="0.25">
      <c r="A171" s="44"/>
      <c r="B171" s="359" t="s">
        <v>47</v>
      </c>
      <c r="C171" s="360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0</v>
      </c>
      <c r="H171" s="62"/>
      <c r="I171" s="64">
        <f>IF(C175&gt;0,$K$2,C173)</f>
        <v>31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2"/>
      <c r="V171" s="91"/>
      <c r="W171" s="162" t="str">
        <f t="shared" si="31"/>
        <v/>
      </c>
      <c r="X171" s="91"/>
      <c r="Y171" s="162" t="str">
        <f t="shared" si="32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20060</v>
      </c>
      <c r="H172" s="62"/>
      <c r="I172" s="64">
        <v>64</v>
      </c>
      <c r="J172" s="65" t="s">
        <v>67</v>
      </c>
      <c r="K172" s="68">
        <f>K167/$K$2/7*I172</f>
        <v>8258.0645161290322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2"/>
      <c r="V172" s="91"/>
      <c r="W172" s="162" t="str">
        <f t="shared" si="31"/>
        <v/>
      </c>
      <c r="X172" s="91"/>
      <c r="Y172" s="162" t="str">
        <f t="shared" si="32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28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20060</v>
      </c>
      <c r="H173" s="62"/>
      <c r="I173" s="361" t="s">
        <v>74</v>
      </c>
      <c r="J173" s="362"/>
      <c r="K173" s="68">
        <f>K171+K172</f>
        <v>36258.06451612903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15</v>
      </c>
      <c r="S173" s="93"/>
      <c r="T173" s="89" t="s">
        <v>55</v>
      </c>
      <c r="U173" s="162"/>
      <c r="V173" s="91">
        <v>20060</v>
      </c>
      <c r="W173" s="162">
        <f>V173+U173</f>
        <v>20060</v>
      </c>
      <c r="X173" s="91">
        <v>60</v>
      </c>
      <c r="Y173" s="162">
        <f t="shared" si="32"/>
        <v>20000</v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3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60</v>
      </c>
      <c r="H174" s="62"/>
      <c r="I174" s="361" t="s">
        <v>75</v>
      </c>
      <c r="J174" s="362"/>
      <c r="K174" s="58">
        <f>G174</f>
        <v>60</v>
      </c>
      <c r="L174" s="70"/>
      <c r="M174" s="45"/>
      <c r="N174" s="88"/>
      <c r="O174" s="89" t="s">
        <v>56</v>
      </c>
      <c r="P174" s="89"/>
      <c r="Q174" s="89"/>
      <c r="R174" s="89">
        <v>0</v>
      </c>
      <c r="S174" s="93"/>
      <c r="T174" s="89" t="s">
        <v>56</v>
      </c>
      <c r="U174" s="162"/>
      <c r="V174" s="91"/>
      <c r="W174" s="162" t="str">
        <f t="shared" si="31"/>
        <v/>
      </c>
      <c r="X174" s="91"/>
      <c r="Y174" s="162" t="str">
        <f t="shared" si="32"/>
        <v/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15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20000</v>
      </c>
      <c r="H175" s="45"/>
      <c r="I175" s="363" t="s">
        <v>68</v>
      </c>
      <c r="J175" s="364"/>
      <c r="K175" s="72"/>
      <c r="L175" s="73"/>
      <c r="M175" s="45"/>
      <c r="N175" s="88"/>
      <c r="O175" s="89" t="s">
        <v>61</v>
      </c>
      <c r="P175" s="89"/>
      <c r="Q175" s="89"/>
      <c r="R175" s="89">
        <v>0</v>
      </c>
      <c r="S175" s="93"/>
      <c r="T175" s="89" t="s">
        <v>61</v>
      </c>
      <c r="U175" s="162"/>
      <c r="V175" s="91"/>
      <c r="W175" s="162" t="str">
        <f t="shared" si="31"/>
        <v/>
      </c>
      <c r="X175" s="91"/>
      <c r="Y175" s="162" t="str">
        <f t="shared" si="32"/>
        <v/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77"/>
      <c r="L176" s="61"/>
      <c r="M176" s="45"/>
      <c r="N176" s="88"/>
      <c r="O176" s="89" t="s">
        <v>57</v>
      </c>
      <c r="P176" s="89"/>
      <c r="Q176" s="89"/>
      <c r="R176" s="89">
        <v>0</v>
      </c>
      <c r="S176" s="93"/>
      <c r="T176" s="89" t="s">
        <v>57</v>
      </c>
      <c r="U176" s="162"/>
      <c r="V176" s="91"/>
      <c r="W176" s="162" t="str">
        <f t="shared" si="31"/>
        <v/>
      </c>
      <c r="X176" s="91"/>
      <c r="Y176" s="162" t="str">
        <f t="shared" si="32"/>
        <v/>
      </c>
      <c r="Z176" s="94"/>
      <c r="AA176" s="45"/>
    </row>
    <row r="177" spans="1:27" s="43" customFormat="1" ht="21" customHeight="1" x14ac:dyDescent="0.25">
      <c r="A177" s="44"/>
      <c r="B177" s="365" t="s">
        <v>103</v>
      </c>
      <c r="C177" s="365"/>
      <c r="D177" s="365"/>
      <c r="E177" s="365"/>
      <c r="F177" s="365"/>
      <c r="G177" s="365"/>
      <c r="H177" s="365"/>
      <c r="I177" s="365"/>
      <c r="J177" s="365"/>
      <c r="K177" s="365"/>
      <c r="L177" s="61"/>
      <c r="M177" s="45"/>
      <c r="N177" s="88"/>
      <c r="O177" s="89" t="s">
        <v>62</v>
      </c>
      <c r="P177" s="89"/>
      <c r="Q177" s="89"/>
      <c r="R177" s="89">
        <v>0</v>
      </c>
      <c r="S177" s="93"/>
      <c r="T177" s="89" t="s">
        <v>62</v>
      </c>
      <c r="U177" s="162"/>
      <c r="V177" s="91"/>
      <c r="W177" s="162" t="str">
        <f t="shared" si="31"/>
        <v/>
      </c>
      <c r="X177" s="91"/>
      <c r="Y177" s="162" t="str">
        <f t="shared" si="32"/>
        <v/>
      </c>
      <c r="Z177" s="94"/>
      <c r="AA177" s="45"/>
    </row>
    <row r="178" spans="1:27" s="43" customFormat="1" ht="21" customHeight="1" x14ac:dyDescent="0.25">
      <c r="A178" s="44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2"/>
      <c r="V178" s="91"/>
      <c r="W178" s="162" t="str">
        <f t="shared" si="31"/>
        <v/>
      </c>
      <c r="X178" s="91"/>
      <c r="Y178" s="162" t="str">
        <f t="shared" si="32"/>
        <v/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thickBot="1" x14ac:dyDescent="0.3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3" customFormat="1" ht="21" customHeight="1" x14ac:dyDescent="0.25">
      <c r="A181" s="350" t="s">
        <v>45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2"/>
      <c r="M181" s="42"/>
      <c r="N181" s="81"/>
      <c r="O181" s="353" t="s">
        <v>47</v>
      </c>
      <c r="P181" s="354"/>
      <c r="Q181" s="354"/>
      <c r="R181" s="355"/>
      <c r="S181" s="82"/>
      <c r="T181" s="353" t="s">
        <v>48</v>
      </c>
      <c r="U181" s="354"/>
      <c r="V181" s="354"/>
      <c r="W181" s="354"/>
      <c r="X181" s="354"/>
      <c r="Y181" s="355"/>
      <c r="Z181" s="80"/>
    </row>
    <row r="182" spans="1:27" s="43" customFormat="1" ht="21" customHeight="1" x14ac:dyDescent="0.25">
      <c r="A182" s="44"/>
      <c r="B182" s="45"/>
      <c r="C182" s="356" t="s">
        <v>101</v>
      </c>
      <c r="D182" s="356"/>
      <c r="E182" s="356"/>
      <c r="F182" s="356"/>
      <c r="G182" s="46" t="str">
        <f>$J$1</f>
        <v>July</v>
      </c>
      <c r="H182" s="357">
        <f>$K$1</f>
        <v>2020</v>
      </c>
      <c r="I182" s="357"/>
      <c r="J182" s="45"/>
      <c r="K182" s="47"/>
      <c r="L182" s="48"/>
      <c r="M182" s="47"/>
      <c r="N182" s="84"/>
      <c r="O182" s="85" t="s">
        <v>58</v>
      </c>
      <c r="P182" s="85" t="s">
        <v>7</v>
      </c>
      <c r="Q182" s="85" t="s">
        <v>6</v>
      </c>
      <c r="R182" s="85" t="s">
        <v>59</v>
      </c>
      <c r="S182" s="86"/>
      <c r="T182" s="85" t="s">
        <v>58</v>
      </c>
      <c r="U182" s="85" t="s">
        <v>60</v>
      </c>
      <c r="V182" s="85" t="s">
        <v>23</v>
      </c>
      <c r="W182" s="85" t="s">
        <v>22</v>
      </c>
      <c r="X182" s="85" t="s">
        <v>24</v>
      </c>
      <c r="Y182" s="85" t="s">
        <v>64</v>
      </c>
      <c r="Z182" s="80"/>
    </row>
    <row r="183" spans="1:27" s="43" customFormat="1" ht="21" customHeight="1" x14ac:dyDescent="0.25">
      <c r="A183" s="44"/>
      <c r="B183" s="45"/>
      <c r="C183" s="45"/>
      <c r="D183" s="50"/>
      <c r="E183" s="50"/>
      <c r="F183" s="50"/>
      <c r="G183" s="50"/>
      <c r="H183" s="50"/>
      <c r="I183" s="45"/>
      <c r="J183" s="51" t="s">
        <v>1</v>
      </c>
      <c r="K183" s="52"/>
      <c r="L183" s="53"/>
      <c r="M183" s="45"/>
      <c r="N183" s="88"/>
      <c r="O183" s="89" t="s">
        <v>50</v>
      </c>
      <c r="P183" s="89"/>
      <c r="Q183" s="89">
        <v>0</v>
      </c>
      <c r="R183" s="89">
        <v>0</v>
      </c>
      <c r="S183" s="90"/>
      <c r="T183" s="89" t="s">
        <v>50</v>
      </c>
      <c r="U183" s="91"/>
      <c r="V183" s="91"/>
      <c r="W183" s="91">
        <f>V183+U183</f>
        <v>0</v>
      </c>
      <c r="X183" s="91"/>
      <c r="Y183" s="91">
        <f>W183-X183</f>
        <v>0</v>
      </c>
      <c r="Z183" s="80"/>
    </row>
    <row r="184" spans="1:27" s="43" customFormat="1" ht="21" customHeight="1" x14ac:dyDescent="0.25">
      <c r="A184" s="44"/>
      <c r="B184" s="45" t="s">
        <v>0</v>
      </c>
      <c r="C184" s="55"/>
      <c r="D184" s="45"/>
      <c r="E184" s="45"/>
      <c r="F184" s="45"/>
      <c r="G184" s="45"/>
      <c r="H184" s="56"/>
      <c r="I184" s="50"/>
      <c r="J184" s="45"/>
      <c r="K184" s="45"/>
      <c r="L184" s="57"/>
      <c r="M184" s="42"/>
      <c r="N184" s="92"/>
      <c r="O184" s="89" t="s">
        <v>76</v>
      </c>
      <c r="P184" s="89"/>
      <c r="Q184" s="89">
        <v>0</v>
      </c>
      <c r="R184" s="89">
        <v>0</v>
      </c>
      <c r="S184" s="93"/>
      <c r="T184" s="89" t="s">
        <v>76</v>
      </c>
      <c r="U184" s="162">
        <f>IF($J$1="April",Y183,Y183)</f>
        <v>0</v>
      </c>
      <c r="V184" s="91"/>
      <c r="W184" s="91">
        <f>V184+U184</f>
        <v>0</v>
      </c>
      <c r="X184" s="91"/>
      <c r="Y184" s="162">
        <f>IF(W184="","",W184-X184)</f>
        <v>0</v>
      </c>
      <c r="Z184" s="80"/>
    </row>
    <row r="185" spans="1:27" s="43" customFormat="1" ht="21" customHeight="1" x14ac:dyDescent="0.25">
      <c r="A185" s="44"/>
      <c r="B185" s="59" t="s">
        <v>46</v>
      </c>
      <c r="C185" s="77"/>
      <c r="D185" s="45"/>
      <c r="E185" s="45"/>
      <c r="F185" s="358" t="s">
        <v>48</v>
      </c>
      <c r="G185" s="358"/>
      <c r="H185" s="45"/>
      <c r="I185" s="358" t="s">
        <v>49</v>
      </c>
      <c r="J185" s="358"/>
      <c r="K185" s="358"/>
      <c r="L185" s="61"/>
      <c r="M185" s="45"/>
      <c r="N185" s="88"/>
      <c r="O185" s="89" t="s">
        <v>51</v>
      </c>
      <c r="P185" s="89"/>
      <c r="Q185" s="89"/>
      <c r="R185" s="89" t="str">
        <f>IF(Q185="","",R184-Q185)</f>
        <v/>
      </c>
      <c r="S185" s="93"/>
      <c r="T185" s="89" t="s">
        <v>51</v>
      </c>
      <c r="U185" s="162">
        <f>IF($J$1="April",Y184,Y184)</f>
        <v>0</v>
      </c>
      <c r="V185" s="91"/>
      <c r="W185" s="91">
        <f>V185+U185</f>
        <v>0</v>
      </c>
      <c r="X185" s="91"/>
      <c r="Y185" s="162">
        <f t="shared" ref="Y185:Y194" si="33">IF(W185="","",W185-X185)</f>
        <v>0</v>
      </c>
      <c r="Z185" s="80"/>
    </row>
    <row r="186" spans="1:27" s="43" customFormat="1" ht="21" customHeight="1" x14ac:dyDescent="0.25">
      <c r="A186" s="44"/>
      <c r="B186" s="45"/>
      <c r="C186" s="45"/>
      <c r="D186" s="45"/>
      <c r="E186" s="45"/>
      <c r="F186" s="45"/>
      <c r="G186" s="45"/>
      <c r="H186" s="62"/>
      <c r="L186" s="49"/>
      <c r="M186" s="45"/>
      <c r="N186" s="88"/>
      <c r="O186" s="89" t="s">
        <v>52</v>
      </c>
      <c r="P186" s="89"/>
      <c r="Q186" s="89"/>
      <c r="R186" s="89">
        <v>0</v>
      </c>
      <c r="S186" s="93"/>
      <c r="T186" s="89" t="s">
        <v>52</v>
      </c>
      <c r="U186" s="162">
        <f>IF($J$1="April",Y185,Y185)</f>
        <v>0</v>
      </c>
      <c r="V186" s="91"/>
      <c r="W186" s="91">
        <f>V186+U186</f>
        <v>0</v>
      </c>
      <c r="X186" s="91"/>
      <c r="Y186" s="162">
        <f t="shared" si="33"/>
        <v>0</v>
      </c>
      <c r="Z186" s="80"/>
    </row>
    <row r="187" spans="1:27" s="43" customFormat="1" ht="21" customHeight="1" x14ac:dyDescent="0.25">
      <c r="A187" s="44"/>
      <c r="B187" s="359" t="s">
        <v>47</v>
      </c>
      <c r="C187" s="360"/>
      <c r="D187" s="45"/>
      <c r="E187" s="45"/>
      <c r="F187" s="63" t="s">
        <v>69</v>
      </c>
      <c r="G187" s="58" t="str">
        <f>IF($J$1="January",U183,IF($J$1="February",U184,IF($J$1="March",U185,IF($J$1="April",U186,IF($J$1="May",U187,IF($J$1="June",U188,IF($J$1="July",U189,IF($J$1="August",U190,IF($J$1="August",U190,IF($J$1="September",U191,IF($J$1="October",U192,IF($J$1="November",U193,IF($J$1="December",U194)))))))))))))</f>
        <v/>
      </c>
      <c r="H187" s="62"/>
      <c r="I187" s="64"/>
      <c r="J187" s="65" t="s">
        <v>66</v>
      </c>
      <c r="K187" s="66">
        <f>K183*I187</f>
        <v>0</v>
      </c>
      <c r="L187" s="67"/>
      <c r="M187" s="45"/>
      <c r="N187" s="88"/>
      <c r="O187" s="89" t="s">
        <v>53</v>
      </c>
      <c r="P187" s="89"/>
      <c r="Q187" s="89"/>
      <c r="R187" s="89">
        <v>0</v>
      </c>
      <c r="S187" s="93"/>
      <c r="T187" s="89" t="s">
        <v>53</v>
      </c>
      <c r="U187" s="162">
        <f>IF($J$1="May",Y186,Y186)</f>
        <v>0</v>
      </c>
      <c r="V187" s="91"/>
      <c r="W187" s="162">
        <f>V187</f>
        <v>0</v>
      </c>
      <c r="X187" s="91"/>
      <c r="Y187" s="162">
        <f t="shared" si="33"/>
        <v>0</v>
      </c>
      <c r="Z187" s="80"/>
    </row>
    <row r="188" spans="1:27" s="43" customFormat="1" ht="21" customHeight="1" x14ac:dyDescent="0.25">
      <c r="A188" s="44"/>
      <c r="B188" s="54"/>
      <c r="C188" s="54"/>
      <c r="D188" s="45"/>
      <c r="E188" s="45"/>
      <c r="F188" s="63" t="s">
        <v>23</v>
      </c>
      <c r="G188" s="58">
        <f>IF($J$1="January",V183,IF($J$1="February",V184,IF($J$1="March",V185,IF($J$1="April",V186,IF($J$1="May",V187,IF($J$1="June",V188,IF($J$1="July",V189,IF($J$1="August",V190,IF($J$1="August",V190,IF($J$1="September",V191,IF($J$1="October",V192,IF($J$1="November",V193,IF($J$1="December",V194)))))))))))))</f>
        <v>0</v>
      </c>
      <c r="H188" s="62"/>
      <c r="I188" s="108"/>
      <c r="J188" s="65" t="s">
        <v>67</v>
      </c>
      <c r="K188" s="68">
        <f>K183/8*I188</f>
        <v>0</v>
      </c>
      <c r="L188" s="69"/>
      <c r="M188" s="45"/>
      <c r="N188" s="88"/>
      <c r="O188" s="89" t="s">
        <v>54</v>
      </c>
      <c r="P188" s="89"/>
      <c r="Q188" s="89"/>
      <c r="R188" s="89">
        <v>0</v>
      </c>
      <c r="S188" s="93"/>
      <c r="T188" s="89" t="s">
        <v>54</v>
      </c>
      <c r="U188" s="162" t="str">
        <f>IF($J$1="June",Y187,"")</f>
        <v/>
      </c>
      <c r="V188" s="91"/>
      <c r="W188" s="162" t="str">
        <f t="shared" ref="W188:W194" si="34">IF(U188="","",U188+V188)</f>
        <v/>
      </c>
      <c r="X188" s="91"/>
      <c r="Y188" s="162" t="str">
        <f t="shared" si="33"/>
        <v/>
      </c>
      <c r="Z188" s="80"/>
    </row>
    <row r="189" spans="1:27" s="43" customFormat="1" ht="21" customHeight="1" x14ac:dyDescent="0.25">
      <c r="A189" s="44"/>
      <c r="B189" s="63" t="s">
        <v>7</v>
      </c>
      <c r="C189" s="54">
        <f>IF($J$1="January",P183,IF($J$1="February",P184,IF($J$1="March",P185,IF($J$1="April",P186,IF($J$1="May",P187,IF($J$1="June",P188,IF($J$1="July",P189,IF($J$1="August",P190,IF($J$1="August",P190,IF($J$1="September",P191,IF($J$1="October",P192,IF($J$1="November",P193,IF($J$1="December",P194)))))))))))))</f>
        <v>0</v>
      </c>
      <c r="D189" s="45"/>
      <c r="E189" s="45"/>
      <c r="F189" s="63" t="s">
        <v>70</v>
      </c>
      <c r="G189" s="58">
        <f>IF($J$1="January",W183,IF($J$1="February",W184,IF($J$1="March",W185,IF($J$1="April",W186,IF($J$1="May",W187,IF($J$1="June",W188,IF($J$1="July",W189,IF($J$1="August",W190,IF($J$1="August",W190,IF($J$1="September",W191,IF($J$1="October",W192,IF($J$1="November",W193,IF($J$1="December",W194)))))))))))))</f>
        <v>0</v>
      </c>
      <c r="H189" s="62"/>
      <c r="I189" s="361" t="s">
        <v>74</v>
      </c>
      <c r="J189" s="362"/>
      <c r="K189" s="68">
        <f>K187+K188</f>
        <v>0</v>
      </c>
      <c r="L189" s="69"/>
      <c r="M189" s="45"/>
      <c r="N189" s="88"/>
      <c r="O189" s="89" t="s">
        <v>55</v>
      </c>
      <c r="P189" s="89"/>
      <c r="Q189" s="89"/>
      <c r="R189" s="89">
        <v>0</v>
      </c>
      <c r="S189" s="93"/>
      <c r="T189" s="89" t="s">
        <v>55</v>
      </c>
      <c r="U189" s="162" t="str">
        <f>Y188</f>
        <v/>
      </c>
      <c r="V189" s="91"/>
      <c r="W189" s="162">
        <f>V189</f>
        <v>0</v>
      </c>
      <c r="X189" s="91"/>
      <c r="Y189" s="162">
        <f t="shared" si="33"/>
        <v>0</v>
      </c>
      <c r="Z189" s="80"/>
    </row>
    <row r="190" spans="1:27" s="43" customFormat="1" ht="21" customHeight="1" x14ac:dyDescent="0.25">
      <c r="A190" s="44"/>
      <c r="B190" s="63" t="s">
        <v>6</v>
      </c>
      <c r="C190" s="54">
        <f>IF($J$1="January",Q183,IF($J$1="February",Q184,IF($J$1="March",Q185,IF($J$1="April",Q186,IF($J$1="May",Q187,IF($J$1="June",Q188,IF($J$1="July",Q189,IF($J$1="August",Q190,IF($J$1="August",Q190,IF($J$1="September",Q191,IF($J$1="October",Q192,IF($J$1="November",Q193,IF($J$1="December",Q194)))))))))))))</f>
        <v>0</v>
      </c>
      <c r="D190" s="45"/>
      <c r="E190" s="45"/>
      <c r="F190" s="63" t="s">
        <v>24</v>
      </c>
      <c r="G190" s="58">
        <f>IF($J$1="January",X183,IF($J$1="February",X184,IF($J$1="March",X185,IF($J$1="April",X186,IF($J$1="May",X187,IF($J$1="June",X188,IF($J$1="July",X189,IF($J$1="August",X190,IF($J$1="August",X190,IF($J$1="September",X191,IF($J$1="October",X192,IF($J$1="November",X193,IF($J$1="December",X194)))))))))))))</f>
        <v>0</v>
      </c>
      <c r="H190" s="62"/>
      <c r="I190" s="361" t="s">
        <v>75</v>
      </c>
      <c r="J190" s="362"/>
      <c r="K190" s="58">
        <f>G190</f>
        <v>0</v>
      </c>
      <c r="L190" s="70"/>
      <c r="M190" s="45"/>
      <c r="N190" s="88"/>
      <c r="O190" s="89" t="s">
        <v>56</v>
      </c>
      <c r="P190" s="89"/>
      <c r="Q190" s="89"/>
      <c r="R190" s="89">
        <v>0</v>
      </c>
      <c r="S190" s="93"/>
      <c r="T190" s="89" t="s">
        <v>56</v>
      </c>
      <c r="U190" s="162">
        <f>Y189</f>
        <v>0</v>
      </c>
      <c r="V190" s="91"/>
      <c r="W190" s="162">
        <f t="shared" si="34"/>
        <v>0</v>
      </c>
      <c r="X190" s="91"/>
      <c r="Y190" s="162">
        <f t="shared" si="33"/>
        <v>0</v>
      </c>
      <c r="Z190" s="80"/>
    </row>
    <row r="191" spans="1:27" s="43" customFormat="1" ht="21" customHeight="1" x14ac:dyDescent="0.25">
      <c r="A191" s="44"/>
      <c r="B191" s="71" t="s">
        <v>73</v>
      </c>
      <c r="C191" s="54">
        <f>IF($J$1="January",R183,IF($J$1="February",R184,IF($J$1="March",R185,IF($J$1="April",R186,IF($J$1="May",R187,IF($J$1="June",R188,IF($J$1="July",R189,IF($J$1="August",R190,IF($J$1="August",R190,IF($J$1="September",R191,IF($J$1="October",R192,IF($J$1="November",R193,IF($J$1="December",R194)))))))))))))</f>
        <v>0</v>
      </c>
      <c r="D191" s="45"/>
      <c r="E191" s="45"/>
      <c r="F191" s="63" t="s">
        <v>72</v>
      </c>
      <c r="G191" s="58">
        <f>IF($J$1="January",Y183,IF($J$1="February",Y184,IF($J$1="March",Y185,IF($J$1="April",Y186,IF($J$1="May",Y187,IF($J$1="June",Y188,IF($J$1="July",Y189,IF($J$1="August",Y190,IF($J$1="August",Y190,IF($J$1="September",Y191,IF($J$1="October",Y192,IF($J$1="November",Y193,IF($J$1="December",Y194)))))))))))))</f>
        <v>0</v>
      </c>
      <c r="H191" s="45"/>
      <c r="I191" s="363" t="s">
        <v>68</v>
      </c>
      <c r="J191" s="364"/>
      <c r="K191" s="72">
        <f>K189-K190</f>
        <v>0</v>
      </c>
      <c r="L191" s="73"/>
      <c r="M191" s="45"/>
      <c r="N191" s="88"/>
      <c r="O191" s="89" t="s">
        <v>61</v>
      </c>
      <c r="P191" s="89"/>
      <c r="Q191" s="89"/>
      <c r="R191" s="89">
        <v>0</v>
      </c>
      <c r="S191" s="93"/>
      <c r="T191" s="89" t="s">
        <v>61</v>
      </c>
      <c r="U191" s="162">
        <f>Y190</f>
        <v>0</v>
      </c>
      <c r="V191" s="91"/>
      <c r="W191" s="162">
        <f t="shared" si="34"/>
        <v>0</v>
      </c>
      <c r="X191" s="91"/>
      <c r="Y191" s="162">
        <f t="shared" si="33"/>
        <v>0</v>
      </c>
      <c r="Z191" s="80"/>
    </row>
    <row r="192" spans="1:27" s="43" customFormat="1" ht="21" customHeight="1" x14ac:dyDescent="0.25">
      <c r="A192" s="44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61"/>
      <c r="M192" s="45"/>
      <c r="N192" s="88"/>
      <c r="O192" s="89" t="s">
        <v>57</v>
      </c>
      <c r="P192" s="89"/>
      <c r="Q192" s="89"/>
      <c r="R192" s="89">
        <v>0</v>
      </c>
      <c r="S192" s="93"/>
      <c r="T192" s="89" t="s">
        <v>57</v>
      </c>
      <c r="U192" s="162">
        <f>Y191</f>
        <v>0</v>
      </c>
      <c r="V192" s="91"/>
      <c r="W192" s="162">
        <f t="shared" si="34"/>
        <v>0</v>
      </c>
      <c r="X192" s="91"/>
      <c r="Y192" s="162">
        <f t="shared" si="33"/>
        <v>0</v>
      </c>
      <c r="Z192" s="80"/>
    </row>
    <row r="193" spans="1:26" s="43" customFormat="1" ht="21" customHeight="1" x14ac:dyDescent="0.25">
      <c r="A193" s="44"/>
      <c r="B193" s="365" t="s">
        <v>103</v>
      </c>
      <c r="C193" s="365"/>
      <c r="D193" s="365"/>
      <c r="E193" s="365"/>
      <c r="F193" s="365"/>
      <c r="G193" s="365"/>
      <c r="H193" s="365"/>
      <c r="I193" s="365"/>
      <c r="J193" s="365"/>
      <c r="K193" s="365"/>
      <c r="L193" s="61"/>
      <c r="M193" s="45"/>
      <c r="N193" s="88"/>
      <c r="O193" s="89" t="s">
        <v>62</v>
      </c>
      <c r="P193" s="89"/>
      <c r="Q193" s="89"/>
      <c r="R193" s="89">
        <v>0</v>
      </c>
      <c r="S193" s="93"/>
      <c r="T193" s="89" t="s">
        <v>62</v>
      </c>
      <c r="U193" s="162"/>
      <c r="V193" s="91"/>
      <c r="W193" s="162" t="str">
        <f t="shared" si="34"/>
        <v/>
      </c>
      <c r="X193" s="91"/>
      <c r="Y193" s="162" t="str">
        <f t="shared" si="33"/>
        <v/>
      </c>
      <c r="Z193" s="80"/>
    </row>
    <row r="194" spans="1:26" s="43" customFormat="1" ht="21" customHeight="1" x14ac:dyDescent="0.25">
      <c r="A194" s="44"/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61"/>
      <c r="M194" s="45"/>
      <c r="N194" s="88"/>
      <c r="O194" s="89" t="s">
        <v>63</v>
      </c>
      <c r="P194" s="89"/>
      <c r="Q194" s="89"/>
      <c r="R194" s="89" t="str">
        <f>IF(Q194="","",R193-Q194)</f>
        <v/>
      </c>
      <c r="S194" s="93"/>
      <c r="T194" s="89" t="s">
        <v>63</v>
      </c>
      <c r="U194" s="162"/>
      <c r="V194" s="91"/>
      <c r="W194" s="162" t="str">
        <f t="shared" si="34"/>
        <v/>
      </c>
      <c r="X194" s="91"/>
      <c r="Y194" s="162" t="str">
        <f t="shared" si="33"/>
        <v/>
      </c>
      <c r="Z194" s="80"/>
    </row>
    <row r="195" spans="1:26" s="43" customFormat="1" ht="21" customHeight="1" thickBot="1" x14ac:dyDescent="0.3">
      <c r="A195" s="74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6"/>
      <c r="N195" s="9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80"/>
    </row>
    <row r="196" spans="1:26" s="45" customFormat="1" ht="21" customHeight="1" thickBot="1" x14ac:dyDescent="0.3"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s="43" customFormat="1" ht="21" customHeight="1" x14ac:dyDescent="0.25">
      <c r="A197" s="366" t="s">
        <v>45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8"/>
      <c r="M197" s="131"/>
      <c r="N197" s="81"/>
      <c r="O197" s="353" t="s">
        <v>47</v>
      </c>
      <c r="P197" s="354"/>
      <c r="Q197" s="354"/>
      <c r="R197" s="355"/>
      <c r="S197" s="82"/>
      <c r="T197" s="353" t="s">
        <v>48</v>
      </c>
      <c r="U197" s="354"/>
      <c r="V197" s="354"/>
      <c r="W197" s="354"/>
      <c r="X197" s="354"/>
      <c r="Y197" s="355"/>
      <c r="Z197" s="80"/>
    </row>
    <row r="198" spans="1:26" s="43" customFormat="1" ht="21" customHeight="1" x14ac:dyDescent="0.25">
      <c r="A198" s="44"/>
      <c r="B198" s="45"/>
      <c r="C198" s="356" t="s">
        <v>101</v>
      </c>
      <c r="D198" s="356"/>
      <c r="E198" s="356"/>
      <c r="F198" s="356"/>
      <c r="G198" s="46" t="str">
        <f>$J$1</f>
        <v>July</v>
      </c>
      <c r="H198" s="357">
        <f>$K$1</f>
        <v>2020</v>
      </c>
      <c r="I198" s="357"/>
      <c r="J198" s="45"/>
      <c r="K198" s="47"/>
      <c r="L198" s="48"/>
      <c r="M198" s="47"/>
      <c r="N198" s="84"/>
      <c r="O198" s="85" t="s">
        <v>58</v>
      </c>
      <c r="P198" s="85" t="s">
        <v>7</v>
      </c>
      <c r="Q198" s="85" t="s">
        <v>6</v>
      </c>
      <c r="R198" s="85" t="s">
        <v>59</v>
      </c>
      <c r="S198" s="86"/>
      <c r="T198" s="85" t="s">
        <v>58</v>
      </c>
      <c r="U198" s="85" t="s">
        <v>60</v>
      </c>
      <c r="V198" s="85" t="s">
        <v>23</v>
      </c>
      <c r="W198" s="85" t="s">
        <v>22</v>
      </c>
      <c r="X198" s="85" t="s">
        <v>24</v>
      </c>
      <c r="Y198" s="85" t="s">
        <v>64</v>
      </c>
      <c r="Z198" s="80"/>
    </row>
    <row r="199" spans="1:26" s="43" customFormat="1" ht="21" customHeight="1" x14ac:dyDescent="0.25">
      <c r="A199" s="44"/>
      <c r="B199" s="45"/>
      <c r="C199" s="45"/>
      <c r="D199" s="50"/>
      <c r="E199" s="50"/>
      <c r="F199" s="50"/>
      <c r="G199" s="50"/>
      <c r="H199" s="50"/>
      <c r="I199" s="45"/>
      <c r="J199" s="51" t="s">
        <v>1</v>
      </c>
      <c r="K199" s="52"/>
      <c r="L199" s="53"/>
      <c r="M199" s="45"/>
      <c r="N199" s="88"/>
      <c r="O199" s="89" t="s">
        <v>50</v>
      </c>
      <c r="P199" s="89"/>
      <c r="Q199" s="89"/>
      <c r="R199" s="89"/>
      <c r="S199" s="90"/>
      <c r="T199" s="89" t="s">
        <v>50</v>
      </c>
      <c r="U199" s="91"/>
      <c r="V199" s="91"/>
      <c r="W199" s="91">
        <f>V199+U199</f>
        <v>0</v>
      </c>
      <c r="X199" s="91"/>
      <c r="Y199" s="91">
        <f>W199-X199</f>
        <v>0</v>
      </c>
      <c r="Z199" s="80"/>
    </row>
    <row r="200" spans="1:26" s="43" customFormat="1" ht="21" customHeight="1" x14ac:dyDescent="0.25">
      <c r="A200" s="44"/>
      <c r="B200" s="45" t="s">
        <v>0</v>
      </c>
      <c r="C200" s="100"/>
      <c r="D200" s="45"/>
      <c r="E200" s="45"/>
      <c r="F200" s="45"/>
      <c r="G200" s="45"/>
      <c r="H200" s="56"/>
      <c r="I200" s="50"/>
      <c r="J200" s="45"/>
      <c r="K200" s="45"/>
      <c r="L200" s="57"/>
      <c r="M200" s="131"/>
      <c r="N200" s="92"/>
      <c r="O200" s="89" t="s">
        <v>76</v>
      </c>
      <c r="P200" s="89"/>
      <c r="Q200" s="89"/>
      <c r="R200" s="89"/>
      <c r="S200" s="93"/>
      <c r="T200" s="89" t="s">
        <v>76</v>
      </c>
      <c r="U200" s="162"/>
      <c r="V200" s="91"/>
      <c r="W200" s="162">
        <f>V200+U200</f>
        <v>0</v>
      </c>
      <c r="X200" s="91"/>
      <c r="Y200" s="162">
        <f>IF(W200="","",W200-X200)</f>
        <v>0</v>
      </c>
      <c r="Z200" s="80"/>
    </row>
    <row r="201" spans="1:26" s="43" customFormat="1" ht="21" customHeight="1" x14ac:dyDescent="0.25">
      <c r="A201" s="44"/>
      <c r="B201" s="59" t="s">
        <v>46</v>
      </c>
      <c r="C201" s="77"/>
      <c r="D201" s="45"/>
      <c r="E201" s="45"/>
      <c r="F201" s="358" t="s">
        <v>48</v>
      </c>
      <c r="G201" s="358"/>
      <c r="H201" s="45"/>
      <c r="I201" s="358" t="s">
        <v>49</v>
      </c>
      <c r="J201" s="358"/>
      <c r="K201" s="358"/>
      <c r="L201" s="61"/>
      <c r="M201" s="45"/>
      <c r="N201" s="88"/>
      <c r="O201" s="89" t="s">
        <v>51</v>
      </c>
      <c r="P201" s="89"/>
      <c r="Q201" s="89"/>
      <c r="R201" s="89" t="str">
        <f>IF(Q201="","",R200-Q201)</f>
        <v/>
      </c>
      <c r="S201" s="93"/>
      <c r="T201" s="89" t="s">
        <v>51</v>
      </c>
      <c r="U201" s="162"/>
      <c r="V201" s="91"/>
      <c r="W201" s="162" t="str">
        <f t="shared" ref="W201:W210" si="35">IF(U201="","",U201+V201)</f>
        <v/>
      </c>
      <c r="X201" s="91"/>
      <c r="Y201" s="162" t="str">
        <f t="shared" ref="Y201:Y210" si="36">IF(W201="","",W201-X201)</f>
        <v/>
      </c>
      <c r="Z201" s="80"/>
    </row>
    <row r="202" spans="1:26" s="43" customFormat="1" ht="21" customHeight="1" x14ac:dyDescent="0.25">
      <c r="A202" s="44"/>
      <c r="B202" s="45"/>
      <c r="C202" s="45"/>
      <c r="D202" s="45"/>
      <c r="E202" s="45"/>
      <c r="F202" s="45"/>
      <c r="G202" s="45"/>
      <c r="H202" s="62"/>
      <c r="L202" s="49"/>
      <c r="M202" s="45"/>
      <c r="N202" s="88"/>
      <c r="O202" s="89" t="s">
        <v>52</v>
      </c>
      <c r="P202" s="89"/>
      <c r="Q202" s="89"/>
      <c r="R202" s="89">
        <v>0</v>
      </c>
      <c r="S202" s="93"/>
      <c r="T202" s="89" t="s">
        <v>52</v>
      </c>
      <c r="U202" s="162" t="str">
        <f>IF($J$1="April",Y201,Y201)</f>
        <v/>
      </c>
      <c r="V202" s="91"/>
      <c r="W202" s="162" t="str">
        <f t="shared" si="35"/>
        <v/>
      </c>
      <c r="X202" s="91"/>
      <c r="Y202" s="162" t="str">
        <f t="shared" si="36"/>
        <v/>
      </c>
      <c r="Z202" s="80"/>
    </row>
    <row r="203" spans="1:26" s="43" customFormat="1" ht="21" customHeight="1" x14ac:dyDescent="0.25">
      <c r="A203" s="44"/>
      <c r="B203" s="359" t="s">
        <v>47</v>
      </c>
      <c r="C203" s="360"/>
      <c r="D203" s="45"/>
      <c r="E203" s="45"/>
      <c r="F203" s="63" t="s">
        <v>69</v>
      </c>
      <c r="G203" s="58" t="str">
        <f>IF($J$1="January",U199,IF($J$1="February",U200,IF($J$1="March",U201,IF($J$1="April",U202,IF($J$1="May",U203,IF($J$1="June",U204,IF($J$1="July",U205,IF($J$1="August",U206,IF($J$1="August",U206,IF($J$1="September",U207,IF($J$1="October",U208,IF($J$1="November",U209,IF($J$1="December",U210)))))))))))))</f>
        <v/>
      </c>
      <c r="H203" s="62"/>
      <c r="I203" s="64">
        <f>IF(C207&gt;=C206,$K$2,C205+C207)</f>
        <v>31</v>
      </c>
      <c r="J203" s="65" t="s">
        <v>66</v>
      </c>
      <c r="K203" s="66">
        <f>K199/$K$2*I203</f>
        <v>0</v>
      </c>
      <c r="L203" s="67"/>
      <c r="M203" s="45"/>
      <c r="N203" s="88"/>
      <c r="O203" s="89" t="s">
        <v>53</v>
      </c>
      <c r="P203" s="89"/>
      <c r="Q203" s="89"/>
      <c r="R203" s="89" t="str">
        <f t="shared" ref="R203:R208" si="37">IF(Q203="","",R202-Q203)</f>
        <v/>
      </c>
      <c r="S203" s="93"/>
      <c r="T203" s="89" t="s">
        <v>53</v>
      </c>
      <c r="U203" s="162" t="str">
        <f>IF($J$1="May",Y202,"")</f>
        <v/>
      </c>
      <c r="V203" s="91"/>
      <c r="W203" s="162" t="str">
        <f t="shared" si="35"/>
        <v/>
      </c>
      <c r="X203" s="91"/>
      <c r="Y203" s="162" t="str">
        <f t="shared" si="36"/>
        <v/>
      </c>
      <c r="Z203" s="80"/>
    </row>
    <row r="204" spans="1:26" s="43" customFormat="1" ht="21" customHeight="1" x14ac:dyDescent="0.25">
      <c r="A204" s="44"/>
      <c r="B204" s="54"/>
      <c r="C204" s="54"/>
      <c r="D204" s="45"/>
      <c r="E204" s="45"/>
      <c r="F204" s="63" t="s">
        <v>23</v>
      </c>
      <c r="G204" s="58">
        <f>IF($J$1="January",V199,IF($J$1="February",V200,IF($J$1="March",V201,IF($J$1="April",V202,IF($J$1="May",V203,IF($J$1="June",V204,IF($J$1="July",V205,IF($J$1="August",V206,IF($J$1="August",V206,IF($J$1="September",V207,IF($J$1="October",V208,IF($J$1="November",V209,IF($J$1="December",V210)))))))))))))</f>
        <v>0</v>
      </c>
      <c r="H204" s="62"/>
      <c r="I204" s="64"/>
      <c r="J204" s="65" t="s">
        <v>67</v>
      </c>
      <c r="K204" s="68"/>
      <c r="L204" s="69"/>
      <c r="M204" s="45"/>
      <c r="N204" s="88"/>
      <c r="O204" s="89" t="s">
        <v>54</v>
      </c>
      <c r="P204" s="89"/>
      <c r="Q204" s="89"/>
      <c r="R204" s="89" t="str">
        <f t="shared" si="37"/>
        <v/>
      </c>
      <c r="S204" s="93"/>
      <c r="T204" s="89" t="s">
        <v>54</v>
      </c>
      <c r="U204" s="162" t="str">
        <f>IF($J$1="May",Y203,Y203)</f>
        <v/>
      </c>
      <c r="V204" s="91"/>
      <c r="W204" s="162" t="str">
        <f t="shared" si="35"/>
        <v/>
      </c>
      <c r="X204" s="91"/>
      <c r="Y204" s="162" t="str">
        <f t="shared" si="36"/>
        <v/>
      </c>
      <c r="Z204" s="80"/>
    </row>
    <row r="205" spans="1:26" s="43" customFormat="1" ht="21" customHeight="1" x14ac:dyDescent="0.25">
      <c r="A205" s="44"/>
      <c r="B205" s="63" t="s">
        <v>7</v>
      </c>
      <c r="C205" s="54">
        <f>IF($J$1="January",P199,IF($J$1="February",P200,IF($J$1="March",P201,IF($J$1="April",P202,IF($J$1="May",P203,IF($J$1="June",P204,IF($J$1="July",P205,IF($J$1="August",P206,IF($J$1="August",P206,IF($J$1="September",P207,IF($J$1="October",P208,IF($J$1="November",P209,IF($J$1="December",P210)))))))))))))</f>
        <v>0</v>
      </c>
      <c r="D205" s="45"/>
      <c r="E205" s="45"/>
      <c r="F205" s="63" t="s">
        <v>70</v>
      </c>
      <c r="G205" s="58" t="str">
        <f>IF($J$1="January",W199,IF($J$1="February",W200,IF($J$1="March",W201,IF($J$1="April",W202,IF($J$1="May",W203,IF($J$1="June",W204,IF($J$1="July",W205,IF($J$1="August",W206,IF($J$1="August",W206,IF($J$1="September",W207,IF($J$1="October",W208,IF($J$1="November",W209,IF($J$1="December",W210)))))))))))))</f>
        <v/>
      </c>
      <c r="H205" s="62"/>
      <c r="I205" s="361" t="s">
        <v>74</v>
      </c>
      <c r="J205" s="362"/>
      <c r="K205" s="68">
        <f>K203+K204</f>
        <v>0</v>
      </c>
      <c r="L205" s="69"/>
      <c r="M205" s="45"/>
      <c r="N205" s="88"/>
      <c r="O205" s="89" t="s">
        <v>55</v>
      </c>
      <c r="P205" s="89"/>
      <c r="Q205" s="89"/>
      <c r="R205" s="89" t="str">
        <f t="shared" si="37"/>
        <v/>
      </c>
      <c r="S205" s="93"/>
      <c r="T205" s="89" t="s">
        <v>55</v>
      </c>
      <c r="U205" s="162" t="str">
        <f>IF($J$1="July",Y204,"")</f>
        <v/>
      </c>
      <c r="V205" s="91"/>
      <c r="W205" s="162" t="str">
        <f t="shared" si="35"/>
        <v/>
      </c>
      <c r="X205" s="91"/>
      <c r="Y205" s="162" t="str">
        <f t="shared" si="36"/>
        <v/>
      </c>
      <c r="Z205" s="80"/>
    </row>
    <row r="206" spans="1:26" s="43" customFormat="1" ht="21" customHeight="1" x14ac:dyDescent="0.25">
      <c r="A206" s="44"/>
      <c r="B206" s="63" t="s">
        <v>6</v>
      </c>
      <c r="C206" s="54">
        <f>IF($J$1="January",Q199,IF($J$1="February",Q200,IF($J$1="March",Q201,IF($J$1="April",Q202,IF($J$1="May",Q203,IF($J$1="June",Q204,IF($J$1="July",Q205,IF($J$1="August",Q206,IF($J$1="August",Q206,IF($J$1="September",Q207,IF($J$1="October",Q208,IF($J$1="November",Q209,IF($J$1="December",Q210)))))))))))))</f>
        <v>0</v>
      </c>
      <c r="D206" s="45"/>
      <c r="E206" s="45"/>
      <c r="F206" s="63" t="s">
        <v>24</v>
      </c>
      <c r="G206" s="58">
        <f>IF($J$1="January",X199,IF($J$1="February",X200,IF($J$1="March",X201,IF($J$1="April",X202,IF($J$1="May",X203,IF($J$1="June",X204,IF($J$1="July",X205,IF($J$1="August",X206,IF($J$1="August",X206,IF($J$1="September",X207,IF($J$1="October",X208,IF($J$1="November",X209,IF($J$1="December",X210)))))))))))))</f>
        <v>0</v>
      </c>
      <c r="H206" s="62"/>
      <c r="I206" s="361" t="s">
        <v>75</v>
      </c>
      <c r="J206" s="362"/>
      <c r="K206" s="58">
        <f>G206</f>
        <v>0</v>
      </c>
      <c r="L206" s="70"/>
      <c r="M206" s="45"/>
      <c r="N206" s="88"/>
      <c r="O206" s="89" t="s">
        <v>56</v>
      </c>
      <c r="P206" s="89"/>
      <c r="Q206" s="89"/>
      <c r="R206" s="89" t="str">
        <f t="shared" si="37"/>
        <v/>
      </c>
      <c r="S206" s="93"/>
      <c r="T206" s="89" t="s">
        <v>56</v>
      </c>
      <c r="U206" s="162" t="str">
        <f>IF($J$1="August",Y205,"")</f>
        <v/>
      </c>
      <c r="V206" s="91"/>
      <c r="W206" s="162" t="str">
        <f t="shared" si="35"/>
        <v/>
      </c>
      <c r="X206" s="91"/>
      <c r="Y206" s="162" t="str">
        <f t="shared" si="36"/>
        <v/>
      </c>
      <c r="Z206" s="80"/>
    </row>
    <row r="207" spans="1:26" s="43" customFormat="1" ht="21" customHeight="1" x14ac:dyDescent="0.25">
      <c r="A207" s="44"/>
      <c r="B207" s="71" t="s">
        <v>73</v>
      </c>
      <c r="C207" s="54" t="str">
        <f>IF($J$1="January",R199,IF($J$1="February",R200,IF($J$1="March",R201,IF($J$1="April",R202,IF($J$1="May",R203,IF($J$1="June",R204,IF($J$1="July",R205,IF($J$1="August",R206,IF($J$1="August",R206,IF($J$1="September",R207,IF($J$1="October",R208,IF($J$1="November",R209,IF($J$1="December",R210)))))))))))))</f>
        <v/>
      </c>
      <c r="D207" s="45"/>
      <c r="E207" s="45"/>
      <c r="F207" s="63" t="s">
        <v>72</v>
      </c>
      <c r="G207" s="58" t="str">
        <f>IF($J$1="January",Y199,IF($J$1="February",Y200,IF($J$1="March",Y201,IF($J$1="April",Y202,IF($J$1="May",Y203,IF($J$1="June",Y204,IF($J$1="July",Y205,IF($J$1="August",Y206,IF($J$1="August",Y206,IF($J$1="September",Y207,IF($J$1="October",Y208,IF($J$1="November",Y209,IF($J$1="December",Y210)))))))))))))</f>
        <v/>
      </c>
      <c r="H207" s="45"/>
      <c r="I207" s="363" t="s">
        <v>68</v>
      </c>
      <c r="J207" s="364"/>
      <c r="K207" s="72">
        <f>K205-K206</f>
        <v>0</v>
      </c>
      <c r="L207" s="73"/>
      <c r="M207" s="45"/>
      <c r="N207" s="88"/>
      <c r="O207" s="89" t="s">
        <v>61</v>
      </c>
      <c r="P207" s="89"/>
      <c r="Q207" s="89"/>
      <c r="R207" s="89" t="str">
        <f t="shared" si="37"/>
        <v/>
      </c>
      <c r="S207" s="93"/>
      <c r="T207" s="89" t="s">
        <v>61</v>
      </c>
      <c r="U207" s="162" t="str">
        <f>IF($J$1="Sept",Y206,"")</f>
        <v/>
      </c>
      <c r="V207" s="91"/>
      <c r="W207" s="162" t="str">
        <f t="shared" si="35"/>
        <v/>
      </c>
      <c r="X207" s="91"/>
      <c r="Y207" s="162" t="str">
        <f t="shared" si="36"/>
        <v/>
      </c>
      <c r="Z207" s="80"/>
    </row>
    <row r="208" spans="1:26" s="43" customFormat="1" ht="21" customHeight="1" x14ac:dyDescent="0.25">
      <c r="A208" s="44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61"/>
      <c r="M208" s="45"/>
      <c r="N208" s="88"/>
      <c r="O208" s="89" t="s">
        <v>57</v>
      </c>
      <c r="P208" s="89"/>
      <c r="Q208" s="89"/>
      <c r="R208" s="89" t="str">
        <f t="shared" si="37"/>
        <v/>
      </c>
      <c r="S208" s="93"/>
      <c r="T208" s="89" t="s">
        <v>57</v>
      </c>
      <c r="U208" s="162" t="str">
        <f>IF($J$1="October",Y207,"")</f>
        <v/>
      </c>
      <c r="V208" s="91"/>
      <c r="W208" s="162" t="str">
        <f t="shared" si="35"/>
        <v/>
      </c>
      <c r="X208" s="91"/>
      <c r="Y208" s="162" t="str">
        <f t="shared" si="36"/>
        <v/>
      </c>
      <c r="Z208" s="80"/>
    </row>
    <row r="209" spans="1:26" s="43" customFormat="1" ht="21" customHeight="1" x14ac:dyDescent="0.25">
      <c r="A209" s="44"/>
      <c r="B209" s="365" t="s">
        <v>103</v>
      </c>
      <c r="C209" s="365"/>
      <c r="D209" s="365"/>
      <c r="E209" s="365"/>
      <c r="F209" s="365"/>
      <c r="G209" s="365"/>
      <c r="H209" s="365"/>
      <c r="I209" s="365"/>
      <c r="J209" s="365"/>
      <c r="K209" s="365"/>
      <c r="L209" s="61"/>
      <c r="M209" s="45"/>
      <c r="N209" s="88"/>
      <c r="O209" s="89" t="s">
        <v>62</v>
      </c>
      <c r="P209" s="89"/>
      <c r="Q209" s="89"/>
      <c r="R209" s="89">
        <v>0</v>
      </c>
      <c r="S209" s="93"/>
      <c r="T209" s="89" t="s">
        <v>62</v>
      </c>
      <c r="U209" s="162" t="str">
        <f>IF($J$1="November",Y208,"")</f>
        <v/>
      </c>
      <c r="V209" s="91"/>
      <c r="W209" s="162" t="str">
        <f t="shared" si="35"/>
        <v/>
      </c>
      <c r="X209" s="91"/>
      <c r="Y209" s="162" t="str">
        <f t="shared" si="36"/>
        <v/>
      </c>
      <c r="Z209" s="80"/>
    </row>
    <row r="210" spans="1:26" s="43" customFormat="1" ht="21" customHeight="1" x14ac:dyDescent="0.25">
      <c r="A210" s="44"/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61"/>
      <c r="M210" s="45"/>
      <c r="N210" s="88"/>
      <c r="O210" s="89" t="s">
        <v>63</v>
      </c>
      <c r="P210" s="89"/>
      <c r="Q210" s="89"/>
      <c r="R210" s="89">
        <v>0</v>
      </c>
      <c r="S210" s="93"/>
      <c r="T210" s="89" t="s">
        <v>63</v>
      </c>
      <c r="U210" s="162" t="str">
        <f>IF($J$1="Dec",Y209,"")</f>
        <v/>
      </c>
      <c r="V210" s="91"/>
      <c r="W210" s="162" t="str">
        <f t="shared" si="35"/>
        <v/>
      </c>
      <c r="X210" s="91"/>
      <c r="Y210" s="162" t="str">
        <f t="shared" si="36"/>
        <v/>
      </c>
      <c r="Z210" s="80"/>
    </row>
    <row r="211" spans="1:26" s="43" customFormat="1" ht="21" customHeight="1" thickBot="1" x14ac:dyDescent="0.3">
      <c r="A211" s="74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6"/>
      <c r="N211" s="9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80"/>
    </row>
    <row r="212" spans="1:26" s="45" customFormat="1" ht="21" customHeight="1" thickBot="1" x14ac:dyDescent="0.3"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s="43" customFormat="1" ht="21" customHeight="1" x14ac:dyDescent="0.25">
      <c r="A213" s="350" t="s">
        <v>45</v>
      </c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2"/>
      <c r="M213" s="131"/>
      <c r="N213" s="81"/>
      <c r="O213" s="353" t="s">
        <v>47</v>
      </c>
      <c r="P213" s="354"/>
      <c r="Q213" s="354"/>
      <c r="R213" s="355"/>
      <c r="S213" s="82"/>
      <c r="T213" s="353" t="s">
        <v>48</v>
      </c>
      <c r="U213" s="354"/>
      <c r="V213" s="354"/>
      <c r="W213" s="354"/>
      <c r="X213" s="354"/>
      <c r="Y213" s="355"/>
      <c r="Z213" s="80"/>
    </row>
    <row r="214" spans="1:26" s="43" customFormat="1" ht="21" customHeight="1" x14ac:dyDescent="0.25">
      <c r="A214" s="44"/>
      <c r="B214" s="45"/>
      <c r="C214" s="356" t="s">
        <v>101</v>
      </c>
      <c r="D214" s="356"/>
      <c r="E214" s="356"/>
      <c r="F214" s="356"/>
      <c r="G214" s="46" t="str">
        <f>$J$1</f>
        <v>July</v>
      </c>
      <c r="H214" s="357">
        <f>$K$1</f>
        <v>2020</v>
      </c>
      <c r="I214" s="357"/>
      <c r="J214" s="45"/>
      <c r="K214" s="47"/>
      <c r="L214" s="48"/>
      <c r="M214" s="47"/>
      <c r="N214" s="84"/>
      <c r="O214" s="85" t="s">
        <v>58</v>
      </c>
      <c r="P214" s="85" t="s">
        <v>7</v>
      </c>
      <c r="Q214" s="85" t="s">
        <v>6</v>
      </c>
      <c r="R214" s="85" t="s">
        <v>59</v>
      </c>
      <c r="S214" s="86"/>
      <c r="T214" s="85" t="s">
        <v>58</v>
      </c>
      <c r="U214" s="85" t="s">
        <v>60</v>
      </c>
      <c r="V214" s="85" t="s">
        <v>23</v>
      </c>
      <c r="W214" s="85" t="s">
        <v>22</v>
      </c>
      <c r="X214" s="85" t="s">
        <v>24</v>
      </c>
      <c r="Y214" s="85" t="s">
        <v>64</v>
      </c>
      <c r="Z214" s="80"/>
    </row>
    <row r="215" spans="1:26" s="43" customFormat="1" ht="21" customHeight="1" x14ac:dyDescent="0.25">
      <c r="A215" s="44"/>
      <c r="B215" s="45"/>
      <c r="C215" s="45"/>
      <c r="D215" s="50"/>
      <c r="E215" s="50"/>
      <c r="F215" s="50"/>
      <c r="G215" s="50"/>
      <c r="H215" s="50"/>
      <c r="I215" s="45"/>
      <c r="J215" s="51" t="s">
        <v>1</v>
      </c>
      <c r="K215" s="52"/>
      <c r="L215" s="53"/>
      <c r="M215" s="45"/>
      <c r="N215" s="88"/>
      <c r="O215" s="89" t="s">
        <v>50</v>
      </c>
      <c r="P215" s="89"/>
      <c r="Q215" s="89"/>
      <c r="R215" s="89">
        <f>5-Q215</f>
        <v>5</v>
      </c>
      <c r="S215" s="90"/>
      <c r="T215" s="89" t="s">
        <v>50</v>
      </c>
      <c r="U215" s="91"/>
      <c r="V215" s="91"/>
      <c r="W215" s="91">
        <f>V215+U215</f>
        <v>0</v>
      </c>
      <c r="X215" s="91"/>
      <c r="Y215" s="91">
        <f>W215-X215</f>
        <v>0</v>
      </c>
      <c r="Z215" s="80"/>
    </row>
    <row r="216" spans="1:26" s="43" customFormat="1" ht="21" customHeight="1" x14ac:dyDescent="0.25">
      <c r="A216" s="44"/>
      <c r="B216" s="45" t="s">
        <v>0</v>
      </c>
      <c r="C216" s="100"/>
      <c r="D216" s="45"/>
      <c r="E216" s="45"/>
      <c r="F216" s="45"/>
      <c r="G216" s="45"/>
      <c r="H216" s="56"/>
      <c r="I216" s="50"/>
      <c r="J216" s="45"/>
      <c r="K216" s="45"/>
      <c r="L216" s="57"/>
      <c r="M216" s="131"/>
      <c r="N216" s="92"/>
      <c r="O216" s="89" t="s">
        <v>76</v>
      </c>
      <c r="P216" s="89"/>
      <c r="Q216" s="89"/>
      <c r="R216" s="89">
        <f t="shared" ref="R216:R221" si="38">R215-Q216</f>
        <v>5</v>
      </c>
      <c r="S216" s="93"/>
      <c r="T216" s="89" t="s">
        <v>76</v>
      </c>
      <c r="U216" s="162">
        <f>Y215</f>
        <v>0</v>
      </c>
      <c r="V216" s="91"/>
      <c r="W216" s="162">
        <f>IF(U216="","",U216+V216)</f>
        <v>0</v>
      </c>
      <c r="X216" s="91"/>
      <c r="Y216" s="162">
        <f>IF(W216="","",W216-X216)</f>
        <v>0</v>
      </c>
      <c r="Z216" s="80"/>
    </row>
    <row r="217" spans="1:26" s="43" customFormat="1" ht="21" customHeight="1" x14ac:dyDescent="0.25">
      <c r="A217" s="44"/>
      <c r="B217" s="59" t="s">
        <v>46</v>
      </c>
      <c r="C217" s="77"/>
      <c r="D217" s="45"/>
      <c r="E217" s="45"/>
      <c r="F217" s="358" t="s">
        <v>48</v>
      </c>
      <c r="G217" s="358"/>
      <c r="H217" s="45"/>
      <c r="I217" s="358" t="s">
        <v>49</v>
      </c>
      <c r="J217" s="358"/>
      <c r="K217" s="358"/>
      <c r="L217" s="61"/>
      <c r="M217" s="45"/>
      <c r="N217" s="88"/>
      <c r="O217" s="89" t="s">
        <v>51</v>
      </c>
      <c r="P217" s="89"/>
      <c r="Q217" s="89"/>
      <c r="R217" s="89">
        <f t="shared" si="38"/>
        <v>5</v>
      </c>
      <c r="S217" s="93"/>
      <c r="T217" s="89" t="s">
        <v>51</v>
      </c>
      <c r="U217" s="162"/>
      <c r="V217" s="91"/>
      <c r="W217" s="162" t="str">
        <f t="shared" ref="W217:W226" si="39">IF(U217="","",U217+V217)</f>
        <v/>
      </c>
      <c r="X217" s="91"/>
      <c r="Y217" s="162" t="str">
        <f t="shared" ref="Y217:Y226" si="40">IF(W217="","",W217-X217)</f>
        <v/>
      </c>
      <c r="Z217" s="80"/>
    </row>
    <row r="218" spans="1:26" s="43" customFormat="1" ht="21" customHeight="1" x14ac:dyDescent="0.25">
      <c r="A218" s="44"/>
      <c r="B218" s="45"/>
      <c r="C218" s="45"/>
      <c r="D218" s="45"/>
      <c r="E218" s="45"/>
      <c r="F218" s="45"/>
      <c r="G218" s="45"/>
      <c r="H218" s="62"/>
      <c r="L218" s="49"/>
      <c r="M218" s="45"/>
      <c r="N218" s="88"/>
      <c r="O218" s="89" t="s">
        <v>52</v>
      </c>
      <c r="P218" s="89"/>
      <c r="Q218" s="89"/>
      <c r="R218" s="89">
        <f t="shared" si="38"/>
        <v>5</v>
      </c>
      <c r="S218" s="93"/>
      <c r="T218" s="89" t="s">
        <v>52</v>
      </c>
      <c r="U218" s="162"/>
      <c r="V218" s="91"/>
      <c r="W218" s="162" t="str">
        <f t="shared" si="39"/>
        <v/>
      </c>
      <c r="X218" s="91"/>
      <c r="Y218" s="162" t="str">
        <f t="shared" si="40"/>
        <v/>
      </c>
      <c r="Z218" s="80"/>
    </row>
    <row r="219" spans="1:26" s="43" customFormat="1" ht="21" customHeight="1" x14ac:dyDescent="0.25">
      <c r="A219" s="44"/>
      <c r="B219" s="359" t="s">
        <v>47</v>
      </c>
      <c r="C219" s="360"/>
      <c r="D219" s="45"/>
      <c r="E219" s="45"/>
      <c r="F219" s="63" t="s">
        <v>69</v>
      </c>
      <c r="G219" s="58">
        <f>IF($J$1="January",U215,IF($J$1="February",U216,IF($J$1="March",U217,IF($J$1="April",U218,IF($J$1="May",U219,IF($J$1="June",U220,IF($J$1="July",U221,IF($J$1="August",U222,IF($J$1="August",U222,IF($J$1="September",U223,IF($J$1="October",U224,IF($J$1="November",U225,IF($J$1="December",U226)))))))))))))</f>
        <v>0</v>
      </c>
      <c r="H219" s="62"/>
      <c r="I219" s="64">
        <v>28</v>
      </c>
      <c r="J219" s="65" t="s">
        <v>66</v>
      </c>
      <c r="K219" s="66">
        <f>K215/$K$2*I219</f>
        <v>0</v>
      </c>
      <c r="L219" s="67"/>
      <c r="M219" s="45"/>
      <c r="N219" s="88"/>
      <c r="O219" s="89" t="s">
        <v>53</v>
      </c>
      <c r="P219" s="89"/>
      <c r="Q219" s="89"/>
      <c r="R219" s="89">
        <f t="shared" si="38"/>
        <v>5</v>
      </c>
      <c r="S219" s="93"/>
      <c r="T219" s="89" t="s">
        <v>53</v>
      </c>
      <c r="U219" s="162"/>
      <c r="V219" s="91"/>
      <c r="W219" s="91">
        <f>V219+U219</f>
        <v>0</v>
      </c>
      <c r="X219" s="91"/>
      <c r="Y219" s="162">
        <f t="shared" si="40"/>
        <v>0</v>
      </c>
      <c r="Z219" s="80"/>
    </row>
    <row r="220" spans="1:26" s="43" customFormat="1" ht="21" customHeight="1" x14ac:dyDescent="0.25">
      <c r="A220" s="44"/>
      <c r="B220" s="54"/>
      <c r="C220" s="54"/>
      <c r="D220" s="45"/>
      <c r="E220" s="45"/>
      <c r="F220" s="63" t="s">
        <v>23</v>
      </c>
      <c r="G220" s="58">
        <f>IF($J$1="January",V215,IF($J$1="February",V216,IF($J$1="March",V217,IF($J$1="April",V218,IF($J$1="May",V219,IF($J$1="June",V220,IF($J$1="July",V221,IF($J$1="August",V222,IF($J$1="August",V222,IF($J$1="September",V223,IF($J$1="October",V224,IF($J$1="November",V225,IF($J$1="December",V226)))))))))))))</f>
        <v>0</v>
      </c>
      <c r="H220" s="62"/>
      <c r="I220" s="64">
        <v>12</v>
      </c>
      <c r="J220" s="65" t="s">
        <v>67</v>
      </c>
      <c r="K220" s="68">
        <f>K215/$K$2/8*I220</f>
        <v>0</v>
      </c>
      <c r="L220" s="69"/>
      <c r="M220" s="45"/>
      <c r="N220" s="88"/>
      <c r="O220" s="89" t="s">
        <v>54</v>
      </c>
      <c r="P220" s="89"/>
      <c r="Q220" s="89"/>
      <c r="R220" s="89">
        <f t="shared" si="38"/>
        <v>5</v>
      </c>
      <c r="S220" s="93"/>
      <c r="T220" s="89" t="s">
        <v>54</v>
      </c>
      <c r="U220" s="162">
        <f t="shared" ref="U220:U225" si="41">Y219</f>
        <v>0</v>
      </c>
      <c r="V220" s="91"/>
      <c r="W220" s="162">
        <f t="shared" si="39"/>
        <v>0</v>
      </c>
      <c r="X220" s="91"/>
      <c r="Y220" s="162">
        <f t="shared" si="40"/>
        <v>0</v>
      </c>
      <c r="Z220" s="80"/>
    </row>
    <row r="221" spans="1:26" s="43" customFormat="1" ht="21" customHeight="1" x14ac:dyDescent="0.25">
      <c r="A221" s="44"/>
      <c r="B221" s="63" t="s">
        <v>7</v>
      </c>
      <c r="C221" s="54">
        <f>IF($J$1="January",P215,IF($J$1="February",P216,IF($J$1="March",P217,IF($J$1="April",P218,IF($J$1="May",P219,IF($J$1="June",P220,IF($J$1="July",P221,IF($J$1="August",P222,IF($J$1="August",P222,IF($J$1="September",P223,IF($J$1="October",P224,IF($J$1="November",P225,IF($J$1="December",P226)))))))))))))</f>
        <v>0</v>
      </c>
      <c r="D221" s="45"/>
      <c r="E221" s="45"/>
      <c r="F221" s="63" t="s">
        <v>70</v>
      </c>
      <c r="G221" s="58">
        <f>IF($J$1="January",W215,IF($J$1="February",W216,IF($J$1="March",W217,IF($J$1="April",W218,IF($J$1="May",W219,IF($J$1="June",W220,IF($J$1="July",W221,IF($J$1="August",W222,IF($J$1="August",W222,IF($J$1="September",W223,IF($J$1="October",W224,IF($J$1="November",W225,IF($J$1="December",W226)))))))))))))</f>
        <v>0</v>
      </c>
      <c r="H221" s="62"/>
      <c r="I221" s="361" t="s">
        <v>74</v>
      </c>
      <c r="J221" s="362"/>
      <c r="K221" s="68">
        <f>K219+K220</f>
        <v>0</v>
      </c>
      <c r="L221" s="69"/>
      <c r="M221" s="45"/>
      <c r="N221" s="88"/>
      <c r="O221" s="89" t="s">
        <v>55</v>
      </c>
      <c r="P221" s="89"/>
      <c r="Q221" s="89"/>
      <c r="R221" s="89">
        <f t="shared" si="38"/>
        <v>5</v>
      </c>
      <c r="S221" s="93"/>
      <c r="T221" s="89" t="s">
        <v>55</v>
      </c>
      <c r="U221" s="162">
        <f t="shared" si="41"/>
        <v>0</v>
      </c>
      <c r="V221" s="91"/>
      <c r="W221" s="162">
        <f t="shared" si="39"/>
        <v>0</v>
      </c>
      <c r="X221" s="91"/>
      <c r="Y221" s="162">
        <f t="shared" si="40"/>
        <v>0</v>
      </c>
      <c r="Z221" s="80"/>
    </row>
    <row r="222" spans="1:26" s="43" customFormat="1" ht="21" customHeight="1" x14ac:dyDescent="0.25">
      <c r="A222" s="44"/>
      <c r="B222" s="63" t="s">
        <v>6</v>
      </c>
      <c r="C222" s="54">
        <f>IF($J$1="January",Q215,IF($J$1="February",Q216,IF($J$1="March",Q217,IF($J$1="April",Q218,IF($J$1="May",Q219,IF($J$1="June",Q220,IF($J$1="July",Q221,IF($J$1="August",Q222,IF($J$1="August",Q222,IF($J$1="September",Q223,IF($J$1="October",Q224,IF($J$1="November",Q225,IF($J$1="December",Q226)))))))))))))</f>
        <v>0</v>
      </c>
      <c r="D222" s="45"/>
      <c r="E222" s="45"/>
      <c r="F222" s="63" t="s">
        <v>24</v>
      </c>
      <c r="G222" s="58">
        <f>IF($J$1="January",X215,IF($J$1="February",X216,IF($J$1="March",X217,IF($J$1="April",X218,IF($J$1="May",X219,IF($J$1="June",X220,IF($J$1="July",X221,IF($J$1="August",X222,IF($J$1="August",X222,IF($J$1="September",X223,IF($J$1="October",X224,IF($J$1="November",X225,IF($J$1="December",X226)))))))))))))</f>
        <v>0</v>
      </c>
      <c r="H222" s="62"/>
      <c r="I222" s="361" t="s">
        <v>75</v>
      </c>
      <c r="J222" s="362"/>
      <c r="K222" s="58">
        <f>G222</f>
        <v>0</v>
      </c>
      <c r="L222" s="70"/>
      <c r="M222" s="45"/>
      <c r="N222" s="88"/>
      <c r="O222" s="89" t="s">
        <v>56</v>
      </c>
      <c r="P222" s="89"/>
      <c r="Q222" s="89"/>
      <c r="R222" s="89">
        <v>0</v>
      </c>
      <c r="S222" s="93"/>
      <c r="T222" s="89" t="s">
        <v>56</v>
      </c>
      <c r="U222" s="162">
        <f t="shared" si="41"/>
        <v>0</v>
      </c>
      <c r="V222" s="91"/>
      <c r="W222" s="162">
        <f t="shared" si="39"/>
        <v>0</v>
      </c>
      <c r="X222" s="91"/>
      <c r="Y222" s="162">
        <f t="shared" si="40"/>
        <v>0</v>
      </c>
      <c r="Z222" s="80"/>
    </row>
    <row r="223" spans="1:26" s="43" customFormat="1" ht="21" customHeight="1" x14ac:dyDescent="0.25">
      <c r="A223" s="44"/>
      <c r="B223" s="71" t="s">
        <v>73</v>
      </c>
      <c r="C223" s="54">
        <f>IF($J$1="January",R215,IF($J$1="February",R216,IF($J$1="March",R217,IF($J$1="April",R218,IF($J$1="May",R219,IF($J$1="June",R220,IF($J$1="July",R221,IF($J$1="August",R222,IF($J$1="August",R222,IF($J$1="September",R223,IF($J$1="October",R224,IF($J$1="November",R225,IF($J$1="December",R226)))))))))))))</f>
        <v>5</v>
      </c>
      <c r="D223" s="45"/>
      <c r="E223" s="45"/>
      <c r="F223" s="63" t="s">
        <v>72</v>
      </c>
      <c r="G223" s="58">
        <f>IF($J$1="January",Y215,IF($J$1="February",Y216,IF($J$1="March",Y217,IF($J$1="April",Y218,IF($J$1="May",Y219,IF($J$1="June",Y220,IF($J$1="July",Y221,IF($J$1="August",Y222,IF($J$1="August",Y222,IF($J$1="September",Y223,IF($J$1="October",Y224,IF($J$1="November",Y225,IF($J$1="December",Y226)))))))))))))</f>
        <v>0</v>
      </c>
      <c r="H223" s="45"/>
      <c r="I223" s="363" t="s">
        <v>68</v>
      </c>
      <c r="J223" s="364"/>
      <c r="K223" s="72">
        <f>K221-K222</f>
        <v>0</v>
      </c>
      <c r="L223" s="73"/>
      <c r="M223" s="45"/>
      <c r="N223" s="88"/>
      <c r="O223" s="89" t="s">
        <v>61</v>
      </c>
      <c r="P223" s="89"/>
      <c r="Q223" s="89"/>
      <c r="R223" s="89">
        <v>13</v>
      </c>
      <c r="S223" s="93"/>
      <c r="T223" s="89" t="s">
        <v>61</v>
      </c>
      <c r="U223" s="162">
        <f t="shared" si="41"/>
        <v>0</v>
      </c>
      <c r="V223" s="91"/>
      <c r="W223" s="162">
        <f t="shared" si="39"/>
        <v>0</v>
      </c>
      <c r="X223" s="91"/>
      <c r="Y223" s="162">
        <f t="shared" si="40"/>
        <v>0</v>
      </c>
      <c r="Z223" s="80"/>
    </row>
    <row r="224" spans="1:26" s="43" customFormat="1" ht="21" customHeight="1" x14ac:dyDescent="0.25">
      <c r="A224" s="44"/>
      <c r="B224" s="45"/>
      <c r="C224" s="45"/>
      <c r="D224" s="45"/>
      <c r="E224" s="45"/>
      <c r="F224" s="45"/>
      <c r="G224" s="45"/>
      <c r="H224" s="45"/>
      <c r="I224" s="45"/>
      <c r="J224" s="45"/>
      <c r="K224" s="177"/>
      <c r="L224" s="61"/>
      <c r="M224" s="45"/>
      <c r="N224" s="88"/>
      <c r="O224" s="89" t="s">
        <v>57</v>
      </c>
      <c r="P224" s="89"/>
      <c r="Q224" s="89"/>
      <c r="R224" s="89">
        <f t="shared" ref="R224:R226" si="42">R223-Q224</f>
        <v>13</v>
      </c>
      <c r="S224" s="93"/>
      <c r="T224" s="89" t="s">
        <v>57</v>
      </c>
      <c r="U224" s="162">
        <f t="shared" si="41"/>
        <v>0</v>
      </c>
      <c r="V224" s="91"/>
      <c r="W224" s="162">
        <f t="shared" si="39"/>
        <v>0</v>
      </c>
      <c r="X224" s="91"/>
      <c r="Y224" s="162">
        <f t="shared" si="40"/>
        <v>0</v>
      </c>
      <c r="Z224" s="80"/>
    </row>
    <row r="225" spans="1:27" s="43" customFormat="1" ht="21" customHeight="1" x14ac:dyDescent="0.25">
      <c r="A225" s="44"/>
      <c r="B225" s="365" t="s">
        <v>103</v>
      </c>
      <c r="C225" s="365"/>
      <c r="D225" s="365"/>
      <c r="E225" s="365"/>
      <c r="F225" s="365"/>
      <c r="G225" s="365"/>
      <c r="H225" s="365"/>
      <c r="I225" s="365"/>
      <c r="J225" s="365"/>
      <c r="K225" s="365"/>
      <c r="L225" s="61"/>
      <c r="M225" s="45"/>
      <c r="N225" s="88"/>
      <c r="O225" s="89" t="s">
        <v>62</v>
      </c>
      <c r="P225" s="89"/>
      <c r="Q225" s="89"/>
      <c r="R225" s="89">
        <f t="shared" si="42"/>
        <v>13</v>
      </c>
      <c r="S225" s="93"/>
      <c r="T225" s="89" t="s">
        <v>62</v>
      </c>
      <c r="U225" s="162">
        <f t="shared" si="41"/>
        <v>0</v>
      </c>
      <c r="V225" s="91"/>
      <c r="W225" s="162">
        <f t="shared" si="39"/>
        <v>0</v>
      </c>
      <c r="X225" s="91"/>
      <c r="Y225" s="162">
        <f t="shared" si="40"/>
        <v>0</v>
      </c>
      <c r="Z225" s="80"/>
    </row>
    <row r="226" spans="1:27" s="43" customFormat="1" ht="21" customHeight="1" x14ac:dyDescent="0.25">
      <c r="A226" s="4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61"/>
      <c r="M226" s="45"/>
      <c r="N226" s="88"/>
      <c r="O226" s="89" t="s">
        <v>63</v>
      </c>
      <c r="P226" s="89"/>
      <c r="Q226" s="89"/>
      <c r="R226" s="89">
        <f t="shared" si="42"/>
        <v>13</v>
      </c>
      <c r="S226" s="93"/>
      <c r="T226" s="89" t="s">
        <v>63</v>
      </c>
      <c r="U226" s="162">
        <f>Y225</f>
        <v>0</v>
      </c>
      <c r="V226" s="91"/>
      <c r="W226" s="162">
        <f t="shared" si="39"/>
        <v>0</v>
      </c>
      <c r="X226" s="91"/>
      <c r="Y226" s="162">
        <f t="shared" si="40"/>
        <v>0</v>
      </c>
      <c r="Z226" s="80"/>
    </row>
    <row r="227" spans="1:27" s="43" customFormat="1" ht="21" customHeight="1" thickBot="1" x14ac:dyDescent="0.3">
      <c r="A227" s="74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6"/>
      <c r="N227" s="9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80"/>
    </row>
    <row r="228" spans="1:27" s="45" customFormat="1" ht="21" customHeight="1" thickBot="1" x14ac:dyDescent="0.3"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7" s="43" customFormat="1" ht="21" customHeight="1" x14ac:dyDescent="0.25">
      <c r="A229" s="402" t="s">
        <v>45</v>
      </c>
      <c r="B229" s="403"/>
      <c r="C229" s="403"/>
      <c r="D229" s="403"/>
      <c r="E229" s="403"/>
      <c r="F229" s="403"/>
      <c r="G229" s="403"/>
      <c r="H229" s="403"/>
      <c r="I229" s="403"/>
      <c r="J229" s="403"/>
      <c r="K229" s="403"/>
      <c r="L229" s="404"/>
      <c r="M229" s="42"/>
      <c r="N229" s="81"/>
      <c r="O229" s="353" t="s">
        <v>47</v>
      </c>
      <c r="P229" s="354"/>
      <c r="Q229" s="354"/>
      <c r="R229" s="355"/>
      <c r="S229" s="82"/>
      <c r="T229" s="353" t="s">
        <v>48</v>
      </c>
      <c r="U229" s="354"/>
      <c r="V229" s="354"/>
      <c r="W229" s="354"/>
      <c r="X229" s="354"/>
      <c r="Y229" s="355"/>
      <c r="Z229" s="83"/>
      <c r="AA229" s="42"/>
    </row>
    <row r="230" spans="1:27" s="43" customFormat="1" ht="21" customHeight="1" x14ac:dyDescent="0.25">
      <c r="A230" s="44"/>
      <c r="B230" s="45"/>
      <c r="C230" s="356" t="s">
        <v>101</v>
      </c>
      <c r="D230" s="356"/>
      <c r="E230" s="356"/>
      <c r="F230" s="356"/>
      <c r="G230" s="46" t="str">
        <f>$J$1</f>
        <v>July</v>
      </c>
      <c r="H230" s="357">
        <f>$K$1</f>
        <v>2020</v>
      </c>
      <c r="I230" s="357"/>
      <c r="J230" s="45"/>
      <c r="K230" s="47"/>
      <c r="L230" s="48"/>
      <c r="M230" s="47"/>
      <c r="N230" s="84"/>
      <c r="O230" s="85" t="s">
        <v>58</v>
      </c>
      <c r="P230" s="85" t="s">
        <v>7</v>
      </c>
      <c r="Q230" s="85" t="s">
        <v>6</v>
      </c>
      <c r="R230" s="85" t="s">
        <v>59</v>
      </c>
      <c r="S230" s="86"/>
      <c r="T230" s="85" t="s">
        <v>58</v>
      </c>
      <c r="U230" s="85" t="s">
        <v>60</v>
      </c>
      <c r="V230" s="85" t="s">
        <v>23</v>
      </c>
      <c r="W230" s="85" t="s">
        <v>22</v>
      </c>
      <c r="X230" s="85" t="s">
        <v>24</v>
      </c>
      <c r="Y230" s="85" t="s">
        <v>64</v>
      </c>
      <c r="Z230" s="87"/>
      <c r="AA230" s="47"/>
    </row>
    <row r="231" spans="1:27" s="43" customFormat="1" ht="21" customHeight="1" x14ac:dyDescent="0.25">
      <c r="A231" s="44"/>
      <c r="B231" s="45"/>
      <c r="C231" s="45"/>
      <c r="D231" s="50"/>
      <c r="E231" s="50"/>
      <c r="F231" s="50"/>
      <c r="G231" s="50"/>
      <c r="H231" s="50"/>
      <c r="I231" s="45"/>
      <c r="J231" s="51" t="s">
        <v>1</v>
      </c>
      <c r="K231" s="52">
        <v>30000</v>
      </c>
      <c r="L231" s="53"/>
      <c r="M231" s="45"/>
      <c r="N231" s="88"/>
      <c r="O231" s="89" t="s">
        <v>50</v>
      </c>
      <c r="P231" s="89">
        <v>28</v>
      </c>
      <c r="Q231" s="89">
        <v>3</v>
      </c>
      <c r="R231" s="89">
        <f>15-Q231</f>
        <v>12</v>
      </c>
      <c r="S231" s="90"/>
      <c r="T231" s="89" t="s">
        <v>50</v>
      </c>
      <c r="U231" s="91"/>
      <c r="V231" s="91"/>
      <c r="W231" s="91">
        <f>V231+U231</f>
        <v>0</v>
      </c>
      <c r="X231" s="91"/>
      <c r="Y231" s="91">
        <f>W231-X231</f>
        <v>0</v>
      </c>
      <c r="Z231" s="87"/>
      <c r="AA231" s="45"/>
    </row>
    <row r="232" spans="1:27" s="43" customFormat="1" ht="21" customHeight="1" x14ac:dyDescent="0.25">
      <c r="A232" s="44"/>
      <c r="B232" s="45" t="s">
        <v>0</v>
      </c>
      <c r="C232" s="55" t="s">
        <v>99</v>
      </c>
      <c r="D232" s="45"/>
      <c r="E232" s="45"/>
      <c r="F232" s="45"/>
      <c r="G232" s="45"/>
      <c r="H232" s="56"/>
      <c r="I232" s="50"/>
      <c r="J232" s="45"/>
      <c r="K232" s="45"/>
      <c r="L232" s="57"/>
      <c r="M232" s="42"/>
      <c r="N232" s="92"/>
      <c r="O232" s="89" t="s">
        <v>76</v>
      </c>
      <c r="P232" s="89">
        <v>29</v>
      </c>
      <c r="Q232" s="89">
        <v>0</v>
      </c>
      <c r="R232" s="89">
        <f>R231-Q232</f>
        <v>12</v>
      </c>
      <c r="S232" s="93"/>
      <c r="T232" s="89" t="s">
        <v>76</v>
      </c>
      <c r="U232" s="162">
        <f t="shared" ref="U232:U233" si="43">Y231</f>
        <v>0</v>
      </c>
      <c r="V232" s="91">
        <v>5000</v>
      </c>
      <c r="W232" s="162">
        <f>IF(U232="","",U232+V232)</f>
        <v>5000</v>
      </c>
      <c r="X232" s="91"/>
      <c r="Y232" s="162">
        <f>IF(W232="","",W232-X232)</f>
        <v>5000</v>
      </c>
      <c r="Z232" s="94"/>
      <c r="AA232" s="42"/>
    </row>
    <row r="233" spans="1:27" s="43" customFormat="1" ht="21" customHeight="1" x14ac:dyDescent="0.25">
      <c r="A233" s="44"/>
      <c r="B233" s="59" t="s">
        <v>46</v>
      </c>
      <c r="C233" s="60" t="s">
        <v>100</v>
      </c>
      <c r="D233" s="45"/>
      <c r="E233" s="45"/>
      <c r="F233" s="358" t="s">
        <v>48</v>
      </c>
      <c r="G233" s="358"/>
      <c r="H233" s="45"/>
      <c r="I233" s="358" t="s">
        <v>49</v>
      </c>
      <c r="J233" s="358"/>
      <c r="K233" s="358"/>
      <c r="L233" s="61"/>
      <c r="M233" s="45"/>
      <c r="N233" s="88"/>
      <c r="O233" s="89" t="s">
        <v>51</v>
      </c>
      <c r="P233" s="89">
        <v>29</v>
      </c>
      <c r="Q233" s="89">
        <v>2</v>
      </c>
      <c r="R233" s="89">
        <f>R232-Q233</f>
        <v>10</v>
      </c>
      <c r="S233" s="93"/>
      <c r="T233" s="89" t="s">
        <v>51</v>
      </c>
      <c r="U233" s="162">
        <f t="shared" si="43"/>
        <v>5000</v>
      </c>
      <c r="V233" s="91"/>
      <c r="W233" s="162">
        <f t="shared" ref="W233:W242" si="44">IF(U233="","",U233+V233)</f>
        <v>5000</v>
      </c>
      <c r="X233" s="91"/>
      <c r="Y233" s="162">
        <f t="shared" ref="Y233:Y242" si="45">IF(W233="","",W233-X233)</f>
        <v>5000</v>
      </c>
      <c r="Z233" s="94"/>
      <c r="AA233" s="45"/>
    </row>
    <row r="234" spans="1:27" s="43" customFormat="1" ht="21" customHeight="1" x14ac:dyDescent="0.25">
      <c r="A234" s="44"/>
      <c r="B234" s="45"/>
      <c r="C234" s="45"/>
      <c r="D234" s="45"/>
      <c r="E234" s="45"/>
      <c r="F234" s="45"/>
      <c r="G234" s="45"/>
      <c r="H234" s="62"/>
      <c r="L234" s="49"/>
      <c r="M234" s="45"/>
      <c r="N234" s="88"/>
      <c r="O234" s="89" t="s">
        <v>52</v>
      </c>
      <c r="P234" s="89">
        <v>29</v>
      </c>
      <c r="Q234" s="89">
        <v>1</v>
      </c>
      <c r="R234" s="89">
        <f>R233-Q234</f>
        <v>9</v>
      </c>
      <c r="S234" s="93"/>
      <c r="T234" s="89" t="s">
        <v>52</v>
      </c>
      <c r="U234" s="162">
        <f>Y233</f>
        <v>5000</v>
      </c>
      <c r="V234" s="91"/>
      <c r="W234" s="162">
        <f t="shared" si="44"/>
        <v>5000</v>
      </c>
      <c r="X234" s="91"/>
      <c r="Y234" s="162">
        <f t="shared" si="45"/>
        <v>5000</v>
      </c>
      <c r="Z234" s="94"/>
      <c r="AA234" s="45"/>
    </row>
    <row r="235" spans="1:27" s="43" customFormat="1" ht="21" customHeight="1" x14ac:dyDescent="0.25">
      <c r="A235" s="44"/>
      <c r="B235" s="359" t="s">
        <v>47</v>
      </c>
      <c r="C235" s="360"/>
      <c r="D235" s="45"/>
      <c r="E235" s="45"/>
      <c r="F235" s="63" t="s">
        <v>69</v>
      </c>
      <c r="G235" s="179">
        <f>IF($J$1="January",U231,IF($J$1="February",U232,IF($J$1="March",U233,IF($J$1="April",U234,IF($J$1="May",U235,IF($J$1="June",U236,IF($J$1="July",U237,IF($J$1="August",U238,IF($J$1="August",U238,IF($J$1="September",U239,IF($J$1="October",U240,IF($J$1="November",U241,IF($J$1="December",U242)))))))))))))</f>
        <v>51600</v>
      </c>
      <c r="H235" s="62"/>
      <c r="I235" s="64">
        <f>IF(C239&gt;0,$K$2,C237)</f>
        <v>31</v>
      </c>
      <c r="J235" s="65" t="s">
        <v>66</v>
      </c>
      <c r="K235" s="66">
        <f>K231/$K$2*I235</f>
        <v>30000</v>
      </c>
      <c r="L235" s="67"/>
      <c r="M235" s="45"/>
      <c r="N235" s="88"/>
      <c r="O235" s="89" t="s">
        <v>53</v>
      </c>
      <c r="P235" s="89">
        <v>28</v>
      </c>
      <c r="Q235" s="89">
        <v>3</v>
      </c>
      <c r="R235" s="89">
        <f t="shared" ref="R235:R242" si="46">IF(Q235="","",R234-Q235)</f>
        <v>6</v>
      </c>
      <c r="S235" s="93"/>
      <c r="T235" s="89" t="s">
        <v>53</v>
      </c>
      <c r="U235" s="162">
        <f>Y234</f>
        <v>5000</v>
      </c>
      <c r="V235" s="91">
        <f>50000+1600</f>
        <v>51600</v>
      </c>
      <c r="W235" s="162">
        <f t="shared" si="44"/>
        <v>56600</v>
      </c>
      <c r="X235" s="91"/>
      <c r="Y235" s="162">
        <f t="shared" si="45"/>
        <v>56600</v>
      </c>
      <c r="Z235" s="94"/>
      <c r="AA235" s="45"/>
    </row>
    <row r="236" spans="1:27" s="43" customFormat="1" ht="21" customHeight="1" x14ac:dyDescent="0.25">
      <c r="A236" s="44"/>
      <c r="B236" s="54"/>
      <c r="C236" s="54"/>
      <c r="D236" s="45"/>
      <c r="E236" s="45"/>
      <c r="F236" s="63" t="s">
        <v>23</v>
      </c>
      <c r="G236" s="179">
        <f>IF($J$1="January",V231,IF($J$1="February",V232,IF($J$1="March",V233,IF($J$1="April",V234,IF($J$1="May",V235,IF($J$1="June",V236,IF($J$1="July",V237,IF($J$1="August",V238,IF($J$1="August",V238,IF($J$1="September",V239,IF($J$1="October",V240,IF($J$1="November",V241,IF($J$1="December",V242)))))))))))))</f>
        <v>15800</v>
      </c>
      <c r="H236" s="62"/>
      <c r="I236" s="108">
        <v>25</v>
      </c>
      <c r="J236" s="65" t="s">
        <v>67</v>
      </c>
      <c r="K236" s="68">
        <f>K231/$K$2/8*I236</f>
        <v>3024.1935483870966</v>
      </c>
      <c r="L236" s="69"/>
      <c r="M236" s="45"/>
      <c r="N236" s="88"/>
      <c r="O236" s="89" t="s">
        <v>54</v>
      </c>
      <c r="P236" s="89">
        <v>30</v>
      </c>
      <c r="Q236" s="89">
        <v>0</v>
      </c>
      <c r="R236" s="89">
        <f t="shared" si="46"/>
        <v>6</v>
      </c>
      <c r="S236" s="93"/>
      <c r="T236" s="89" t="s">
        <v>54</v>
      </c>
      <c r="U236" s="162">
        <f>Y235</f>
        <v>56600</v>
      </c>
      <c r="V236" s="91"/>
      <c r="W236" s="162">
        <f t="shared" si="44"/>
        <v>56600</v>
      </c>
      <c r="X236" s="91">
        <v>5000</v>
      </c>
      <c r="Y236" s="162">
        <f t="shared" si="45"/>
        <v>51600</v>
      </c>
      <c r="Z236" s="94"/>
      <c r="AA236" s="45"/>
    </row>
    <row r="237" spans="1:27" s="43" customFormat="1" ht="21" customHeight="1" x14ac:dyDescent="0.25">
      <c r="A237" s="44"/>
      <c r="B237" s="63" t="s">
        <v>7</v>
      </c>
      <c r="C237" s="54">
        <f>IF($J$1="January",P231,IF($J$1="February",P232,IF($J$1="March",P233,IF($J$1="April",P234,IF($J$1="May",P235,IF($J$1="June",P236,IF($J$1="July",P237,IF($J$1="August",P238,IF($J$1="August",P238,IF($J$1="September",P239,IF($J$1="October",P240,IF($J$1="November",P241,IF($J$1="December",P242)))))))))))))</f>
        <v>30</v>
      </c>
      <c r="D237" s="45"/>
      <c r="E237" s="45"/>
      <c r="F237" s="63" t="s">
        <v>70</v>
      </c>
      <c r="G237" s="179">
        <f>IF($J$1="January",W231,IF($J$1="February",W232,IF($J$1="March",W233,IF($J$1="April",W234,IF($J$1="May",W235,IF($J$1="June",W236,IF($J$1="July",W237,IF($J$1="August",W238,IF($J$1="August",W238,IF($J$1="September",W239,IF($J$1="October",W240,IF($J$1="November",W241,IF($J$1="December",W242)))))))))))))</f>
        <v>67400</v>
      </c>
      <c r="H237" s="62"/>
      <c r="I237" s="361" t="s">
        <v>74</v>
      </c>
      <c r="J237" s="362"/>
      <c r="K237" s="68">
        <f>K235+K236</f>
        <v>33024.193548387098</v>
      </c>
      <c r="L237" s="69"/>
      <c r="M237" s="45"/>
      <c r="N237" s="88"/>
      <c r="O237" s="89" t="s">
        <v>55</v>
      </c>
      <c r="P237" s="89">
        <v>30</v>
      </c>
      <c r="Q237" s="89">
        <v>1</v>
      </c>
      <c r="R237" s="89">
        <f t="shared" si="46"/>
        <v>5</v>
      </c>
      <c r="S237" s="93"/>
      <c r="T237" s="89" t="s">
        <v>55</v>
      </c>
      <c r="U237" s="162">
        <f>Y236</f>
        <v>51600</v>
      </c>
      <c r="V237" s="91">
        <f>15000+800</f>
        <v>15800</v>
      </c>
      <c r="W237" s="162">
        <f t="shared" si="44"/>
        <v>67400</v>
      </c>
      <c r="X237" s="91">
        <v>20800</v>
      </c>
      <c r="Y237" s="162">
        <f t="shared" si="45"/>
        <v>46600</v>
      </c>
      <c r="Z237" s="94"/>
      <c r="AA237" s="45"/>
    </row>
    <row r="238" spans="1:27" s="43" customFormat="1" ht="21" customHeight="1" x14ac:dyDescent="0.25">
      <c r="A238" s="44"/>
      <c r="B238" s="63" t="s">
        <v>6</v>
      </c>
      <c r="C238" s="54">
        <f>IF($J$1="January",Q231,IF($J$1="February",Q232,IF($J$1="March",Q233,IF($J$1="April",Q234,IF($J$1="May",Q235,IF($J$1="June",Q236,IF($J$1="July",Q237,IF($J$1="August",Q238,IF($J$1="August",Q238,IF($J$1="September",Q239,IF($J$1="October",Q240,IF($J$1="November",Q241,IF($J$1="December",Q242)))))))))))))</f>
        <v>1</v>
      </c>
      <c r="D238" s="45"/>
      <c r="E238" s="45"/>
      <c r="F238" s="63" t="s">
        <v>24</v>
      </c>
      <c r="G238" s="179">
        <f>IF($J$1="January",X231,IF($J$1="February",X232,IF($J$1="March",X233,IF($J$1="April",X234,IF($J$1="May",X235,IF($J$1="June",X236,IF($J$1="July",X237,IF($J$1="August",X238,IF($J$1="August",X238,IF($J$1="September",X239,IF($J$1="October",X240,IF($J$1="November",X241,IF($J$1="December",X242)))))))))))))</f>
        <v>20800</v>
      </c>
      <c r="H238" s="62"/>
      <c r="I238" s="361" t="s">
        <v>75</v>
      </c>
      <c r="J238" s="362"/>
      <c r="K238" s="58">
        <f>G238</f>
        <v>20800</v>
      </c>
      <c r="L238" s="70"/>
      <c r="M238" s="45"/>
      <c r="N238" s="88"/>
      <c r="O238" s="89" t="s">
        <v>56</v>
      </c>
      <c r="P238" s="89"/>
      <c r="Q238" s="89"/>
      <c r="R238" s="89">
        <v>0</v>
      </c>
      <c r="S238" s="93"/>
      <c r="T238" s="89" t="s">
        <v>56</v>
      </c>
      <c r="U238" s="162"/>
      <c r="V238" s="91"/>
      <c r="W238" s="162" t="str">
        <f t="shared" si="44"/>
        <v/>
      </c>
      <c r="X238" s="91"/>
      <c r="Y238" s="162" t="str">
        <f t="shared" si="45"/>
        <v/>
      </c>
      <c r="Z238" s="94"/>
      <c r="AA238" s="45"/>
    </row>
    <row r="239" spans="1:27" s="43" customFormat="1" ht="21" customHeight="1" x14ac:dyDescent="0.25">
      <c r="A239" s="44"/>
      <c r="B239" s="71" t="s">
        <v>73</v>
      </c>
      <c r="C239" s="54">
        <f>IF($J$1="January",R231,IF($J$1="February",R232,IF($J$1="March",R233,IF($J$1="April",R234,IF($J$1="May",R235,IF($J$1="June",R236,IF($J$1="July",R237,IF($J$1="August",R238,IF($J$1="August",R238,IF($J$1="September",R239,IF($J$1="October",R240,IF($J$1="November",R241,IF($J$1="December",R242)))))))))))))</f>
        <v>5</v>
      </c>
      <c r="D239" s="45"/>
      <c r="E239" s="45"/>
      <c r="F239" s="63" t="s">
        <v>72</v>
      </c>
      <c r="G239" s="179">
        <f>IF($J$1="January",Y231,IF($J$1="February",Y232,IF($J$1="March",Y233,IF($J$1="April",Y234,IF($J$1="May",Y235,IF($J$1="June",Y236,IF($J$1="July",Y237,IF($J$1="August",Y238,IF($J$1="August",Y238,IF($J$1="September",Y239,IF($J$1="October",Y240,IF($J$1="November",Y241,IF($J$1="December",Y242)))))))))))))</f>
        <v>46600</v>
      </c>
      <c r="H239" s="45"/>
      <c r="I239" s="363" t="s">
        <v>68</v>
      </c>
      <c r="J239" s="364"/>
      <c r="K239" s="72">
        <f>K237-K238</f>
        <v>12224.193548387098</v>
      </c>
      <c r="L239" s="73"/>
      <c r="M239" s="45"/>
      <c r="N239" s="88"/>
      <c r="O239" s="89" t="s">
        <v>61</v>
      </c>
      <c r="P239" s="89"/>
      <c r="Q239" s="89"/>
      <c r="R239" s="89" t="str">
        <f t="shared" si="46"/>
        <v/>
      </c>
      <c r="S239" s="93"/>
      <c r="T239" s="89" t="s">
        <v>61</v>
      </c>
      <c r="U239" s="162"/>
      <c r="V239" s="91"/>
      <c r="W239" s="162" t="str">
        <f t="shared" si="44"/>
        <v/>
      </c>
      <c r="X239" s="91"/>
      <c r="Y239" s="162" t="str">
        <f t="shared" si="45"/>
        <v/>
      </c>
      <c r="Z239" s="94"/>
      <c r="AA239" s="45"/>
    </row>
    <row r="240" spans="1:27" s="43" customFormat="1" ht="21" customHeight="1" x14ac:dyDescent="0.25">
      <c r="A240" s="44"/>
      <c r="B240" s="45"/>
      <c r="C240" s="45"/>
      <c r="D240" s="45"/>
      <c r="E240" s="45"/>
      <c r="F240" s="45"/>
      <c r="G240" s="45"/>
      <c r="H240" s="45"/>
      <c r="I240" s="45"/>
      <c r="J240" s="62"/>
      <c r="K240" s="177"/>
      <c r="L240" s="61"/>
      <c r="M240" s="45"/>
      <c r="N240" s="88"/>
      <c r="O240" s="89" t="s">
        <v>57</v>
      </c>
      <c r="P240" s="89"/>
      <c r="Q240" s="89"/>
      <c r="R240" s="89" t="str">
        <f t="shared" si="46"/>
        <v/>
      </c>
      <c r="S240" s="93"/>
      <c r="T240" s="89" t="s">
        <v>57</v>
      </c>
      <c r="U240" s="162"/>
      <c r="V240" s="91"/>
      <c r="W240" s="162" t="str">
        <f t="shared" si="44"/>
        <v/>
      </c>
      <c r="X240" s="91"/>
      <c r="Y240" s="162" t="str">
        <f t="shared" si="45"/>
        <v/>
      </c>
      <c r="Z240" s="94"/>
      <c r="AA240" s="45"/>
    </row>
    <row r="241" spans="1:27" s="43" customFormat="1" ht="21" customHeight="1" x14ac:dyDescent="0.25">
      <c r="A241" s="44"/>
      <c r="B241" s="365" t="s">
        <v>103</v>
      </c>
      <c r="C241" s="365"/>
      <c r="D241" s="365"/>
      <c r="E241" s="365"/>
      <c r="F241" s="365"/>
      <c r="G241" s="365"/>
      <c r="H241" s="365"/>
      <c r="I241" s="365"/>
      <c r="J241" s="365"/>
      <c r="K241" s="365"/>
      <c r="L241" s="61"/>
      <c r="M241" s="45"/>
      <c r="N241" s="88"/>
      <c r="O241" s="89" t="s">
        <v>62</v>
      </c>
      <c r="P241" s="89"/>
      <c r="Q241" s="89"/>
      <c r="R241" s="89">
        <v>0</v>
      </c>
      <c r="S241" s="93"/>
      <c r="T241" s="89" t="s">
        <v>62</v>
      </c>
      <c r="U241" s="162"/>
      <c r="V241" s="91"/>
      <c r="W241" s="162" t="str">
        <f t="shared" si="44"/>
        <v/>
      </c>
      <c r="X241" s="91"/>
      <c r="Y241" s="162" t="str">
        <f t="shared" si="45"/>
        <v/>
      </c>
      <c r="Z241" s="94"/>
      <c r="AA241" s="45"/>
    </row>
    <row r="242" spans="1:27" s="43" customFormat="1" ht="21" customHeight="1" x14ac:dyDescent="0.25">
      <c r="A242" s="44"/>
      <c r="B242" s="365"/>
      <c r="C242" s="365"/>
      <c r="D242" s="365"/>
      <c r="E242" s="365"/>
      <c r="F242" s="365"/>
      <c r="G242" s="365"/>
      <c r="H242" s="365"/>
      <c r="I242" s="365"/>
      <c r="J242" s="365"/>
      <c r="K242" s="365"/>
      <c r="L242" s="61"/>
      <c r="M242" s="45"/>
      <c r="N242" s="88"/>
      <c r="O242" s="89" t="s">
        <v>63</v>
      </c>
      <c r="P242" s="89"/>
      <c r="Q242" s="89"/>
      <c r="R242" s="89" t="str">
        <f t="shared" si="46"/>
        <v/>
      </c>
      <c r="S242" s="93"/>
      <c r="T242" s="89" t="s">
        <v>63</v>
      </c>
      <c r="U242" s="162"/>
      <c r="V242" s="91"/>
      <c r="W242" s="162" t="str">
        <f t="shared" si="44"/>
        <v/>
      </c>
      <c r="X242" s="91"/>
      <c r="Y242" s="162" t="str">
        <f t="shared" si="45"/>
        <v/>
      </c>
      <c r="Z242" s="94"/>
      <c r="AA242" s="45"/>
    </row>
    <row r="243" spans="1:27" s="43" customFormat="1" ht="21" customHeight="1" thickBot="1" x14ac:dyDescent="0.3">
      <c r="A243" s="74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6"/>
      <c r="N243" s="9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7"/>
    </row>
    <row r="244" spans="1:27" s="45" customFormat="1" ht="21" customHeight="1" thickBot="1" x14ac:dyDescent="0.3"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7" s="43" customFormat="1" ht="21" customHeight="1" x14ac:dyDescent="0.25">
      <c r="A245" s="350" t="s">
        <v>45</v>
      </c>
      <c r="B245" s="351"/>
      <c r="C245" s="351"/>
      <c r="D245" s="351"/>
      <c r="E245" s="351"/>
      <c r="F245" s="351"/>
      <c r="G245" s="351"/>
      <c r="H245" s="351"/>
      <c r="I245" s="351"/>
      <c r="J245" s="351"/>
      <c r="K245" s="351"/>
      <c r="L245" s="352"/>
      <c r="M245" s="42"/>
      <c r="N245" s="81"/>
      <c r="O245" s="353" t="s">
        <v>47</v>
      </c>
      <c r="P245" s="354"/>
      <c r="Q245" s="354"/>
      <c r="R245" s="355"/>
      <c r="S245" s="82"/>
      <c r="T245" s="353" t="s">
        <v>48</v>
      </c>
      <c r="U245" s="354"/>
      <c r="V245" s="354"/>
      <c r="W245" s="354"/>
      <c r="X245" s="354"/>
      <c r="Y245" s="355"/>
      <c r="Z245" s="83"/>
      <c r="AA245" s="42"/>
    </row>
    <row r="246" spans="1:27" s="43" customFormat="1" ht="21" customHeight="1" x14ac:dyDescent="0.25">
      <c r="A246" s="44"/>
      <c r="B246" s="45"/>
      <c r="C246" s="356" t="s">
        <v>101</v>
      </c>
      <c r="D246" s="356"/>
      <c r="E246" s="356"/>
      <c r="F246" s="356"/>
      <c r="G246" s="46" t="str">
        <f>$J$1</f>
        <v>July</v>
      </c>
      <c r="H246" s="357">
        <f>$K$1</f>
        <v>2020</v>
      </c>
      <c r="I246" s="357"/>
      <c r="J246" s="45"/>
      <c r="K246" s="47"/>
      <c r="L246" s="48"/>
      <c r="M246" s="47"/>
      <c r="N246" s="84"/>
      <c r="O246" s="85" t="s">
        <v>58</v>
      </c>
      <c r="P246" s="85" t="s">
        <v>7</v>
      </c>
      <c r="Q246" s="85" t="s">
        <v>6</v>
      </c>
      <c r="R246" s="85" t="s">
        <v>59</v>
      </c>
      <c r="S246" s="86"/>
      <c r="T246" s="85" t="s">
        <v>58</v>
      </c>
      <c r="U246" s="85" t="s">
        <v>60</v>
      </c>
      <c r="V246" s="85" t="s">
        <v>23</v>
      </c>
      <c r="W246" s="85" t="s">
        <v>22</v>
      </c>
      <c r="X246" s="85" t="s">
        <v>24</v>
      </c>
      <c r="Y246" s="85" t="s">
        <v>64</v>
      </c>
      <c r="Z246" s="87"/>
      <c r="AA246" s="47"/>
    </row>
    <row r="247" spans="1:27" s="43" customFormat="1" ht="21" customHeight="1" x14ac:dyDescent="0.25">
      <c r="A247" s="44"/>
      <c r="B247" s="45"/>
      <c r="C247" s="45"/>
      <c r="D247" s="50"/>
      <c r="E247" s="50"/>
      <c r="F247" s="50"/>
      <c r="G247" s="50"/>
      <c r="H247" s="50"/>
      <c r="I247" s="45"/>
      <c r="J247" s="51" t="s">
        <v>1</v>
      </c>
      <c r="K247" s="52">
        <v>28000</v>
      </c>
      <c r="L247" s="53"/>
      <c r="M247" s="45"/>
      <c r="N247" s="88"/>
      <c r="O247" s="89" t="s">
        <v>50</v>
      </c>
      <c r="P247" s="89">
        <v>21</v>
      </c>
      <c r="Q247" s="89">
        <v>10</v>
      </c>
      <c r="R247" s="89">
        <f>15-Q247+8</f>
        <v>13</v>
      </c>
      <c r="S247" s="90"/>
      <c r="T247" s="89" t="s">
        <v>50</v>
      </c>
      <c r="U247" s="91">
        <v>40000</v>
      </c>
      <c r="V247" s="91"/>
      <c r="W247" s="91">
        <f>V247+U247</f>
        <v>40000</v>
      </c>
      <c r="X247" s="91">
        <v>10000</v>
      </c>
      <c r="Y247" s="91">
        <f>W247-X247</f>
        <v>30000</v>
      </c>
      <c r="Z247" s="87"/>
      <c r="AA247" s="45"/>
    </row>
    <row r="248" spans="1:27" s="43" customFormat="1" ht="21" customHeight="1" x14ac:dyDescent="0.25">
      <c r="A248" s="44"/>
      <c r="B248" s="45" t="s">
        <v>0</v>
      </c>
      <c r="C248" s="55" t="s">
        <v>91</v>
      </c>
      <c r="D248" s="45"/>
      <c r="E248" s="45"/>
      <c r="F248" s="45"/>
      <c r="G248" s="45"/>
      <c r="H248" s="56"/>
      <c r="I248" s="50"/>
      <c r="J248" s="45"/>
      <c r="K248" s="45"/>
      <c r="L248" s="57"/>
      <c r="M248" s="42"/>
      <c r="N248" s="92"/>
      <c r="O248" s="89" t="s">
        <v>76</v>
      </c>
      <c r="P248" s="89">
        <v>22</v>
      </c>
      <c r="Q248" s="89">
        <v>7</v>
      </c>
      <c r="R248" s="89">
        <f>R247-Q248</f>
        <v>6</v>
      </c>
      <c r="S248" s="93"/>
      <c r="T248" s="89" t="s">
        <v>76</v>
      </c>
      <c r="U248" s="162">
        <f t="shared" ref="U248:U253" si="47">Y247</f>
        <v>30000</v>
      </c>
      <c r="V248" s="91"/>
      <c r="W248" s="162">
        <f>IF(U248="","",U248+V248)</f>
        <v>30000</v>
      </c>
      <c r="X248" s="91">
        <v>3500</v>
      </c>
      <c r="Y248" s="162">
        <f>IF(W248="","",W248-X248)</f>
        <v>26500</v>
      </c>
      <c r="Z248" s="94"/>
      <c r="AA248" s="42"/>
    </row>
    <row r="249" spans="1:27" s="43" customFormat="1" ht="21" customHeight="1" x14ac:dyDescent="0.25">
      <c r="A249" s="44"/>
      <c r="B249" s="59" t="s">
        <v>46</v>
      </c>
      <c r="C249" s="60"/>
      <c r="D249" s="45"/>
      <c r="E249" s="45"/>
      <c r="F249" s="358" t="s">
        <v>48</v>
      </c>
      <c r="G249" s="358"/>
      <c r="H249" s="45"/>
      <c r="I249" s="358" t="s">
        <v>49</v>
      </c>
      <c r="J249" s="358"/>
      <c r="K249" s="358"/>
      <c r="L249" s="61"/>
      <c r="M249" s="45"/>
      <c r="N249" s="88"/>
      <c r="O249" s="89" t="s">
        <v>51</v>
      </c>
      <c r="P249" s="89">
        <v>27</v>
      </c>
      <c r="Q249" s="89">
        <v>4</v>
      </c>
      <c r="R249" s="89">
        <f>R248-Q249</f>
        <v>2</v>
      </c>
      <c r="S249" s="93"/>
      <c r="T249" s="89" t="s">
        <v>51</v>
      </c>
      <c r="U249" s="162">
        <f t="shared" si="47"/>
        <v>26500</v>
      </c>
      <c r="V249" s="91"/>
      <c r="W249" s="162">
        <f t="shared" ref="W249:W258" si="48">IF(U249="","",U249+V249)</f>
        <v>26500</v>
      </c>
      <c r="X249" s="91">
        <v>10000</v>
      </c>
      <c r="Y249" s="162">
        <f t="shared" ref="Y249:Y258" si="49">IF(W249="","",W249-X249)</f>
        <v>16500</v>
      </c>
      <c r="Z249" s="94"/>
      <c r="AA249" s="45"/>
    </row>
    <row r="250" spans="1:27" s="43" customFormat="1" ht="21" customHeight="1" x14ac:dyDescent="0.25">
      <c r="A250" s="44"/>
      <c r="B250" s="45"/>
      <c r="C250" s="45"/>
      <c r="D250" s="45"/>
      <c r="E250" s="45"/>
      <c r="F250" s="45"/>
      <c r="G250" s="45"/>
      <c r="H250" s="62"/>
      <c r="L250" s="49"/>
      <c r="M250" s="45"/>
      <c r="N250" s="88"/>
      <c r="O250" s="89" t="s">
        <v>52</v>
      </c>
      <c r="P250" s="89">
        <v>11</v>
      </c>
      <c r="Q250" s="89">
        <v>19</v>
      </c>
      <c r="R250" s="89">
        <v>0</v>
      </c>
      <c r="S250" s="93"/>
      <c r="T250" s="89" t="s">
        <v>52</v>
      </c>
      <c r="U250" s="162">
        <f t="shared" si="47"/>
        <v>16500</v>
      </c>
      <c r="V250" s="91"/>
      <c r="W250" s="162">
        <f t="shared" si="48"/>
        <v>16500</v>
      </c>
      <c r="X250" s="91">
        <v>10000</v>
      </c>
      <c r="Y250" s="162">
        <f t="shared" si="49"/>
        <v>6500</v>
      </c>
      <c r="Z250" s="94"/>
      <c r="AA250" s="45"/>
    </row>
    <row r="251" spans="1:27" s="43" customFormat="1" ht="21" customHeight="1" x14ac:dyDescent="0.25">
      <c r="A251" s="44"/>
      <c r="B251" s="359" t="s">
        <v>47</v>
      </c>
      <c r="C251" s="360"/>
      <c r="D251" s="45"/>
      <c r="E251" s="45"/>
      <c r="F251" s="63" t="s">
        <v>69</v>
      </c>
      <c r="G251" s="58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>0</v>
      </c>
      <c r="H251" s="62"/>
      <c r="I251" s="64">
        <f>IF(C255&gt;0,$K$2,C253)</f>
        <v>25</v>
      </c>
      <c r="J251" s="65" t="s">
        <v>66</v>
      </c>
      <c r="K251" s="66">
        <f>K247/$K$2*I251</f>
        <v>22580.645161290322</v>
      </c>
      <c r="L251" s="67"/>
      <c r="M251" s="45"/>
      <c r="N251" s="88"/>
      <c r="O251" s="89" t="s">
        <v>53</v>
      </c>
      <c r="P251" s="89">
        <v>31</v>
      </c>
      <c r="Q251" s="89">
        <v>0</v>
      </c>
      <c r="R251" s="89">
        <v>0</v>
      </c>
      <c r="S251" s="93"/>
      <c r="T251" s="89" t="s">
        <v>53</v>
      </c>
      <c r="U251" s="162">
        <f t="shared" si="47"/>
        <v>6500</v>
      </c>
      <c r="V251" s="91"/>
      <c r="W251" s="162">
        <f t="shared" si="48"/>
        <v>6500</v>
      </c>
      <c r="X251" s="91">
        <v>6500</v>
      </c>
      <c r="Y251" s="162">
        <f t="shared" si="49"/>
        <v>0</v>
      </c>
      <c r="Z251" s="94"/>
      <c r="AA251" s="45"/>
    </row>
    <row r="252" spans="1:27" s="43" customFormat="1" ht="21" customHeight="1" x14ac:dyDescent="0.25">
      <c r="A252" s="44"/>
      <c r="B252" s="54"/>
      <c r="C252" s="54"/>
      <c r="D252" s="45"/>
      <c r="E252" s="45"/>
      <c r="F252" s="63" t="s">
        <v>23</v>
      </c>
      <c r="G252" s="58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20000</v>
      </c>
      <c r="H252" s="62"/>
      <c r="I252" s="160">
        <v>20</v>
      </c>
      <c r="J252" s="65" t="s">
        <v>67</v>
      </c>
      <c r="K252" s="68">
        <f>K247/$K$2/8*I252</f>
        <v>2258.0645161290322</v>
      </c>
      <c r="L252" s="69"/>
      <c r="M252" s="45"/>
      <c r="N252" s="88"/>
      <c r="O252" s="89" t="s">
        <v>54</v>
      </c>
      <c r="P252" s="89">
        <v>29</v>
      </c>
      <c r="Q252" s="89">
        <v>1</v>
      </c>
      <c r="R252" s="89">
        <v>0</v>
      </c>
      <c r="S252" s="93"/>
      <c r="T252" s="89" t="s">
        <v>54</v>
      </c>
      <c r="U252" s="162">
        <f t="shared" si="47"/>
        <v>0</v>
      </c>
      <c r="V252" s="91"/>
      <c r="W252" s="162">
        <f t="shared" si="48"/>
        <v>0</v>
      </c>
      <c r="X252" s="91"/>
      <c r="Y252" s="162">
        <f t="shared" si="49"/>
        <v>0</v>
      </c>
      <c r="Z252" s="94"/>
      <c r="AA252" s="45"/>
    </row>
    <row r="253" spans="1:27" s="43" customFormat="1" ht="21" customHeight="1" x14ac:dyDescent="0.25">
      <c r="A253" s="44"/>
      <c r="B253" s="63" t="s">
        <v>7</v>
      </c>
      <c r="C253" s="54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25</v>
      </c>
      <c r="D253" s="45"/>
      <c r="E253" s="45"/>
      <c r="F253" s="63" t="s">
        <v>70</v>
      </c>
      <c r="G253" s="58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>20000</v>
      </c>
      <c r="H253" s="62"/>
      <c r="I253" s="361" t="s">
        <v>74</v>
      </c>
      <c r="J253" s="362"/>
      <c r="K253" s="68">
        <f>K251+K252</f>
        <v>24838.709677419356</v>
      </c>
      <c r="L253" s="69"/>
      <c r="M253" s="45"/>
      <c r="N253" s="88"/>
      <c r="O253" s="89" t="s">
        <v>55</v>
      </c>
      <c r="P253" s="89">
        <v>25</v>
      </c>
      <c r="Q253" s="89">
        <v>6</v>
      </c>
      <c r="R253" s="89">
        <v>0</v>
      </c>
      <c r="S253" s="93"/>
      <c r="T253" s="89" t="s">
        <v>55</v>
      </c>
      <c r="U253" s="162">
        <f t="shared" si="47"/>
        <v>0</v>
      </c>
      <c r="V253" s="91">
        <v>20000</v>
      </c>
      <c r="W253" s="162">
        <f t="shared" si="48"/>
        <v>20000</v>
      </c>
      <c r="X253" s="91">
        <v>20000</v>
      </c>
      <c r="Y253" s="162">
        <f t="shared" si="49"/>
        <v>0</v>
      </c>
      <c r="Z253" s="94"/>
      <c r="AA253" s="45"/>
    </row>
    <row r="254" spans="1:27" s="43" customFormat="1" ht="21" customHeight="1" x14ac:dyDescent="0.25">
      <c r="A254" s="44"/>
      <c r="B254" s="63" t="s">
        <v>6</v>
      </c>
      <c r="C254" s="54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6</v>
      </c>
      <c r="D254" s="45"/>
      <c r="E254" s="45"/>
      <c r="F254" s="63" t="s">
        <v>24</v>
      </c>
      <c r="G254" s="58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20000</v>
      </c>
      <c r="H254" s="62"/>
      <c r="I254" s="361" t="s">
        <v>75</v>
      </c>
      <c r="J254" s="362"/>
      <c r="K254" s="58">
        <f>G254</f>
        <v>20000</v>
      </c>
      <c r="L254" s="70"/>
      <c r="M254" s="45"/>
      <c r="N254" s="88"/>
      <c r="O254" s="89" t="s">
        <v>56</v>
      </c>
      <c r="P254" s="89"/>
      <c r="Q254" s="89"/>
      <c r="R254" s="89">
        <v>0</v>
      </c>
      <c r="S254" s="93"/>
      <c r="T254" s="89" t="s">
        <v>56</v>
      </c>
      <c r="U254" s="162"/>
      <c r="V254" s="91"/>
      <c r="W254" s="162" t="str">
        <f t="shared" si="48"/>
        <v/>
      </c>
      <c r="X254" s="91"/>
      <c r="Y254" s="162" t="str">
        <f t="shared" si="49"/>
        <v/>
      </c>
      <c r="Z254" s="94"/>
      <c r="AA254" s="45"/>
    </row>
    <row r="255" spans="1:27" s="43" customFormat="1" ht="21" customHeight="1" x14ac:dyDescent="0.25">
      <c r="A255" s="44"/>
      <c r="B255" s="71" t="s">
        <v>73</v>
      </c>
      <c r="C255" s="54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0</v>
      </c>
      <c r="D255" s="45"/>
      <c r="E255" s="45"/>
      <c r="F255" s="63" t="s">
        <v>72</v>
      </c>
      <c r="G255" s="58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>0</v>
      </c>
      <c r="H255" s="45"/>
      <c r="I255" s="363" t="s">
        <v>68</v>
      </c>
      <c r="J255" s="364"/>
      <c r="K255" s="72">
        <f>K253-K254</f>
        <v>4838.709677419356</v>
      </c>
      <c r="L255" s="73"/>
      <c r="M255" s="45"/>
      <c r="N255" s="88"/>
      <c r="O255" s="89" t="s">
        <v>61</v>
      </c>
      <c r="P255" s="89"/>
      <c r="Q255" s="89"/>
      <c r="R255" s="89">
        <v>0</v>
      </c>
      <c r="S255" s="93"/>
      <c r="T255" s="89" t="s">
        <v>61</v>
      </c>
      <c r="U255" s="162"/>
      <c r="V255" s="91"/>
      <c r="W255" s="162" t="str">
        <f t="shared" si="48"/>
        <v/>
      </c>
      <c r="X255" s="91"/>
      <c r="Y255" s="162" t="str">
        <f t="shared" si="49"/>
        <v/>
      </c>
      <c r="Z255" s="94"/>
      <c r="AA255" s="45"/>
    </row>
    <row r="256" spans="1:27" s="43" customFormat="1" ht="21" customHeight="1" x14ac:dyDescent="0.25">
      <c r="A256" s="44"/>
      <c r="B256" s="45"/>
      <c r="C256" s="45"/>
      <c r="D256" s="45"/>
      <c r="E256" s="45"/>
      <c r="F256" s="45"/>
      <c r="G256" s="45"/>
      <c r="H256" s="45"/>
      <c r="I256" s="45"/>
      <c r="J256" s="45"/>
      <c r="K256" s="177"/>
      <c r="L256" s="61"/>
      <c r="M256" s="45"/>
      <c r="N256" s="88"/>
      <c r="O256" s="89" t="s">
        <v>57</v>
      </c>
      <c r="P256" s="89"/>
      <c r="Q256" s="89"/>
      <c r="R256" s="89">
        <v>0</v>
      </c>
      <c r="S256" s="93"/>
      <c r="T256" s="89" t="s">
        <v>57</v>
      </c>
      <c r="U256" s="162"/>
      <c r="V256" s="91"/>
      <c r="W256" s="162" t="str">
        <f t="shared" si="48"/>
        <v/>
      </c>
      <c r="X256" s="91"/>
      <c r="Y256" s="162" t="str">
        <f t="shared" si="49"/>
        <v/>
      </c>
      <c r="Z256" s="94"/>
      <c r="AA256" s="45"/>
    </row>
    <row r="257" spans="1:27" s="43" customFormat="1" ht="21" customHeight="1" x14ac:dyDescent="0.25">
      <c r="A257" s="44"/>
      <c r="B257" s="365" t="s">
        <v>103</v>
      </c>
      <c r="C257" s="365"/>
      <c r="D257" s="365"/>
      <c r="E257" s="365"/>
      <c r="F257" s="365"/>
      <c r="G257" s="365"/>
      <c r="H257" s="365"/>
      <c r="I257" s="365"/>
      <c r="J257" s="365"/>
      <c r="K257" s="365"/>
      <c r="L257" s="61"/>
      <c r="M257" s="45"/>
      <c r="N257" s="88"/>
      <c r="O257" s="89" t="s">
        <v>62</v>
      </c>
      <c r="P257" s="89"/>
      <c r="Q257" s="89"/>
      <c r="R257" s="89"/>
      <c r="S257" s="93"/>
      <c r="T257" s="89" t="s">
        <v>62</v>
      </c>
      <c r="U257" s="162"/>
      <c r="V257" s="91"/>
      <c r="W257" s="162" t="str">
        <f t="shared" si="48"/>
        <v/>
      </c>
      <c r="X257" s="91"/>
      <c r="Y257" s="162" t="str">
        <f t="shared" si="49"/>
        <v/>
      </c>
      <c r="Z257" s="94"/>
      <c r="AA257" s="45"/>
    </row>
    <row r="258" spans="1:27" s="43" customFormat="1" ht="21" customHeight="1" x14ac:dyDescent="0.25">
      <c r="A258" s="44"/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61"/>
      <c r="M258" s="45"/>
      <c r="N258" s="88"/>
      <c r="O258" s="89" t="s">
        <v>63</v>
      </c>
      <c r="P258" s="89"/>
      <c r="Q258" s="89"/>
      <c r="R258" s="89"/>
      <c r="S258" s="93"/>
      <c r="T258" s="89" t="s">
        <v>63</v>
      </c>
      <c r="U258" s="162"/>
      <c r="V258" s="91"/>
      <c r="W258" s="162" t="str">
        <f t="shared" si="48"/>
        <v/>
      </c>
      <c r="X258" s="91"/>
      <c r="Y258" s="162" t="str">
        <f t="shared" si="49"/>
        <v/>
      </c>
      <c r="Z258" s="94"/>
      <c r="AA258" s="45"/>
    </row>
    <row r="259" spans="1:27" s="43" customFormat="1" ht="21" customHeight="1" thickBot="1" x14ac:dyDescent="0.3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6"/>
      <c r="N259" s="95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spans="1:27" s="45" customFormat="1" ht="21" hidden="1" customHeight="1" thickBot="1" x14ac:dyDescent="0.3"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7" s="43" customFormat="1" ht="21" hidden="1" customHeight="1" x14ac:dyDescent="0.25">
      <c r="A261" s="350" t="s">
        <v>45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2"/>
      <c r="M261" s="42"/>
      <c r="N261" s="81"/>
      <c r="O261" s="353" t="s">
        <v>47</v>
      </c>
      <c r="P261" s="354"/>
      <c r="Q261" s="354"/>
      <c r="R261" s="355"/>
      <c r="S261" s="82"/>
      <c r="T261" s="353" t="s">
        <v>48</v>
      </c>
      <c r="U261" s="354"/>
      <c r="V261" s="354"/>
      <c r="W261" s="354"/>
      <c r="X261" s="354"/>
      <c r="Y261" s="355"/>
      <c r="Z261" s="83"/>
      <c r="AA261" s="42"/>
    </row>
    <row r="262" spans="1:27" s="43" customFormat="1" ht="21" hidden="1" customHeight="1" x14ac:dyDescent="0.25">
      <c r="A262" s="44"/>
      <c r="B262" s="45"/>
      <c r="C262" s="356" t="s">
        <v>101</v>
      </c>
      <c r="D262" s="356"/>
      <c r="E262" s="356"/>
      <c r="F262" s="356"/>
      <c r="G262" s="46" t="str">
        <f>$J$1</f>
        <v>July</v>
      </c>
      <c r="H262" s="357">
        <f>$K$1</f>
        <v>2020</v>
      </c>
      <c r="I262" s="357"/>
      <c r="J262" s="45"/>
      <c r="K262" s="47"/>
      <c r="L262" s="48"/>
      <c r="M262" s="47"/>
      <c r="N262" s="84"/>
      <c r="O262" s="85" t="s">
        <v>58</v>
      </c>
      <c r="P262" s="85" t="s">
        <v>7</v>
      </c>
      <c r="Q262" s="85" t="s">
        <v>6</v>
      </c>
      <c r="R262" s="85" t="s">
        <v>59</v>
      </c>
      <c r="S262" s="86"/>
      <c r="T262" s="85" t="s">
        <v>58</v>
      </c>
      <c r="U262" s="85" t="s">
        <v>60</v>
      </c>
      <c r="V262" s="85" t="s">
        <v>23</v>
      </c>
      <c r="W262" s="85" t="s">
        <v>22</v>
      </c>
      <c r="X262" s="85" t="s">
        <v>24</v>
      </c>
      <c r="Y262" s="85" t="s">
        <v>64</v>
      </c>
      <c r="Z262" s="87"/>
      <c r="AA262" s="47"/>
    </row>
    <row r="263" spans="1:27" s="43" customFormat="1" ht="21" hidden="1" customHeight="1" x14ac:dyDescent="0.25">
      <c r="A263" s="44"/>
      <c r="B263" s="45"/>
      <c r="C263" s="45"/>
      <c r="D263" s="50"/>
      <c r="E263" s="50"/>
      <c r="F263" s="50"/>
      <c r="G263" s="50"/>
      <c r="H263" s="50"/>
      <c r="I263" s="45"/>
      <c r="J263" s="51" t="s">
        <v>1</v>
      </c>
      <c r="K263" s="52"/>
      <c r="L263" s="53"/>
      <c r="M263" s="45"/>
      <c r="N263" s="88"/>
      <c r="O263" s="89" t="s">
        <v>50</v>
      </c>
      <c r="P263" s="89">
        <v>31</v>
      </c>
      <c r="Q263" s="89">
        <v>0</v>
      </c>
      <c r="R263" s="89">
        <f>15-Q263</f>
        <v>15</v>
      </c>
      <c r="S263" s="90"/>
      <c r="T263" s="89" t="s">
        <v>50</v>
      </c>
      <c r="U263" s="91"/>
      <c r="V263" s="91"/>
      <c r="W263" s="91">
        <f>V263+U263</f>
        <v>0</v>
      </c>
      <c r="X263" s="91"/>
      <c r="Y263" s="91">
        <f>W263-X263</f>
        <v>0</v>
      </c>
      <c r="Z263" s="87"/>
      <c r="AA263" s="45"/>
    </row>
    <row r="264" spans="1:27" s="43" customFormat="1" ht="21" hidden="1" customHeight="1" x14ac:dyDescent="0.25">
      <c r="A264" s="44"/>
      <c r="B264" s="45" t="s">
        <v>0</v>
      </c>
      <c r="C264" s="55"/>
      <c r="D264" s="45"/>
      <c r="E264" s="45"/>
      <c r="F264" s="45"/>
      <c r="G264" s="45"/>
      <c r="H264" s="56"/>
      <c r="I264" s="50"/>
      <c r="J264" s="45"/>
      <c r="K264" s="45"/>
      <c r="L264" s="57"/>
      <c r="M264" s="42"/>
      <c r="N264" s="92"/>
      <c r="O264" s="89" t="s">
        <v>76</v>
      </c>
      <c r="P264" s="89">
        <v>29</v>
      </c>
      <c r="Q264" s="89">
        <v>0</v>
      </c>
      <c r="R264" s="89">
        <f>IF(Q264="","",R263-Q264)</f>
        <v>15</v>
      </c>
      <c r="S264" s="93"/>
      <c r="T264" s="89" t="s">
        <v>76</v>
      </c>
      <c r="U264" s="162">
        <f>Y263</f>
        <v>0</v>
      </c>
      <c r="V264" s="91"/>
      <c r="W264" s="91">
        <f>V264+U264</f>
        <v>0</v>
      </c>
      <c r="X264" s="91"/>
      <c r="Y264" s="162">
        <f>IF(W264="","",W264-X264)</f>
        <v>0</v>
      </c>
      <c r="Z264" s="94"/>
      <c r="AA264" s="42"/>
    </row>
    <row r="265" spans="1:27" s="43" customFormat="1" ht="21" hidden="1" customHeight="1" x14ac:dyDescent="0.25">
      <c r="A265" s="44"/>
      <c r="B265" s="59" t="s">
        <v>46</v>
      </c>
      <c r="C265" s="60"/>
      <c r="D265" s="45"/>
      <c r="E265" s="45"/>
      <c r="F265" s="358" t="s">
        <v>48</v>
      </c>
      <c r="G265" s="358"/>
      <c r="H265" s="45"/>
      <c r="I265" s="358" t="s">
        <v>49</v>
      </c>
      <c r="J265" s="358"/>
      <c r="K265" s="358"/>
      <c r="L265" s="61"/>
      <c r="M265" s="45"/>
      <c r="N265" s="88"/>
      <c r="O265" s="89" t="s">
        <v>51</v>
      </c>
      <c r="P265" s="89"/>
      <c r="Q265" s="89"/>
      <c r="R265" s="89" t="str">
        <f t="shared" ref="R265:R272" si="50">IF(Q265="","",R264-Q265)</f>
        <v/>
      </c>
      <c r="S265" s="93"/>
      <c r="T265" s="89" t="s">
        <v>51</v>
      </c>
      <c r="U265" s="162">
        <f>Y264</f>
        <v>0</v>
      </c>
      <c r="V265" s="91"/>
      <c r="W265" s="91">
        <f>V265+U265</f>
        <v>0</v>
      </c>
      <c r="X265" s="91"/>
      <c r="Y265" s="162">
        <f t="shared" ref="Y265:Y274" si="51">IF(W265="","",W265-X265)</f>
        <v>0</v>
      </c>
      <c r="Z265" s="94"/>
      <c r="AA265" s="45"/>
    </row>
    <row r="266" spans="1:27" s="43" customFormat="1" ht="21" hidden="1" customHeight="1" x14ac:dyDescent="0.25">
      <c r="A266" s="44"/>
      <c r="B266" s="45"/>
      <c r="C266" s="45"/>
      <c r="D266" s="45"/>
      <c r="E266" s="45"/>
      <c r="F266" s="45"/>
      <c r="G266" s="45"/>
      <c r="H266" s="62"/>
      <c r="L266" s="49"/>
      <c r="M266" s="45"/>
      <c r="N266" s="88"/>
      <c r="O266" s="89" t="s">
        <v>52</v>
      </c>
      <c r="P266" s="89"/>
      <c r="Q266" s="89"/>
      <c r="R266" s="89" t="str">
        <f t="shared" si="50"/>
        <v/>
      </c>
      <c r="S266" s="93"/>
      <c r="T266" s="89" t="s">
        <v>52</v>
      </c>
      <c r="U266" s="162"/>
      <c r="V266" s="91"/>
      <c r="W266" s="162" t="str">
        <f t="shared" ref="W266:W274" si="52">IF(U266="","",U266+V266)</f>
        <v/>
      </c>
      <c r="X266" s="91"/>
      <c r="Y266" s="162" t="str">
        <f t="shared" si="51"/>
        <v/>
      </c>
      <c r="Z266" s="94"/>
      <c r="AA266" s="45"/>
    </row>
    <row r="267" spans="1:27" s="43" customFormat="1" ht="21" hidden="1" customHeight="1" x14ac:dyDescent="0.25">
      <c r="A267" s="44"/>
      <c r="B267" s="359" t="s">
        <v>47</v>
      </c>
      <c r="C267" s="360"/>
      <c r="D267" s="45"/>
      <c r="E267" s="45"/>
      <c r="F267" s="63" t="s">
        <v>69</v>
      </c>
      <c r="G267" s="58" t="str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/>
      </c>
      <c r="H267" s="62"/>
      <c r="I267" s="64">
        <f>IF(C271&gt;0,$K$2,C269)</f>
        <v>31</v>
      </c>
      <c r="J267" s="65" t="s">
        <v>66</v>
      </c>
      <c r="K267" s="66">
        <f>K263/$K$2*I267</f>
        <v>0</v>
      </c>
      <c r="L267" s="67"/>
      <c r="M267" s="45"/>
      <c r="N267" s="88"/>
      <c r="O267" s="89" t="s">
        <v>53</v>
      </c>
      <c r="P267" s="89"/>
      <c r="Q267" s="89"/>
      <c r="R267" s="89" t="str">
        <f t="shared" si="50"/>
        <v/>
      </c>
      <c r="S267" s="93"/>
      <c r="T267" s="89" t="s">
        <v>53</v>
      </c>
      <c r="U267" s="162" t="str">
        <f t="shared" ref="U267:U271" si="53">Y266</f>
        <v/>
      </c>
      <c r="V267" s="91"/>
      <c r="W267" s="162" t="str">
        <f t="shared" si="52"/>
        <v/>
      </c>
      <c r="X267" s="91"/>
      <c r="Y267" s="162" t="str">
        <f t="shared" si="51"/>
        <v/>
      </c>
      <c r="Z267" s="94"/>
      <c r="AA267" s="45"/>
    </row>
    <row r="268" spans="1:27" s="43" customFormat="1" ht="21" hidden="1" customHeight="1" x14ac:dyDescent="0.25">
      <c r="A268" s="44"/>
      <c r="B268" s="54"/>
      <c r="C268" s="54"/>
      <c r="D268" s="45"/>
      <c r="E268" s="45"/>
      <c r="F268" s="63" t="s">
        <v>23</v>
      </c>
      <c r="G268" s="58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62"/>
      <c r="I268" s="108"/>
      <c r="J268" s="65" t="s">
        <v>67</v>
      </c>
      <c r="K268" s="68">
        <f>K263/$K$2/8*I268</f>
        <v>0</v>
      </c>
      <c r="L268" s="69"/>
      <c r="M268" s="45"/>
      <c r="N268" s="88"/>
      <c r="O268" s="89" t="s">
        <v>54</v>
      </c>
      <c r="P268" s="89"/>
      <c r="Q268" s="89"/>
      <c r="R268" s="89" t="str">
        <f t="shared" si="50"/>
        <v/>
      </c>
      <c r="S268" s="93"/>
      <c r="T268" s="89" t="s">
        <v>54</v>
      </c>
      <c r="U268" s="162" t="str">
        <f t="shared" si="53"/>
        <v/>
      </c>
      <c r="V268" s="91"/>
      <c r="W268" s="162" t="str">
        <f t="shared" si="52"/>
        <v/>
      </c>
      <c r="X268" s="91"/>
      <c r="Y268" s="162" t="str">
        <f t="shared" si="51"/>
        <v/>
      </c>
      <c r="Z268" s="94"/>
      <c r="AA268" s="45"/>
    </row>
    <row r="269" spans="1:27" s="43" customFormat="1" ht="21" hidden="1" customHeight="1" x14ac:dyDescent="0.25">
      <c r="A269" s="44"/>
      <c r="B269" s="63" t="s">
        <v>7</v>
      </c>
      <c r="C269" s="5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0</v>
      </c>
      <c r="D269" s="45"/>
      <c r="E269" s="45"/>
      <c r="F269" s="63" t="s">
        <v>70</v>
      </c>
      <c r="G269" s="179" t="str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/>
      </c>
      <c r="H269" s="62"/>
      <c r="I269" s="361" t="s">
        <v>74</v>
      </c>
      <c r="J269" s="362"/>
      <c r="K269" s="68">
        <f>K267+K268</f>
        <v>0</v>
      </c>
      <c r="L269" s="69"/>
      <c r="M269" s="45"/>
      <c r="N269" s="88"/>
      <c r="O269" s="89" t="s">
        <v>55</v>
      </c>
      <c r="P269" s="89"/>
      <c r="Q269" s="89"/>
      <c r="R269" s="89" t="str">
        <f t="shared" si="50"/>
        <v/>
      </c>
      <c r="S269" s="93"/>
      <c r="T269" s="89" t="s">
        <v>55</v>
      </c>
      <c r="U269" s="162" t="str">
        <f t="shared" si="53"/>
        <v/>
      </c>
      <c r="V269" s="91"/>
      <c r="W269" s="162" t="str">
        <f t="shared" si="52"/>
        <v/>
      </c>
      <c r="X269" s="91"/>
      <c r="Y269" s="162" t="str">
        <f t="shared" si="51"/>
        <v/>
      </c>
      <c r="Z269" s="94"/>
      <c r="AA269" s="45"/>
    </row>
    <row r="270" spans="1:27" s="43" customFormat="1" ht="21" hidden="1" customHeight="1" x14ac:dyDescent="0.25">
      <c r="A270" s="44"/>
      <c r="B270" s="63" t="s">
        <v>6</v>
      </c>
      <c r="C270" s="5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45"/>
      <c r="E270" s="45"/>
      <c r="F270" s="63" t="s">
        <v>24</v>
      </c>
      <c r="G270" s="179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62"/>
      <c r="I270" s="361" t="s">
        <v>75</v>
      </c>
      <c r="J270" s="362"/>
      <c r="K270" s="58">
        <f>G270</f>
        <v>0</v>
      </c>
      <c r="L270" s="70"/>
      <c r="M270" s="45"/>
      <c r="N270" s="88"/>
      <c r="O270" s="89" t="s">
        <v>56</v>
      </c>
      <c r="P270" s="89"/>
      <c r="Q270" s="89"/>
      <c r="R270" s="89" t="str">
        <f t="shared" si="50"/>
        <v/>
      </c>
      <c r="S270" s="93"/>
      <c r="T270" s="89" t="s">
        <v>56</v>
      </c>
      <c r="U270" s="162" t="str">
        <f t="shared" si="53"/>
        <v/>
      </c>
      <c r="V270" s="91"/>
      <c r="W270" s="162" t="str">
        <f t="shared" si="52"/>
        <v/>
      </c>
      <c r="X270" s="91"/>
      <c r="Y270" s="162" t="str">
        <f t="shared" si="51"/>
        <v/>
      </c>
      <c r="Z270" s="94"/>
      <c r="AA270" s="45"/>
    </row>
    <row r="271" spans="1:27" s="43" customFormat="1" ht="21" hidden="1" customHeight="1" x14ac:dyDescent="0.25">
      <c r="A271" s="44"/>
      <c r="B271" s="71" t="s">
        <v>73</v>
      </c>
      <c r="C271" s="54" t="str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/>
      </c>
      <c r="D271" s="45"/>
      <c r="E271" s="45"/>
      <c r="F271" s="63" t="s">
        <v>72</v>
      </c>
      <c r="G271" s="179" t="str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/>
      </c>
      <c r="H271" s="45"/>
      <c r="I271" s="363" t="s">
        <v>68</v>
      </c>
      <c r="J271" s="364"/>
      <c r="K271" s="72">
        <f>K269-K270</f>
        <v>0</v>
      </c>
      <c r="L271" s="73"/>
      <c r="M271" s="45"/>
      <c r="N271" s="88"/>
      <c r="O271" s="89" t="s">
        <v>61</v>
      </c>
      <c r="P271" s="89"/>
      <c r="Q271" s="89"/>
      <c r="R271" s="89" t="str">
        <f t="shared" si="50"/>
        <v/>
      </c>
      <c r="S271" s="93"/>
      <c r="T271" s="89" t="s">
        <v>61</v>
      </c>
      <c r="U271" s="162" t="str">
        <f t="shared" si="53"/>
        <v/>
      </c>
      <c r="V271" s="91"/>
      <c r="W271" s="162" t="str">
        <f t="shared" si="52"/>
        <v/>
      </c>
      <c r="X271" s="91"/>
      <c r="Y271" s="162" t="str">
        <f t="shared" si="51"/>
        <v/>
      </c>
      <c r="Z271" s="94"/>
      <c r="AA271" s="45"/>
    </row>
    <row r="272" spans="1:27" s="43" customFormat="1" ht="21" hidden="1" customHeight="1" x14ac:dyDescent="0.25">
      <c r="A272" s="44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61"/>
      <c r="M272" s="45"/>
      <c r="N272" s="88"/>
      <c r="O272" s="89" t="s">
        <v>57</v>
      </c>
      <c r="P272" s="89"/>
      <c r="Q272" s="89"/>
      <c r="R272" s="89" t="str">
        <f t="shared" si="50"/>
        <v/>
      </c>
      <c r="S272" s="93"/>
      <c r="T272" s="89" t="s">
        <v>57</v>
      </c>
      <c r="U272" s="162" t="str">
        <f>Y271</f>
        <v/>
      </c>
      <c r="V272" s="91"/>
      <c r="W272" s="162" t="str">
        <f t="shared" si="52"/>
        <v/>
      </c>
      <c r="X272" s="91"/>
      <c r="Y272" s="162" t="str">
        <f t="shared" si="51"/>
        <v/>
      </c>
      <c r="Z272" s="94"/>
      <c r="AA272" s="45"/>
    </row>
    <row r="273" spans="1:27" s="43" customFormat="1" ht="21" hidden="1" customHeight="1" x14ac:dyDescent="0.25">
      <c r="A273" s="44"/>
      <c r="B273" s="365" t="s">
        <v>103</v>
      </c>
      <c r="C273" s="365"/>
      <c r="D273" s="365"/>
      <c r="E273" s="365"/>
      <c r="F273" s="365"/>
      <c r="G273" s="365"/>
      <c r="H273" s="365"/>
      <c r="I273" s="365"/>
      <c r="J273" s="365"/>
      <c r="K273" s="365"/>
      <c r="L273" s="61"/>
      <c r="M273" s="45"/>
      <c r="N273" s="88"/>
      <c r="O273" s="89" t="s">
        <v>62</v>
      </c>
      <c r="P273" s="89"/>
      <c r="Q273" s="89"/>
      <c r="R273" s="89">
        <v>0</v>
      </c>
      <c r="S273" s="93"/>
      <c r="T273" s="89" t="s">
        <v>62</v>
      </c>
      <c r="U273" s="162" t="str">
        <f>Y272</f>
        <v/>
      </c>
      <c r="V273" s="91"/>
      <c r="W273" s="162" t="str">
        <f t="shared" si="52"/>
        <v/>
      </c>
      <c r="X273" s="91"/>
      <c r="Y273" s="162" t="str">
        <f t="shared" si="51"/>
        <v/>
      </c>
      <c r="Z273" s="94"/>
      <c r="AA273" s="45"/>
    </row>
    <row r="274" spans="1:27" s="43" customFormat="1" ht="21" hidden="1" customHeight="1" x14ac:dyDescent="0.25">
      <c r="A274" s="44"/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61"/>
      <c r="M274" s="45"/>
      <c r="N274" s="88"/>
      <c r="O274" s="89" t="s">
        <v>63</v>
      </c>
      <c r="P274" s="89"/>
      <c r="Q274" s="89"/>
      <c r="R274" s="89">
        <v>0</v>
      </c>
      <c r="S274" s="93"/>
      <c r="T274" s="89" t="s">
        <v>63</v>
      </c>
      <c r="U274" s="162" t="str">
        <f>Y273</f>
        <v/>
      </c>
      <c r="V274" s="91"/>
      <c r="W274" s="162" t="str">
        <f t="shared" si="52"/>
        <v/>
      </c>
      <c r="X274" s="91"/>
      <c r="Y274" s="162" t="str">
        <f t="shared" si="51"/>
        <v/>
      </c>
      <c r="Z274" s="94"/>
      <c r="AA274" s="45"/>
    </row>
    <row r="275" spans="1:27" s="43" customFormat="1" ht="21" hidden="1" customHeight="1" thickBot="1" x14ac:dyDescent="0.3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6"/>
      <c r="N275" s="95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spans="1:27" s="45" customFormat="1" ht="21" customHeight="1" thickBot="1" x14ac:dyDescent="0.3"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7" s="43" customFormat="1" ht="21" customHeight="1" x14ac:dyDescent="0.25">
      <c r="A277" s="350" t="s">
        <v>45</v>
      </c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2"/>
      <c r="M277" s="42"/>
      <c r="N277" s="81"/>
      <c r="O277" s="353" t="s">
        <v>47</v>
      </c>
      <c r="P277" s="354"/>
      <c r="Q277" s="354"/>
      <c r="R277" s="355"/>
      <c r="S277" s="82"/>
      <c r="T277" s="353" t="s">
        <v>48</v>
      </c>
      <c r="U277" s="354"/>
      <c r="V277" s="354"/>
      <c r="W277" s="354"/>
      <c r="X277" s="354"/>
      <c r="Y277" s="355"/>
      <c r="Z277" s="83"/>
      <c r="AA277" s="42"/>
    </row>
    <row r="278" spans="1:27" s="43" customFormat="1" ht="21" customHeight="1" x14ac:dyDescent="0.25">
      <c r="A278" s="44"/>
      <c r="B278" s="45"/>
      <c r="C278" s="356" t="s">
        <v>101</v>
      </c>
      <c r="D278" s="356"/>
      <c r="E278" s="356"/>
      <c r="F278" s="356"/>
      <c r="G278" s="46" t="str">
        <f>$J$1</f>
        <v>July</v>
      </c>
      <c r="H278" s="357">
        <f>$K$1</f>
        <v>2020</v>
      </c>
      <c r="I278" s="357"/>
      <c r="J278" s="45"/>
      <c r="K278" s="47"/>
      <c r="L278" s="48"/>
      <c r="M278" s="47"/>
      <c r="N278" s="84"/>
      <c r="O278" s="85" t="s">
        <v>58</v>
      </c>
      <c r="P278" s="85" t="s">
        <v>7</v>
      </c>
      <c r="Q278" s="85" t="s">
        <v>6</v>
      </c>
      <c r="R278" s="85" t="s">
        <v>59</v>
      </c>
      <c r="S278" s="86"/>
      <c r="T278" s="85" t="s">
        <v>58</v>
      </c>
      <c r="U278" s="85" t="s">
        <v>60</v>
      </c>
      <c r="V278" s="85" t="s">
        <v>23</v>
      </c>
      <c r="W278" s="85" t="s">
        <v>22</v>
      </c>
      <c r="X278" s="85" t="s">
        <v>24</v>
      </c>
      <c r="Y278" s="85" t="s">
        <v>64</v>
      </c>
      <c r="Z278" s="87"/>
      <c r="AA278" s="47"/>
    </row>
    <row r="279" spans="1:27" s="43" customFormat="1" ht="21" customHeight="1" x14ac:dyDescent="0.25">
      <c r="A279" s="44"/>
      <c r="B279" s="45"/>
      <c r="C279" s="45"/>
      <c r="D279" s="50"/>
      <c r="E279" s="50"/>
      <c r="F279" s="50"/>
      <c r="G279" s="50"/>
      <c r="H279" s="50"/>
      <c r="I279" s="45"/>
      <c r="J279" s="51" t="s">
        <v>1</v>
      </c>
      <c r="K279" s="52">
        <f>21500+3000</f>
        <v>24500</v>
      </c>
      <c r="L279" s="53"/>
      <c r="M279" s="45"/>
      <c r="N279" s="88"/>
      <c r="O279" s="89" t="s">
        <v>50</v>
      </c>
      <c r="P279" s="89">
        <v>31</v>
      </c>
      <c r="Q279" s="89">
        <v>0</v>
      </c>
      <c r="R279" s="89">
        <f>15-Q279</f>
        <v>15</v>
      </c>
      <c r="S279" s="90"/>
      <c r="T279" s="89" t="s">
        <v>50</v>
      </c>
      <c r="U279" s="91">
        <v>41290</v>
      </c>
      <c r="V279" s="91">
        <v>500</v>
      </c>
      <c r="W279" s="91">
        <f>V279+U279</f>
        <v>41790</v>
      </c>
      <c r="X279" s="91">
        <v>5500</v>
      </c>
      <c r="Y279" s="91">
        <f>W279-X279</f>
        <v>36290</v>
      </c>
      <c r="Z279" s="87"/>
      <c r="AA279" s="45"/>
    </row>
    <row r="280" spans="1:27" s="43" customFormat="1" ht="21" customHeight="1" x14ac:dyDescent="0.25">
      <c r="A280" s="44"/>
      <c r="B280" s="45" t="s">
        <v>0</v>
      </c>
      <c r="C280" s="55" t="s">
        <v>26</v>
      </c>
      <c r="D280" s="45"/>
      <c r="E280" s="45"/>
      <c r="F280" s="45"/>
      <c r="G280" s="45"/>
      <c r="H280" s="56"/>
      <c r="I280" s="50"/>
      <c r="J280" s="45"/>
      <c r="K280" s="45"/>
      <c r="L280" s="57"/>
      <c r="M280" s="42"/>
      <c r="N280" s="92"/>
      <c r="O280" s="89" t="s">
        <v>76</v>
      </c>
      <c r="P280" s="89">
        <v>29</v>
      </c>
      <c r="Q280" s="89">
        <v>0</v>
      </c>
      <c r="R280" s="89">
        <f>IF(Q280="","",R279-Q280)</f>
        <v>15</v>
      </c>
      <c r="S280" s="93"/>
      <c r="T280" s="89" t="s">
        <v>76</v>
      </c>
      <c r="U280" s="162">
        <f t="shared" ref="U280:U285" si="54">Y279</f>
        <v>36290</v>
      </c>
      <c r="V280" s="91">
        <f>5000+2000</f>
        <v>7000</v>
      </c>
      <c r="W280" s="162">
        <f>IF(U280="","",U280+V280)</f>
        <v>43290</v>
      </c>
      <c r="X280" s="91">
        <v>7000</v>
      </c>
      <c r="Y280" s="162">
        <f>IF(W280="","",W280-X280)</f>
        <v>36290</v>
      </c>
      <c r="Z280" s="94"/>
      <c r="AA280" s="42"/>
    </row>
    <row r="281" spans="1:27" s="43" customFormat="1" ht="21" customHeight="1" x14ac:dyDescent="0.25">
      <c r="A281" s="44"/>
      <c r="B281" s="59" t="s">
        <v>46</v>
      </c>
      <c r="C281" s="60"/>
      <c r="D281" s="45"/>
      <c r="E281" s="45"/>
      <c r="F281" s="358" t="s">
        <v>48</v>
      </c>
      <c r="G281" s="358"/>
      <c r="H281" s="45"/>
      <c r="I281" s="358" t="s">
        <v>49</v>
      </c>
      <c r="J281" s="358"/>
      <c r="K281" s="358"/>
      <c r="L281" s="61"/>
      <c r="M281" s="45"/>
      <c r="N281" s="88"/>
      <c r="O281" s="89" t="s">
        <v>51</v>
      </c>
      <c r="P281" s="89">
        <v>29</v>
      </c>
      <c r="Q281" s="89">
        <v>2</v>
      </c>
      <c r="R281" s="89">
        <f t="shared" ref="R281:R286" si="55">IF(Q281="","",R280-Q281)</f>
        <v>13</v>
      </c>
      <c r="S281" s="93"/>
      <c r="T281" s="89" t="s">
        <v>51</v>
      </c>
      <c r="U281" s="162">
        <f t="shared" si="54"/>
        <v>36290</v>
      </c>
      <c r="V281" s="91"/>
      <c r="W281" s="162">
        <f t="shared" ref="W281:W290" si="56">IF(U281="","",U281+V281)</f>
        <v>36290</v>
      </c>
      <c r="X281" s="91">
        <v>3500</v>
      </c>
      <c r="Y281" s="162">
        <f t="shared" ref="Y281:Y290" si="57">IF(W281="","",W281-X281)</f>
        <v>32790</v>
      </c>
      <c r="Z281" s="94"/>
      <c r="AA281" s="45"/>
    </row>
    <row r="282" spans="1:27" s="43" customFormat="1" ht="21" customHeight="1" x14ac:dyDescent="0.25">
      <c r="A282" s="44"/>
      <c r="B282" s="45"/>
      <c r="C282" s="45"/>
      <c r="D282" s="45"/>
      <c r="E282" s="45"/>
      <c r="F282" s="45"/>
      <c r="G282" s="45"/>
      <c r="H282" s="62"/>
      <c r="L282" s="49"/>
      <c r="M282" s="45"/>
      <c r="N282" s="88"/>
      <c r="O282" s="89" t="s">
        <v>52</v>
      </c>
      <c r="P282" s="89">
        <v>25</v>
      </c>
      <c r="Q282" s="89">
        <v>5</v>
      </c>
      <c r="R282" s="89">
        <f t="shared" si="55"/>
        <v>8</v>
      </c>
      <c r="S282" s="93"/>
      <c r="T282" s="89" t="s">
        <v>52</v>
      </c>
      <c r="U282" s="162">
        <f t="shared" si="54"/>
        <v>32790</v>
      </c>
      <c r="V282" s="91"/>
      <c r="W282" s="162">
        <f t="shared" si="56"/>
        <v>32790</v>
      </c>
      <c r="X282" s="91">
        <v>3500</v>
      </c>
      <c r="Y282" s="162">
        <f t="shared" si="57"/>
        <v>29290</v>
      </c>
      <c r="Z282" s="94"/>
      <c r="AA282" s="45"/>
    </row>
    <row r="283" spans="1:27" s="43" customFormat="1" ht="21" customHeight="1" x14ac:dyDescent="0.25">
      <c r="A283" s="44"/>
      <c r="B283" s="359" t="s">
        <v>47</v>
      </c>
      <c r="C283" s="360"/>
      <c r="D283" s="45"/>
      <c r="E283" s="45"/>
      <c r="F283" s="63" t="s">
        <v>69</v>
      </c>
      <c r="G283" s="17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24290</v>
      </c>
      <c r="H283" s="62"/>
      <c r="I283" s="64">
        <f>IF(C287&gt;0,$K$2,C285)</f>
        <v>31</v>
      </c>
      <c r="J283" s="65" t="s">
        <v>66</v>
      </c>
      <c r="K283" s="66">
        <f>K279/$K$2*I283</f>
        <v>24500</v>
      </c>
      <c r="L283" s="67"/>
      <c r="M283" s="45"/>
      <c r="N283" s="88"/>
      <c r="O283" s="89" t="s">
        <v>53</v>
      </c>
      <c r="P283" s="89">
        <v>31</v>
      </c>
      <c r="Q283" s="89">
        <v>0</v>
      </c>
      <c r="R283" s="89">
        <f t="shared" si="55"/>
        <v>8</v>
      </c>
      <c r="S283" s="93"/>
      <c r="T283" s="89" t="s">
        <v>53</v>
      </c>
      <c r="U283" s="162">
        <f t="shared" si="54"/>
        <v>29290</v>
      </c>
      <c r="V283" s="91"/>
      <c r="W283" s="162">
        <f t="shared" si="56"/>
        <v>29290</v>
      </c>
      <c r="X283" s="91">
        <v>3500</v>
      </c>
      <c r="Y283" s="162">
        <f t="shared" si="57"/>
        <v>25790</v>
      </c>
      <c r="Z283" s="94"/>
      <c r="AA283" s="45"/>
    </row>
    <row r="284" spans="1:27" s="43" customFormat="1" ht="21" customHeight="1" x14ac:dyDescent="0.25">
      <c r="A284" s="44"/>
      <c r="B284" s="54"/>
      <c r="C284" s="54"/>
      <c r="D284" s="45"/>
      <c r="E284" s="45"/>
      <c r="F284" s="63" t="s">
        <v>23</v>
      </c>
      <c r="G284" s="17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12000</v>
      </c>
      <c r="H284" s="62"/>
      <c r="I284" s="108">
        <v>54</v>
      </c>
      <c r="J284" s="65" t="s">
        <v>67</v>
      </c>
      <c r="K284" s="68">
        <f>K279/$K$2/8*I284</f>
        <v>5334.677419354839</v>
      </c>
      <c r="L284" s="69"/>
      <c r="M284" s="45"/>
      <c r="N284" s="88"/>
      <c r="O284" s="89" t="s">
        <v>54</v>
      </c>
      <c r="P284" s="89">
        <v>30</v>
      </c>
      <c r="Q284" s="89">
        <v>0</v>
      </c>
      <c r="R284" s="89">
        <f t="shared" si="55"/>
        <v>8</v>
      </c>
      <c r="S284" s="93"/>
      <c r="T284" s="89" t="s">
        <v>54</v>
      </c>
      <c r="U284" s="162">
        <f t="shared" si="54"/>
        <v>25790</v>
      </c>
      <c r="V284" s="91">
        <f>1000+500</f>
        <v>1500</v>
      </c>
      <c r="W284" s="162">
        <f t="shared" si="56"/>
        <v>27290</v>
      </c>
      <c r="X284" s="91">
        <v>3000</v>
      </c>
      <c r="Y284" s="162">
        <f t="shared" si="57"/>
        <v>24290</v>
      </c>
      <c r="Z284" s="94"/>
      <c r="AA284" s="45"/>
    </row>
    <row r="285" spans="1:27" s="43" customFormat="1" ht="21" customHeight="1" x14ac:dyDescent="0.25">
      <c r="A285" s="44"/>
      <c r="B285" s="63" t="s">
        <v>7</v>
      </c>
      <c r="C285" s="5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45"/>
      <c r="E285" s="45"/>
      <c r="F285" s="63" t="s">
        <v>70</v>
      </c>
      <c r="G285" s="17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36290</v>
      </c>
      <c r="H285" s="62"/>
      <c r="I285" s="361" t="s">
        <v>74</v>
      </c>
      <c r="J285" s="362"/>
      <c r="K285" s="68">
        <f>K283+K284</f>
        <v>29834.677419354841</v>
      </c>
      <c r="L285" s="69"/>
      <c r="M285" s="45"/>
      <c r="N285" s="88"/>
      <c r="O285" s="89" t="s">
        <v>55</v>
      </c>
      <c r="P285" s="89">
        <v>30</v>
      </c>
      <c r="Q285" s="89">
        <v>1</v>
      </c>
      <c r="R285" s="89">
        <f t="shared" si="55"/>
        <v>7</v>
      </c>
      <c r="S285" s="93"/>
      <c r="T285" s="89" t="s">
        <v>55</v>
      </c>
      <c r="U285" s="162">
        <f t="shared" si="54"/>
        <v>24290</v>
      </c>
      <c r="V285" s="91">
        <f>2000+10000</f>
        <v>12000</v>
      </c>
      <c r="W285" s="162">
        <f t="shared" si="56"/>
        <v>36290</v>
      </c>
      <c r="X285" s="91">
        <v>12000</v>
      </c>
      <c r="Y285" s="162">
        <f t="shared" si="57"/>
        <v>24290</v>
      </c>
      <c r="Z285" s="94"/>
      <c r="AA285" s="45"/>
    </row>
    <row r="286" spans="1:27" s="43" customFormat="1" ht="21" customHeight="1" x14ac:dyDescent="0.25">
      <c r="A286" s="44"/>
      <c r="B286" s="63" t="s">
        <v>6</v>
      </c>
      <c r="C286" s="5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45"/>
      <c r="E286" s="45"/>
      <c r="F286" s="63" t="s">
        <v>24</v>
      </c>
      <c r="G286" s="17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12000</v>
      </c>
      <c r="H286" s="62"/>
      <c r="I286" s="361" t="s">
        <v>75</v>
      </c>
      <c r="J286" s="362"/>
      <c r="K286" s="58">
        <f>G286</f>
        <v>12000</v>
      </c>
      <c r="L286" s="70"/>
      <c r="M286" s="45"/>
      <c r="N286" s="88"/>
      <c r="O286" s="89" t="s">
        <v>56</v>
      </c>
      <c r="P286" s="89"/>
      <c r="Q286" s="89"/>
      <c r="R286" s="89" t="str">
        <f t="shared" si="55"/>
        <v/>
      </c>
      <c r="S286" s="93"/>
      <c r="T286" s="89" t="s">
        <v>56</v>
      </c>
      <c r="U286" s="162"/>
      <c r="V286" s="91"/>
      <c r="W286" s="162" t="str">
        <f t="shared" si="56"/>
        <v/>
      </c>
      <c r="X286" s="91"/>
      <c r="Y286" s="162" t="str">
        <f t="shared" si="57"/>
        <v/>
      </c>
      <c r="Z286" s="94"/>
      <c r="AA286" s="45"/>
    </row>
    <row r="287" spans="1:27" s="43" customFormat="1" ht="21" customHeight="1" x14ac:dyDescent="0.25">
      <c r="A287" s="44"/>
      <c r="B287" s="71" t="s">
        <v>73</v>
      </c>
      <c r="C287" s="5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7</v>
      </c>
      <c r="D287" s="45"/>
      <c r="E287" s="45"/>
      <c r="F287" s="63" t="s">
        <v>72</v>
      </c>
      <c r="G287" s="17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24290</v>
      </c>
      <c r="H287" s="45"/>
      <c r="I287" s="363" t="s">
        <v>68</v>
      </c>
      <c r="J287" s="364"/>
      <c r="K287" s="72">
        <f>K285-K286</f>
        <v>17834.677419354841</v>
      </c>
      <c r="L287" s="73"/>
      <c r="M287" s="45"/>
      <c r="N287" s="88"/>
      <c r="O287" s="89" t="s">
        <v>61</v>
      </c>
      <c r="P287" s="89"/>
      <c r="Q287" s="89"/>
      <c r="R287" s="89">
        <v>0</v>
      </c>
      <c r="S287" s="93"/>
      <c r="T287" s="89" t="s">
        <v>61</v>
      </c>
      <c r="U287" s="162"/>
      <c r="V287" s="91"/>
      <c r="W287" s="162" t="str">
        <f t="shared" si="56"/>
        <v/>
      </c>
      <c r="X287" s="91"/>
      <c r="Y287" s="162" t="str">
        <f t="shared" si="57"/>
        <v/>
      </c>
      <c r="Z287" s="94"/>
      <c r="AA287" s="45"/>
    </row>
    <row r="288" spans="1:27" s="43" customFormat="1" ht="21" customHeight="1" x14ac:dyDescent="0.25">
      <c r="A288" s="44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61"/>
      <c r="M288" s="45"/>
      <c r="N288" s="88"/>
      <c r="O288" s="89" t="s">
        <v>57</v>
      </c>
      <c r="P288" s="89"/>
      <c r="Q288" s="89"/>
      <c r="R288" s="89">
        <v>0</v>
      </c>
      <c r="S288" s="93"/>
      <c r="T288" s="89" t="s">
        <v>57</v>
      </c>
      <c r="U288" s="162"/>
      <c r="V288" s="91"/>
      <c r="W288" s="162" t="str">
        <f t="shared" si="56"/>
        <v/>
      </c>
      <c r="X288" s="91"/>
      <c r="Y288" s="162" t="str">
        <f t="shared" si="57"/>
        <v/>
      </c>
      <c r="Z288" s="94"/>
      <c r="AA288" s="45"/>
    </row>
    <row r="289" spans="1:27" s="43" customFormat="1" ht="21" customHeight="1" x14ac:dyDescent="0.25">
      <c r="A289" s="44"/>
      <c r="B289" s="365" t="s">
        <v>103</v>
      </c>
      <c r="C289" s="365"/>
      <c r="D289" s="365"/>
      <c r="E289" s="365"/>
      <c r="F289" s="365"/>
      <c r="G289" s="365"/>
      <c r="H289" s="365"/>
      <c r="I289" s="365"/>
      <c r="J289" s="365"/>
      <c r="K289" s="365"/>
      <c r="L289" s="61"/>
      <c r="M289" s="45"/>
      <c r="N289" s="88"/>
      <c r="O289" s="89" t="s">
        <v>62</v>
      </c>
      <c r="P289" s="89"/>
      <c r="Q289" s="89"/>
      <c r="R289" s="89">
        <v>0</v>
      </c>
      <c r="S289" s="93"/>
      <c r="T289" s="89" t="s">
        <v>62</v>
      </c>
      <c r="U289" s="162"/>
      <c r="V289" s="91"/>
      <c r="W289" s="162" t="str">
        <f t="shared" si="56"/>
        <v/>
      </c>
      <c r="X289" s="91"/>
      <c r="Y289" s="162" t="str">
        <f t="shared" si="57"/>
        <v/>
      </c>
      <c r="Z289" s="94"/>
      <c r="AA289" s="45"/>
    </row>
    <row r="290" spans="1:27" s="43" customFormat="1" ht="21" customHeight="1" x14ac:dyDescent="0.25">
      <c r="A290" s="44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61"/>
      <c r="M290" s="45"/>
      <c r="N290" s="88"/>
      <c r="O290" s="89" t="s">
        <v>63</v>
      </c>
      <c r="P290" s="89"/>
      <c r="Q290" s="89"/>
      <c r="R290" s="89">
        <v>0</v>
      </c>
      <c r="S290" s="93"/>
      <c r="T290" s="89" t="s">
        <v>63</v>
      </c>
      <c r="U290" s="162"/>
      <c r="V290" s="91"/>
      <c r="W290" s="162" t="str">
        <f t="shared" si="56"/>
        <v/>
      </c>
      <c r="X290" s="91"/>
      <c r="Y290" s="162" t="str">
        <f t="shared" si="57"/>
        <v/>
      </c>
      <c r="Z290" s="94"/>
      <c r="AA290" s="45"/>
    </row>
    <row r="291" spans="1:27" s="43" customFormat="1" ht="21" customHeight="1" thickBot="1" x14ac:dyDescent="0.3">
      <c r="A291" s="74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6"/>
      <c r="N291" s="95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7"/>
    </row>
    <row r="292" spans="1:27" s="45" customFormat="1" ht="21" hidden="1" customHeight="1" x14ac:dyDescent="0.25"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7" s="43" customFormat="1" ht="21" hidden="1" customHeight="1" x14ac:dyDescent="0.25">
      <c r="A293" s="350" t="s">
        <v>45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2"/>
      <c r="M293" s="128"/>
      <c r="N293" s="81"/>
      <c r="O293" s="353" t="s">
        <v>47</v>
      </c>
      <c r="P293" s="354"/>
      <c r="Q293" s="354"/>
      <c r="R293" s="355"/>
      <c r="S293" s="82"/>
      <c r="T293" s="353" t="s">
        <v>48</v>
      </c>
      <c r="U293" s="354"/>
      <c r="V293" s="354"/>
      <c r="W293" s="354"/>
      <c r="X293" s="354"/>
      <c r="Y293" s="355"/>
      <c r="Z293" s="83"/>
    </row>
    <row r="294" spans="1:27" s="43" customFormat="1" ht="21" hidden="1" customHeight="1" x14ac:dyDescent="0.25">
      <c r="A294" s="44"/>
      <c r="B294" s="45"/>
      <c r="C294" s="356" t="s">
        <v>101</v>
      </c>
      <c r="D294" s="356"/>
      <c r="E294" s="356"/>
      <c r="F294" s="356"/>
      <c r="G294" s="46" t="str">
        <f>$J$1</f>
        <v>July</v>
      </c>
      <c r="H294" s="357">
        <f>$K$1</f>
        <v>2020</v>
      </c>
      <c r="I294" s="357"/>
      <c r="J294" s="45"/>
      <c r="K294" s="47"/>
      <c r="L294" s="48"/>
      <c r="M294" s="47"/>
      <c r="N294" s="84"/>
      <c r="O294" s="85" t="s">
        <v>58</v>
      </c>
      <c r="P294" s="85" t="s">
        <v>7</v>
      </c>
      <c r="Q294" s="85" t="s">
        <v>6</v>
      </c>
      <c r="R294" s="85" t="s">
        <v>59</v>
      </c>
      <c r="S294" s="86"/>
      <c r="T294" s="85" t="s">
        <v>58</v>
      </c>
      <c r="U294" s="85" t="s">
        <v>60</v>
      </c>
      <c r="V294" s="85" t="s">
        <v>23</v>
      </c>
      <c r="W294" s="85" t="s">
        <v>22</v>
      </c>
      <c r="X294" s="85" t="s">
        <v>24</v>
      </c>
      <c r="Y294" s="85" t="s">
        <v>64</v>
      </c>
      <c r="Z294" s="87"/>
    </row>
    <row r="295" spans="1:27" s="43" customFormat="1" ht="21" hidden="1" customHeight="1" x14ac:dyDescent="0.25">
      <c r="A295" s="44"/>
      <c r="B295" s="45"/>
      <c r="C295" s="45"/>
      <c r="D295" s="50"/>
      <c r="E295" s="50"/>
      <c r="F295" s="50"/>
      <c r="G295" s="50"/>
      <c r="H295" s="50"/>
      <c r="I295" s="45"/>
      <c r="J295" s="51" t="s">
        <v>1</v>
      </c>
      <c r="K295" s="52"/>
      <c r="L295" s="53"/>
      <c r="M295" s="45"/>
      <c r="N295" s="88"/>
      <c r="O295" s="89" t="s">
        <v>50</v>
      </c>
      <c r="P295" s="89">
        <v>28</v>
      </c>
      <c r="Q295" s="89">
        <v>3</v>
      </c>
      <c r="R295" s="89">
        <v>0</v>
      </c>
      <c r="S295" s="90"/>
      <c r="T295" s="89" t="s">
        <v>50</v>
      </c>
      <c r="U295" s="91"/>
      <c r="V295" s="91"/>
      <c r="W295" s="91">
        <f>V295+U295</f>
        <v>0</v>
      </c>
      <c r="X295" s="91"/>
      <c r="Y295" s="91">
        <f>W295-X295</f>
        <v>0</v>
      </c>
      <c r="Z295" s="87"/>
    </row>
    <row r="296" spans="1:27" s="43" customFormat="1" ht="21" hidden="1" customHeight="1" x14ac:dyDescent="0.25">
      <c r="A296" s="44"/>
      <c r="B296" s="45" t="s">
        <v>0</v>
      </c>
      <c r="C296" s="100"/>
      <c r="D296" s="45"/>
      <c r="E296" s="45"/>
      <c r="F296" s="45"/>
      <c r="G296" s="45"/>
      <c r="H296" s="56"/>
      <c r="I296" s="50"/>
      <c r="J296" s="45"/>
      <c r="K296" s="45"/>
      <c r="L296" s="57"/>
      <c r="M296" s="128"/>
      <c r="N296" s="92"/>
      <c r="O296" s="89" t="s">
        <v>76</v>
      </c>
      <c r="P296" s="89">
        <v>21</v>
      </c>
      <c r="Q296" s="89">
        <v>8</v>
      </c>
      <c r="R296" s="89">
        <v>0</v>
      </c>
      <c r="S296" s="93"/>
      <c r="T296" s="89" t="s">
        <v>76</v>
      </c>
      <c r="U296" s="162">
        <f>Y295</f>
        <v>0</v>
      </c>
      <c r="V296" s="91"/>
      <c r="W296" s="162">
        <f>IF(U296="","",U296+V296)</f>
        <v>0</v>
      </c>
      <c r="X296" s="91"/>
      <c r="Y296" s="162">
        <f>IF(W296="","",W296-X296)</f>
        <v>0</v>
      </c>
      <c r="Z296" s="94"/>
    </row>
    <row r="297" spans="1:27" s="43" customFormat="1" ht="21" hidden="1" customHeight="1" x14ac:dyDescent="0.25">
      <c r="A297" s="44"/>
      <c r="B297" s="59" t="s">
        <v>46</v>
      </c>
      <c r="C297" s="100"/>
      <c r="D297" s="45"/>
      <c r="E297" s="45"/>
      <c r="F297" s="358" t="s">
        <v>48</v>
      </c>
      <c r="G297" s="358"/>
      <c r="H297" s="45"/>
      <c r="I297" s="358" t="s">
        <v>49</v>
      </c>
      <c r="J297" s="358"/>
      <c r="K297" s="358"/>
      <c r="L297" s="61"/>
      <c r="M297" s="45"/>
      <c r="N297" s="88"/>
      <c r="O297" s="89" t="s">
        <v>51</v>
      </c>
      <c r="P297" s="89"/>
      <c r="Q297" s="89"/>
      <c r="R297" s="89">
        <v>0</v>
      </c>
      <c r="S297" s="93"/>
      <c r="T297" s="89" t="s">
        <v>51</v>
      </c>
      <c r="U297" s="162">
        <f>IF($J$1="April",Y296,Y296)</f>
        <v>0</v>
      </c>
      <c r="V297" s="91"/>
      <c r="W297" s="162">
        <f t="shared" ref="W297:W306" si="58">IF(U297="","",U297+V297)</f>
        <v>0</v>
      </c>
      <c r="X297" s="91"/>
      <c r="Y297" s="162">
        <f t="shared" ref="Y297:Y306" si="59">IF(W297="","",W297-X297)</f>
        <v>0</v>
      </c>
      <c r="Z297" s="94"/>
    </row>
    <row r="298" spans="1:27" s="43" customFormat="1" ht="21" hidden="1" customHeight="1" x14ac:dyDescent="0.25">
      <c r="A298" s="44"/>
      <c r="B298" s="45"/>
      <c r="C298" s="45"/>
      <c r="D298" s="45"/>
      <c r="E298" s="45"/>
      <c r="F298" s="45"/>
      <c r="G298" s="45"/>
      <c r="H298" s="62"/>
      <c r="L298" s="49"/>
      <c r="M298" s="45"/>
      <c r="N298" s="88"/>
      <c r="O298" s="89" t="s">
        <v>52</v>
      </c>
      <c r="P298" s="89"/>
      <c r="Q298" s="89"/>
      <c r="R298" s="89">
        <v>0</v>
      </c>
      <c r="S298" s="93"/>
      <c r="T298" s="89" t="s">
        <v>52</v>
      </c>
      <c r="U298" s="162">
        <f>IF($J$1="April",Y297,Y297)</f>
        <v>0</v>
      </c>
      <c r="V298" s="91"/>
      <c r="W298" s="162">
        <f t="shared" si="58"/>
        <v>0</v>
      </c>
      <c r="X298" s="91"/>
      <c r="Y298" s="162">
        <f t="shared" si="59"/>
        <v>0</v>
      </c>
      <c r="Z298" s="94"/>
    </row>
    <row r="299" spans="1:27" s="43" customFormat="1" ht="21" hidden="1" customHeight="1" x14ac:dyDescent="0.25">
      <c r="A299" s="44"/>
      <c r="B299" s="359" t="s">
        <v>47</v>
      </c>
      <c r="C299" s="360"/>
      <c r="D299" s="45"/>
      <c r="E299" s="45"/>
      <c r="F299" s="63" t="s">
        <v>69</v>
      </c>
      <c r="G299" s="58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62"/>
      <c r="I299" s="64">
        <f>IF(C303&gt;0,$K$2,C301)</f>
        <v>0</v>
      </c>
      <c r="J299" s="65" t="s">
        <v>66</v>
      </c>
      <c r="K299" s="66">
        <f>K295/$K$2*I299</f>
        <v>0</v>
      </c>
      <c r="L299" s="67"/>
      <c r="M299" s="45"/>
      <c r="N299" s="88"/>
      <c r="O299" s="89" t="s">
        <v>53</v>
      </c>
      <c r="P299" s="89"/>
      <c r="Q299" s="89"/>
      <c r="R299" s="89" t="str">
        <f t="shared" ref="R299:R302" si="60">IF(Q299="","",R298-Q299)</f>
        <v/>
      </c>
      <c r="S299" s="93"/>
      <c r="T299" s="89" t="s">
        <v>53</v>
      </c>
      <c r="U299" s="162">
        <f>IF($J$1="May",Y298,Y298)</f>
        <v>0</v>
      </c>
      <c r="V299" s="91"/>
      <c r="W299" s="162">
        <f t="shared" si="58"/>
        <v>0</v>
      </c>
      <c r="X299" s="91"/>
      <c r="Y299" s="162">
        <f t="shared" si="59"/>
        <v>0</v>
      </c>
      <c r="Z299" s="94"/>
    </row>
    <row r="300" spans="1:27" s="43" customFormat="1" ht="21" hidden="1" customHeight="1" x14ac:dyDescent="0.25">
      <c r="A300" s="44"/>
      <c r="B300" s="54"/>
      <c r="C300" s="54"/>
      <c r="D300" s="45"/>
      <c r="E300" s="45"/>
      <c r="F300" s="63" t="s">
        <v>23</v>
      </c>
      <c r="G300" s="58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62"/>
      <c r="I300" s="108"/>
      <c r="J300" s="65" t="s">
        <v>67</v>
      </c>
      <c r="K300" s="68">
        <f>K295/$K$2/8*I300</f>
        <v>0</v>
      </c>
      <c r="L300" s="69"/>
      <c r="M300" s="45"/>
      <c r="N300" s="88"/>
      <c r="O300" s="89" t="s">
        <v>54</v>
      </c>
      <c r="P300" s="89"/>
      <c r="Q300" s="89"/>
      <c r="R300" s="89">
        <v>0</v>
      </c>
      <c r="S300" s="93"/>
      <c r="T300" s="89" t="s">
        <v>54</v>
      </c>
      <c r="U300" s="162">
        <f>IF($J$1="May",Y299,Y299)</f>
        <v>0</v>
      </c>
      <c r="V300" s="91"/>
      <c r="W300" s="162">
        <f t="shared" si="58"/>
        <v>0</v>
      </c>
      <c r="X300" s="91"/>
      <c r="Y300" s="162">
        <f t="shared" si="59"/>
        <v>0</v>
      </c>
      <c r="Z300" s="94"/>
    </row>
    <row r="301" spans="1:27" s="43" customFormat="1" ht="21" hidden="1" customHeight="1" x14ac:dyDescent="0.25">
      <c r="A301" s="44"/>
      <c r="B301" s="63" t="s">
        <v>7</v>
      </c>
      <c r="C301" s="54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0</v>
      </c>
      <c r="D301" s="45"/>
      <c r="E301" s="45"/>
      <c r="F301" s="63" t="s">
        <v>70</v>
      </c>
      <c r="G301" s="58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62"/>
      <c r="I301" s="361" t="s">
        <v>74</v>
      </c>
      <c r="J301" s="362"/>
      <c r="K301" s="68">
        <f>K299+K300</f>
        <v>0</v>
      </c>
      <c r="L301" s="69"/>
      <c r="M301" s="45"/>
      <c r="N301" s="88"/>
      <c r="O301" s="89" t="s">
        <v>55</v>
      </c>
      <c r="P301" s="89"/>
      <c r="Q301" s="89"/>
      <c r="R301" s="89">
        <v>0</v>
      </c>
      <c r="S301" s="93"/>
      <c r="T301" s="89" t="s">
        <v>55</v>
      </c>
      <c r="U301" s="162">
        <f>IF($J$1="May",Y300,Y300)</f>
        <v>0</v>
      </c>
      <c r="V301" s="91"/>
      <c r="W301" s="162">
        <f t="shared" si="58"/>
        <v>0</v>
      </c>
      <c r="X301" s="91"/>
      <c r="Y301" s="162">
        <f t="shared" si="59"/>
        <v>0</v>
      </c>
      <c r="Z301" s="94"/>
    </row>
    <row r="302" spans="1:27" s="43" customFormat="1" ht="21" hidden="1" customHeight="1" x14ac:dyDescent="0.25">
      <c r="A302" s="44"/>
      <c r="B302" s="63" t="s">
        <v>6</v>
      </c>
      <c r="C302" s="54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45"/>
      <c r="E302" s="45"/>
      <c r="F302" s="63" t="s">
        <v>24</v>
      </c>
      <c r="G302" s="58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62"/>
      <c r="I302" s="361" t="s">
        <v>75</v>
      </c>
      <c r="J302" s="362"/>
      <c r="K302" s="58">
        <f>G302</f>
        <v>0</v>
      </c>
      <c r="L302" s="70"/>
      <c r="M302" s="45"/>
      <c r="N302" s="88"/>
      <c r="O302" s="89" t="s">
        <v>56</v>
      </c>
      <c r="P302" s="89"/>
      <c r="Q302" s="89"/>
      <c r="R302" s="89" t="str">
        <f t="shared" si="60"/>
        <v/>
      </c>
      <c r="S302" s="93"/>
      <c r="T302" s="89" t="s">
        <v>56</v>
      </c>
      <c r="U302" s="162">
        <f t="shared" ref="U302:U305" si="61">IF($J$1="May",Y301,Y301)</f>
        <v>0</v>
      </c>
      <c r="V302" s="91"/>
      <c r="W302" s="162">
        <f t="shared" si="58"/>
        <v>0</v>
      </c>
      <c r="X302" s="91"/>
      <c r="Y302" s="162">
        <f t="shared" si="59"/>
        <v>0</v>
      </c>
      <c r="Z302" s="94"/>
    </row>
    <row r="303" spans="1:27" s="43" customFormat="1" ht="21" hidden="1" customHeight="1" x14ac:dyDescent="0.25">
      <c r="A303" s="44"/>
      <c r="B303" s="71" t="s">
        <v>73</v>
      </c>
      <c r="C303" s="5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0</v>
      </c>
      <c r="D303" s="45"/>
      <c r="E303" s="45"/>
      <c r="F303" s="63" t="s">
        <v>72</v>
      </c>
      <c r="G303" s="5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45"/>
      <c r="I303" s="363" t="s">
        <v>68</v>
      </c>
      <c r="J303" s="364"/>
      <c r="K303" s="72">
        <f>K301-K302</f>
        <v>0</v>
      </c>
      <c r="L303" s="73"/>
      <c r="M303" s="45"/>
      <c r="N303" s="88"/>
      <c r="O303" s="89" t="s">
        <v>61</v>
      </c>
      <c r="P303" s="89"/>
      <c r="Q303" s="89"/>
      <c r="R303" s="89">
        <v>0</v>
      </c>
      <c r="S303" s="93"/>
      <c r="T303" s="89" t="s">
        <v>61</v>
      </c>
      <c r="U303" s="162">
        <f t="shared" si="61"/>
        <v>0</v>
      </c>
      <c r="V303" s="91"/>
      <c r="W303" s="162">
        <f t="shared" si="58"/>
        <v>0</v>
      </c>
      <c r="X303" s="91"/>
      <c r="Y303" s="162">
        <f t="shared" si="59"/>
        <v>0</v>
      </c>
      <c r="Z303" s="94"/>
    </row>
    <row r="304" spans="1:27" s="43" customFormat="1" ht="21" hidden="1" customHeight="1" x14ac:dyDescent="0.25">
      <c r="A304" s="44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61"/>
      <c r="M304" s="45"/>
      <c r="N304" s="88"/>
      <c r="O304" s="89" t="s">
        <v>57</v>
      </c>
      <c r="P304" s="89"/>
      <c r="Q304" s="89"/>
      <c r="R304" s="89">
        <v>0</v>
      </c>
      <c r="S304" s="93"/>
      <c r="T304" s="89" t="s">
        <v>57</v>
      </c>
      <c r="U304" s="162">
        <f t="shared" si="61"/>
        <v>0</v>
      </c>
      <c r="V304" s="91"/>
      <c r="W304" s="162">
        <f t="shared" si="58"/>
        <v>0</v>
      </c>
      <c r="X304" s="91"/>
      <c r="Y304" s="162">
        <f t="shared" si="59"/>
        <v>0</v>
      </c>
      <c r="Z304" s="94"/>
    </row>
    <row r="305" spans="1:26" s="43" customFormat="1" ht="21" hidden="1" customHeight="1" x14ac:dyDescent="0.25">
      <c r="A305" s="44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61"/>
      <c r="M305" s="45"/>
      <c r="N305" s="88"/>
      <c r="O305" s="89" t="s">
        <v>62</v>
      </c>
      <c r="P305" s="89"/>
      <c r="Q305" s="89"/>
      <c r="R305" s="89">
        <v>0</v>
      </c>
      <c r="S305" s="93"/>
      <c r="T305" s="89" t="s">
        <v>62</v>
      </c>
      <c r="U305" s="162">
        <f t="shared" si="61"/>
        <v>0</v>
      </c>
      <c r="V305" s="91"/>
      <c r="W305" s="162">
        <f t="shared" si="58"/>
        <v>0</v>
      </c>
      <c r="X305" s="91"/>
      <c r="Y305" s="162">
        <f t="shared" si="59"/>
        <v>0</v>
      </c>
      <c r="Z305" s="94"/>
    </row>
    <row r="306" spans="1:26" s="43" customFormat="1" ht="21" hidden="1" customHeight="1" x14ac:dyDescent="0.25">
      <c r="A306" s="44"/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61"/>
      <c r="M306" s="45"/>
      <c r="N306" s="88"/>
      <c r="O306" s="89" t="s">
        <v>63</v>
      </c>
      <c r="P306" s="89"/>
      <c r="Q306" s="89"/>
      <c r="R306" s="89">
        <v>0</v>
      </c>
      <c r="S306" s="93"/>
      <c r="T306" s="89" t="s">
        <v>63</v>
      </c>
      <c r="U306" s="162" t="str">
        <f>IF($J$1="Dec",Y305,"")</f>
        <v/>
      </c>
      <c r="V306" s="91"/>
      <c r="W306" s="162" t="str">
        <f t="shared" si="58"/>
        <v/>
      </c>
      <c r="X306" s="91"/>
      <c r="Y306" s="162" t="str">
        <f t="shared" si="59"/>
        <v/>
      </c>
      <c r="Z306" s="94"/>
    </row>
    <row r="307" spans="1:26" s="43" customFormat="1" ht="21" hidden="1" customHeight="1" thickBot="1" x14ac:dyDescent="0.3">
      <c r="A307" s="74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6"/>
      <c r="N307" s="95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7"/>
    </row>
    <row r="308" spans="1:26" s="45" customFormat="1" ht="21" hidden="1" customHeight="1" x14ac:dyDescent="0.25"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s="43" customFormat="1" ht="21" hidden="1" customHeight="1" x14ac:dyDescent="0.25">
      <c r="A309" s="375" t="s">
        <v>45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7"/>
      <c r="M309" s="131"/>
      <c r="N309" s="81"/>
      <c r="O309" s="353" t="s">
        <v>47</v>
      </c>
      <c r="P309" s="354"/>
      <c r="Q309" s="354"/>
      <c r="R309" s="355"/>
      <c r="S309" s="82"/>
      <c r="T309" s="353" t="s">
        <v>48</v>
      </c>
      <c r="U309" s="354"/>
      <c r="V309" s="354"/>
      <c r="W309" s="354"/>
      <c r="X309" s="354"/>
      <c r="Y309" s="355"/>
      <c r="Z309" s="80"/>
    </row>
    <row r="310" spans="1:26" s="43" customFormat="1" ht="21" hidden="1" customHeight="1" x14ac:dyDescent="0.25">
      <c r="A310" s="44"/>
      <c r="B310" s="45"/>
      <c r="C310" s="356" t="s">
        <v>101</v>
      </c>
      <c r="D310" s="356"/>
      <c r="E310" s="356"/>
      <c r="F310" s="356"/>
      <c r="G310" s="46" t="str">
        <f>$J$1</f>
        <v>July</v>
      </c>
      <c r="H310" s="357">
        <f>$K$1</f>
        <v>2020</v>
      </c>
      <c r="I310" s="357"/>
      <c r="J310" s="45"/>
      <c r="K310" s="47"/>
      <c r="L310" s="48"/>
      <c r="M310" s="47"/>
      <c r="N310" s="84"/>
      <c r="O310" s="85" t="s">
        <v>58</v>
      </c>
      <c r="P310" s="85" t="s">
        <v>7</v>
      </c>
      <c r="Q310" s="85" t="s">
        <v>6</v>
      </c>
      <c r="R310" s="85" t="s">
        <v>59</v>
      </c>
      <c r="S310" s="86"/>
      <c r="T310" s="85" t="s">
        <v>58</v>
      </c>
      <c r="U310" s="85" t="s">
        <v>60</v>
      </c>
      <c r="V310" s="85" t="s">
        <v>23</v>
      </c>
      <c r="W310" s="85" t="s">
        <v>22</v>
      </c>
      <c r="X310" s="85" t="s">
        <v>24</v>
      </c>
      <c r="Y310" s="85" t="s">
        <v>64</v>
      </c>
      <c r="Z310" s="80"/>
    </row>
    <row r="311" spans="1:26" s="43" customFormat="1" ht="21" hidden="1" customHeight="1" x14ac:dyDescent="0.25">
      <c r="A311" s="44"/>
      <c r="B311" s="45"/>
      <c r="C311" s="45"/>
      <c r="D311" s="50"/>
      <c r="E311" s="50"/>
      <c r="F311" s="50"/>
      <c r="G311" s="50"/>
      <c r="H311" s="50"/>
      <c r="I311" s="45"/>
      <c r="J311" s="51" t="s">
        <v>1</v>
      </c>
      <c r="K311" s="52"/>
      <c r="L311" s="53"/>
      <c r="M311" s="45"/>
      <c r="N311" s="88"/>
      <c r="O311" s="89" t="s">
        <v>50</v>
      </c>
      <c r="P311" s="89"/>
      <c r="Q311" s="89"/>
      <c r="R311" s="89"/>
      <c r="S311" s="90"/>
      <c r="T311" s="89" t="s">
        <v>50</v>
      </c>
      <c r="U311" s="91"/>
      <c r="V311" s="91"/>
      <c r="W311" s="91">
        <f>V311+U311</f>
        <v>0</v>
      </c>
      <c r="X311" s="91"/>
      <c r="Y311" s="91">
        <f>W311-X311</f>
        <v>0</v>
      </c>
      <c r="Z311" s="80"/>
    </row>
    <row r="312" spans="1:26" s="43" customFormat="1" ht="21" hidden="1" customHeight="1" x14ac:dyDescent="0.25">
      <c r="A312" s="44"/>
      <c r="B312" s="45" t="s">
        <v>0</v>
      </c>
      <c r="C312" s="100"/>
      <c r="D312" s="45"/>
      <c r="E312" s="45"/>
      <c r="F312" s="45"/>
      <c r="G312" s="45"/>
      <c r="H312" s="56"/>
      <c r="I312" s="50"/>
      <c r="J312" s="45"/>
      <c r="K312" s="45"/>
      <c r="L312" s="57"/>
      <c r="M312" s="131"/>
      <c r="N312" s="92"/>
      <c r="O312" s="89" t="s">
        <v>76</v>
      </c>
      <c r="P312" s="89"/>
      <c r="Q312" s="89"/>
      <c r="R312" s="89" t="str">
        <f>IF(Q312="","",R311-Q312)</f>
        <v/>
      </c>
      <c r="S312" s="93"/>
      <c r="T312" s="89" t="s">
        <v>76</v>
      </c>
      <c r="U312" s="162">
        <f>Y311</f>
        <v>0</v>
      </c>
      <c r="V312" s="91"/>
      <c r="W312" s="162">
        <f>IF(U312="","",U312+V312)</f>
        <v>0</v>
      </c>
      <c r="X312" s="91"/>
      <c r="Y312" s="162">
        <f>IF(W312="","",W312-X312)</f>
        <v>0</v>
      </c>
      <c r="Z312" s="80"/>
    </row>
    <row r="313" spans="1:26" s="43" customFormat="1" ht="21" hidden="1" customHeight="1" x14ac:dyDescent="0.25">
      <c r="A313" s="44"/>
      <c r="B313" s="59" t="s">
        <v>46</v>
      </c>
      <c r="C313" s="60"/>
      <c r="D313" s="45"/>
      <c r="E313" s="45"/>
      <c r="F313" s="358" t="s">
        <v>48</v>
      </c>
      <c r="G313" s="358"/>
      <c r="H313" s="45"/>
      <c r="I313" s="358" t="s">
        <v>49</v>
      </c>
      <c r="J313" s="358"/>
      <c r="K313" s="358"/>
      <c r="L313" s="61"/>
      <c r="M313" s="45"/>
      <c r="N313" s="88"/>
      <c r="O313" s="89" t="s">
        <v>51</v>
      </c>
      <c r="P313" s="89"/>
      <c r="Q313" s="89"/>
      <c r="R313" s="89" t="str">
        <f t="shared" ref="R313:R322" si="62">IF(Q313="","",R312-Q313)</f>
        <v/>
      </c>
      <c r="S313" s="93"/>
      <c r="T313" s="89" t="s">
        <v>51</v>
      </c>
      <c r="U313" s="162">
        <f>IF($J$1="April",Y312,Y312)</f>
        <v>0</v>
      </c>
      <c r="V313" s="91"/>
      <c r="W313" s="162">
        <f t="shared" ref="W313:W322" si="63">IF(U313="","",U313+V313)</f>
        <v>0</v>
      </c>
      <c r="X313" s="91"/>
      <c r="Y313" s="162">
        <f t="shared" ref="Y313:Y322" si="64">IF(W313="","",W313-X313)</f>
        <v>0</v>
      </c>
      <c r="Z313" s="80"/>
    </row>
    <row r="314" spans="1:26" s="43" customFormat="1" ht="21" hidden="1" customHeight="1" x14ac:dyDescent="0.25">
      <c r="A314" s="44"/>
      <c r="B314" s="45"/>
      <c r="C314" s="45"/>
      <c r="D314" s="45"/>
      <c r="E314" s="45"/>
      <c r="F314" s="45"/>
      <c r="G314" s="45"/>
      <c r="H314" s="62"/>
      <c r="L314" s="49"/>
      <c r="M314" s="45"/>
      <c r="N314" s="88"/>
      <c r="O314" s="89" t="s">
        <v>52</v>
      </c>
      <c r="P314" s="89"/>
      <c r="Q314" s="89"/>
      <c r="R314" s="89" t="str">
        <f t="shared" si="62"/>
        <v/>
      </c>
      <c r="S314" s="93"/>
      <c r="T314" s="89" t="s">
        <v>52</v>
      </c>
      <c r="U314" s="162">
        <f>IF($J$1="April",Y313,Y313)</f>
        <v>0</v>
      </c>
      <c r="V314" s="91"/>
      <c r="W314" s="162">
        <f t="shared" si="63"/>
        <v>0</v>
      </c>
      <c r="X314" s="91"/>
      <c r="Y314" s="162">
        <f t="shared" si="64"/>
        <v>0</v>
      </c>
      <c r="Z314" s="80"/>
    </row>
    <row r="315" spans="1:26" s="43" customFormat="1" ht="21" hidden="1" customHeight="1" x14ac:dyDescent="0.25">
      <c r="A315" s="44"/>
      <c r="B315" s="359" t="s">
        <v>47</v>
      </c>
      <c r="C315" s="360"/>
      <c r="D315" s="45"/>
      <c r="E315" s="45"/>
      <c r="F315" s="63" t="s">
        <v>69</v>
      </c>
      <c r="G315" s="58">
        <f>IF($J$1="January",U311,IF($J$1="February",U312,IF($J$1="March",U313,IF($J$1="April",U314,IF($J$1="May",U315,IF($J$1="June",U316,IF($J$1="July",U317,IF($J$1="August",U318,IF($J$1="August",U318,IF($J$1="September",U319,IF($J$1="October",U320,IF($J$1="November",U321,IF($J$1="December",U322)))))))))))))</f>
        <v>0</v>
      </c>
      <c r="H315" s="62"/>
      <c r="I315" s="64"/>
      <c r="J315" s="65" t="s">
        <v>66</v>
      </c>
      <c r="K315" s="66">
        <f>K311/$K$2*I315</f>
        <v>0</v>
      </c>
      <c r="L315" s="67"/>
      <c r="M315" s="45"/>
      <c r="N315" s="88"/>
      <c r="O315" s="89" t="s">
        <v>53</v>
      </c>
      <c r="P315" s="89"/>
      <c r="Q315" s="89"/>
      <c r="R315" s="89" t="str">
        <f t="shared" si="62"/>
        <v/>
      </c>
      <c r="S315" s="93"/>
      <c r="T315" s="89" t="s">
        <v>53</v>
      </c>
      <c r="U315" s="162">
        <f>IF($J$1="May",Y314,Y314)</f>
        <v>0</v>
      </c>
      <c r="V315" s="91"/>
      <c r="W315" s="162">
        <f t="shared" si="63"/>
        <v>0</v>
      </c>
      <c r="X315" s="91"/>
      <c r="Y315" s="162">
        <f t="shared" si="64"/>
        <v>0</v>
      </c>
      <c r="Z315" s="80"/>
    </row>
    <row r="316" spans="1:26" s="43" customFormat="1" ht="21" hidden="1" customHeight="1" x14ac:dyDescent="0.25">
      <c r="A316" s="44"/>
      <c r="B316" s="54"/>
      <c r="C316" s="54"/>
      <c r="D316" s="45"/>
      <c r="E316" s="45"/>
      <c r="F316" s="63" t="s">
        <v>23</v>
      </c>
      <c r="G316" s="58">
        <f>IF($J$1="January",V311,IF($J$1="February",V312,IF($J$1="March",V313,IF($J$1="April",V314,IF($J$1="May",V315,IF($J$1="June",V316,IF($J$1="July",V317,IF($J$1="August",V318,IF($J$1="August",V318,IF($J$1="September",V319,IF($J$1="October",V320,IF($J$1="November",V321,IF($J$1="December",V322)))))))))))))</f>
        <v>0</v>
      </c>
      <c r="H316" s="62"/>
      <c r="I316" s="108"/>
      <c r="J316" s="65" t="s">
        <v>67</v>
      </c>
      <c r="K316" s="68">
        <f>K311/$K$2/8*I316</f>
        <v>0</v>
      </c>
      <c r="L316" s="69"/>
      <c r="M316" s="45"/>
      <c r="N316" s="88"/>
      <c r="O316" s="89" t="s">
        <v>54</v>
      </c>
      <c r="P316" s="89"/>
      <c r="Q316" s="89"/>
      <c r="R316" s="89" t="str">
        <f t="shared" si="62"/>
        <v/>
      </c>
      <c r="S316" s="93"/>
      <c r="T316" s="89" t="s">
        <v>54</v>
      </c>
      <c r="U316" s="162">
        <f>IF($J$1="May",Y315,Y315)</f>
        <v>0</v>
      </c>
      <c r="V316" s="91"/>
      <c r="W316" s="162">
        <f t="shared" si="63"/>
        <v>0</v>
      </c>
      <c r="X316" s="91"/>
      <c r="Y316" s="162">
        <f t="shared" si="64"/>
        <v>0</v>
      </c>
      <c r="Z316" s="80"/>
    </row>
    <row r="317" spans="1:26" s="43" customFormat="1" ht="21" hidden="1" customHeight="1" x14ac:dyDescent="0.25">
      <c r="A317" s="44"/>
      <c r="B317" s="63" t="s">
        <v>7</v>
      </c>
      <c r="C317" s="54">
        <f>IF($J$1="January",P311,IF($J$1="February",P312,IF($J$1="March",P313,IF($J$1="April",P314,IF($J$1="May",P315,IF($J$1="June",P316,IF($J$1="July",P317,IF($J$1="August",P318,IF($J$1="August",P318,IF($J$1="September",P319,IF($J$1="October",P320,IF($J$1="November",P321,IF($J$1="December",P322)))))))))))))</f>
        <v>0</v>
      </c>
      <c r="D317" s="45"/>
      <c r="E317" s="45"/>
      <c r="F317" s="63" t="s">
        <v>70</v>
      </c>
      <c r="G317" s="58">
        <f>IF($J$1="January",W311,IF($J$1="February",W312,IF($J$1="March",W313,IF($J$1="April",W314,IF($J$1="May",W315,IF($J$1="June",W316,IF($J$1="July",W317,IF($J$1="August",W318,IF($J$1="August",W318,IF($J$1="September",W319,IF($J$1="October",W320,IF($J$1="November",W321,IF($J$1="December",W322)))))))))))))</f>
        <v>0</v>
      </c>
      <c r="H317" s="62"/>
      <c r="I317" s="361" t="s">
        <v>74</v>
      </c>
      <c r="J317" s="362"/>
      <c r="K317" s="68">
        <f>K315+K316</f>
        <v>0</v>
      </c>
      <c r="L317" s="69"/>
      <c r="M317" s="45"/>
      <c r="N317" s="88"/>
      <c r="O317" s="89" t="s">
        <v>55</v>
      </c>
      <c r="P317" s="89"/>
      <c r="Q317" s="89"/>
      <c r="R317" s="89" t="str">
        <f t="shared" si="62"/>
        <v/>
      </c>
      <c r="S317" s="93"/>
      <c r="T317" s="89" t="s">
        <v>55</v>
      </c>
      <c r="U317" s="162">
        <f>IF($J$1="July",Y316,"")</f>
        <v>0</v>
      </c>
      <c r="V317" s="91"/>
      <c r="W317" s="162">
        <f t="shared" si="63"/>
        <v>0</v>
      </c>
      <c r="X317" s="91"/>
      <c r="Y317" s="162">
        <f t="shared" si="64"/>
        <v>0</v>
      </c>
      <c r="Z317" s="80"/>
    </row>
    <row r="318" spans="1:26" s="43" customFormat="1" ht="21" hidden="1" customHeight="1" x14ac:dyDescent="0.25">
      <c r="A318" s="44"/>
      <c r="B318" s="63" t="s">
        <v>6</v>
      </c>
      <c r="C318" s="54">
        <f>IF($J$1="January",Q311,IF($J$1="February",Q312,IF($J$1="March",Q313,IF($J$1="April",Q314,IF($J$1="May",Q315,IF($J$1="June",Q316,IF($J$1="July",Q317,IF($J$1="August",Q318,IF($J$1="August",Q318,IF($J$1="September",Q319,IF($J$1="October",Q320,IF($J$1="November",Q321,IF($J$1="December",Q322)))))))))))))</f>
        <v>0</v>
      </c>
      <c r="D318" s="45"/>
      <c r="E318" s="45"/>
      <c r="F318" s="63" t="s">
        <v>24</v>
      </c>
      <c r="G318" s="58">
        <f>IF($J$1="January",X311,IF($J$1="February",X312,IF($J$1="March",X313,IF($J$1="April",X314,IF($J$1="May",X315,IF($J$1="June",X316,IF($J$1="July",X317,IF($J$1="August",X318,IF($J$1="August",X318,IF($J$1="September",X319,IF($J$1="October",X320,IF($J$1="November",X321,IF($J$1="December",X322)))))))))))))</f>
        <v>0</v>
      </c>
      <c r="H318" s="62"/>
      <c r="I318" s="361" t="s">
        <v>75</v>
      </c>
      <c r="J318" s="362"/>
      <c r="K318" s="58">
        <f>G318</f>
        <v>0</v>
      </c>
      <c r="L318" s="70"/>
      <c r="M318" s="45"/>
      <c r="N318" s="88"/>
      <c r="O318" s="89" t="s">
        <v>56</v>
      </c>
      <c r="P318" s="89"/>
      <c r="Q318" s="89"/>
      <c r="R318" s="89" t="str">
        <f t="shared" si="62"/>
        <v/>
      </c>
      <c r="S318" s="93"/>
      <c r="T318" s="89" t="s">
        <v>56</v>
      </c>
      <c r="U318" s="162" t="str">
        <f>IF($J$1="August",Y317,"")</f>
        <v/>
      </c>
      <c r="V318" s="91"/>
      <c r="W318" s="162" t="str">
        <f t="shared" si="63"/>
        <v/>
      </c>
      <c r="X318" s="91"/>
      <c r="Y318" s="162" t="str">
        <f t="shared" si="64"/>
        <v/>
      </c>
      <c r="Z318" s="80"/>
    </row>
    <row r="319" spans="1:26" s="43" customFormat="1" ht="21" hidden="1" customHeight="1" x14ac:dyDescent="0.25">
      <c r="A319" s="44"/>
      <c r="B319" s="71" t="s">
        <v>73</v>
      </c>
      <c r="C319" s="54" t="str">
        <f>IF($J$1="January",R311,IF($J$1="February",R312,IF($J$1="March",R313,IF($J$1="April",R314,IF($J$1="May",R315,IF($J$1="June",R316,IF($J$1="July",R317,IF($J$1="August",R318,IF($J$1="August",R318,IF($J$1="September",R319,IF($J$1="October",R320,IF($J$1="November",R321,IF($J$1="December",R322)))))))))))))</f>
        <v/>
      </c>
      <c r="D319" s="45"/>
      <c r="E319" s="45"/>
      <c r="F319" s="63" t="s">
        <v>72</v>
      </c>
      <c r="G319" s="58">
        <f>IF($J$1="January",Y311,IF($J$1="February",Y312,IF($J$1="March",Y313,IF($J$1="April",Y314,IF($J$1="May",Y315,IF($J$1="June",Y316,IF($J$1="July",Y317,IF($J$1="August",Y318,IF($J$1="August",Y318,IF($J$1="September",Y319,IF($J$1="October",Y320,IF($J$1="November",Y321,IF($J$1="December",Y322)))))))))))))</f>
        <v>0</v>
      </c>
      <c r="H319" s="45"/>
      <c r="I319" s="363" t="s">
        <v>68</v>
      </c>
      <c r="J319" s="364"/>
      <c r="K319" s="72">
        <f>K317-K318</f>
        <v>0</v>
      </c>
      <c r="L319" s="73"/>
      <c r="M319" s="45"/>
      <c r="N319" s="88"/>
      <c r="O319" s="89" t="s">
        <v>61</v>
      </c>
      <c r="P319" s="89"/>
      <c r="Q319" s="89"/>
      <c r="R319" s="89" t="str">
        <f t="shared" si="62"/>
        <v/>
      </c>
      <c r="S319" s="93"/>
      <c r="T319" s="89" t="s">
        <v>61</v>
      </c>
      <c r="U319" s="162" t="str">
        <f>IF($J$1="Sept",Y318,"")</f>
        <v/>
      </c>
      <c r="V319" s="91"/>
      <c r="W319" s="162" t="str">
        <f t="shared" si="63"/>
        <v/>
      </c>
      <c r="X319" s="91"/>
      <c r="Y319" s="162" t="str">
        <f t="shared" si="64"/>
        <v/>
      </c>
      <c r="Z319" s="80"/>
    </row>
    <row r="320" spans="1:26" s="43" customFormat="1" ht="21" hidden="1" customHeight="1" x14ac:dyDescent="0.25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61"/>
      <c r="M320" s="45"/>
      <c r="N320" s="88"/>
      <c r="O320" s="89" t="s">
        <v>57</v>
      </c>
      <c r="P320" s="89"/>
      <c r="Q320" s="89"/>
      <c r="R320" s="89" t="str">
        <f t="shared" si="62"/>
        <v/>
      </c>
      <c r="S320" s="93"/>
      <c r="T320" s="89" t="s">
        <v>57</v>
      </c>
      <c r="U320" s="162" t="str">
        <f>IF($J$1="October",Y319,"")</f>
        <v/>
      </c>
      <c r="V320" s="91"/>
      <c r="W320" s="162" t="str">
        <f t="shared" si="63"/>
        <v/>
      </c>
      <c r="X320" s="91"/>
      <c r="Y320" s="162" t="str">
        <f t="shared" si="64"/>
        <v/>
      </c>
      <c r="Z320" s="80"/>
    </row>
    <row r="321" spans="1:26" s="43" customFormat="1" ht="21" hidden="1" customHeight="1" x14ac:dyDescent="0.25">
      <c r="A321" s="44"/>
      <c r="B321" s="365" t="s">
        <v>103</v>
      </c>
      <c r="C321" s="365"/>
      <c r="D321" s="365"/>
      <c r="E321" s="365"/>
      <c r="F321" s="365"/>
      <c r="G321" s="365"/>
      <c r="H321" s="365"/>
      <c r="I321" s="365"/>
      <c r="J321" s="365"/>
      <c r="K321" s="365"/>
      <c r="L321" s="61"/>
      <c r="M321" s="45"/>
      <c r="N321" s="88"/>
      <c r="O321" s="89" t="s">
        <v>62</v>
      </c>
      <c r="P321" s="89"/>
      <c r="Q321" s="89"/>
      <c r="R321" s="89" t="str">
        <f t="shared" si="62"/>
        <v/>
      </c>
      <c r="S321" s="93"/>
      <c r="T321" s="89" t="s">
        <v>62</v>
      </c>
      <c r="U321" s="162" t="str">
        <f>IF($J$1="November",Y320,"")</f>
        <v/>
      </c>
      <c r="V321" s="91"/>
      <c r="W321" s="162" t="str">
        <f t="shared" si="63"/>
        <v/>
      </c>
      <c r="X321" s="91"/>
      <c r="Y321" s="162" t="str">
        <f t="shared" si="64"/>
        <v/>
      </c>
      <c r="Z321" s="80"/>
    </row>
    <row r="322" spans="1:26" s="43" customFormat="1" ht="21" hidden="1" customHeight="1" x14ac:dyDescent="0.25">
      <c r="A322" s="44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61"/>
      <c r="M322" s="45"/>
      <c r="N322" s="88"/>
      <c r="O322" s="89" t="s">
        <v>63</v>
      </c>
      <c r="P322" s="89"/>
      <c r="Q322" s="89"/>
      <c r="R322" s="89" t="str">
        <f t="shared" si="62"/>
        <v/>
      </c>
      <c r="S322" s="93"/>
      <c r="T322" s="89" t="s">
        <v>63</v>
      </c>
      <c r="U322" s="162" t="str">
        <f>IF($J$1="Dec",Y321,"")</f>
        <v/>
      </c>
      <c r="V322" s="91"/>
      <c r="W322" s="162" t="str">
        <f t="shared" si="63"/>
        <v/>
      </c>
      <c r="X322" s="91"/>
      <c r="Y322" s="162" t="str">
        <f t="shared" si="64"/>
        <v/>
      </c>
      <c r="Z322" s="80"/>
    </row>
    <row r="323" spans="1:26" s="43" customFormat="1" ht="21" hidden="1" customHeight="1" thickBot="1" x14ac:dyDescent="0.3">
      <c r="A323" s="74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6"/>
      <c r="N323" s="95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80"/>
    </row>
    <row r="324" spans="1:26" s="45" customFormat="1" ht="21" customHeight="1" thickBot="1" x14ac:dyDescent="0.3"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s="43" customFormat="1" ht="21" customHeight="1" x14ac:dyDescent="0.25">
      <c r="A325" s="350" t="s">
        <v>45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2"/>
      <c r="M325" s="131"/>
      <c r="N325" s="81"/>
      <c r="O325" s="353" t="s">
        <v>47</v>
      </c>
      <c r="P325" s="354"/>
      <c r="Q325" s="354"/>
      <c r="R325" s="355"/>
      <c r="S325" s="82"/>
      <c r="T325" s="353" t="s">
        <v>48</v>
      </c>
      <c r="U325" s="354"/>
      <c r="V325" s="354"/>
      <c r="W325" s="354"/>
      <c r="X325" s="354"/>
      <c r="Y325" s="355"/>
      <c r="Z325" s="80"/>
    </row>
    <row r="326" spans="1:26" s="43" customFormat="1" ht="21" customHeight="1" x14ac:dyDescent="0.25">
      <c r="A326" s="44"/>
      <c r="B326" s="45"/>
      <c r="C326" s="356" t="s">
        <v>101</v>
      </c>
      <c r="D326" s="356"/>
      <c r="E326" s="356"/>
      <c r="F326" s="356"/>
      <c r="G326" s="46" t="str">
        <f>$J$1</f>
        <v>July</v>
      </c>
      <c r="H326" s="357">
        <f>$K$1</f>
        <v>2020</v>
      </c>
      <c r="I326" s="357"/>
      <c r="J326" s="45"/>
      <c r="K326" s="47"/>
      <c r="L326" s="48"/>
      <c r="M326" s="47"/>
      <c r="N326" s="84"/>
      <c r="O326" s="85" t="s">
        <v>58</v>
      </c>
      <c r="P326" s="85" t="s">
        <v>7</v>
      </c>
      <c r="Q326" s="85" t="s">
        <v>6</v>
      </c>
      <c r="R326" s="85" t="s">
        <v>59</v>
      </c>
      <c r="S326" s="86"/>
      <c r="T326" s="85" t="s">
        <v>58</v>
      </c>
      <c r="U326" s="85" t="s">
        <v>60</v>
      </c>
      <c r="V326" s="85" t="s">
        <v>23</v>
      </c>
      <c r="W326" s="85" t="s">
        <v>22</v>
      </c>
      <c r="X326" s="85" t="s">
        <v>24</v>
      </c>
      <c r="Y326" s="85" t="s">
        <v>64</v>
      </c>
      <c r="Z326" s="80"/>
    </row>
    <row r="327" spans="1:26" s="43" customFormat="1" ht="21" customHeight="1" x14ac:dyDescent="0.25">
      <c r="A327" s="44"/>
      <c r="B327" s="45"/>
      <c r="C327" s="45"/>
      <c r="D327" s="50"/>
      <c r="E327" s="50"/>
      <c r="F327" s="50"/>
      <c r="G327" s="50"/>
      <c r="H327" s="50"/>
      <c r="I327" s="45"/>
      <c r="J327" s="51" t="s">
        <v>1</v>
      </c>
      <c r="K327" s="52">
        <v>17500</v>
      </c>
      <c r="L327" s="53"/>
      <c r="M327" s="45"/>
      <c r="N327" s="88"/>
      <c r="O327" s="89" t="s">
        <v>50</v>
      </c>
      <c r="P327" s="89">
        <v>25</v>
      </c>
      <c r="Q327" s="89">
        <v>6</v>
      </c>
      <c r="R327" s="89">
        <f>15-Q327+4</f>
        <v>13</v>
      </c>
      <c r="S327" s="90"/>
      <c r="T327" s="89" t="s">
        <v>50</v>
      </c>
      <c r="U327" s="91">
        <v>6030</v>
      </c>
      <c r="V327" s="91"/>
      <c r="W327" s="91">
        <f>V327+U327</f>
        <v>6030</v>
      </c>
      <c r="X327" s="91">
        <v>1000</v>
      </c>
      <c r="Y327" s="91">
        <f>W327-X327</f>
        <v>5030</v>
      </c>
      <c r="Z327" s="80"/>
    </row>
    <row r="328" spans="1:26" s="43" customFormat="1" ht="21" customHeight="1" x14ac:dyDescent="0.25">
      <c r="A328" s="44"/>
      <c r="B328" s="45" t="s">
        <v>0</v>
      </c>
      <c r="C328" s="100" t="s">
        <v>110</v>
      </c>
      <c r="D328" s="45"/>
      <c r="E328" s="45"/>
      <c r="F328" s="45"/>
      <c r="G328" s="45"/>
      <c r="H328" s="56"/>
      <c r="I328" s="50"/>
      <c r="J328" s="45"/>
      <c r="K328" s="45"/>
      <c r="L328" s="57"/>
      <c r="M328" s="131"/>
      <c r="N328" s="92"/>
      <c r="O328" s="89" t="s">
        <v>76</v>
      </c>
      <c r="P328" s="89">
        <v>26</v>
      </c>
      <c r="Q328" s="89">
        <v>3</v>
      </c>
      <c r="R328" s="89">
        <f>R327-Q328</f>
        <v>10</v>
      </c>
      <c r="S328" s="93"/>
      <c r="T328" s="89" t="s">
        <v>76</v>
      </c>
      <c r="U328" s="162">
        <f t="shared" ref="U328:U333" si="65">Y327</f>
        <v>5030</v>
      </c>
      <c r="V328" s="91"/>
      <c r="W328" s="91">
        <f>V328+U328</f>
        <v>5030</v>
      </c>
      <c r="X328" s="91">
        <v>1000</v>
      </c>
      <c r="Y328" s="162">
        <f>IF(W328="","",W328-X328)</f>
        <v>4030</v>
      </c>
      <c r="Z328" s="80"/>
    </row>
    <row r="329" spans="1:26" s="43" customFormat="1" ht="21" customHeight="1" x14ac:dyDescent="0.25">
      <c r="A329" s="44"/>
      <c r="B329" s="59" t="s">
        <v>46</v>
      </c>
      <c r="C329" s="60"/>
      <c r="D329" s="45"/>
      <c r="E329" s="45"/>
      <c r="F329" s="358" t="s">
        <v>48</v>
      </c>
      <c r="G329" s="358"/>
      <c r="H329" s="45"/>
      <c r="I329" s="358" t="s">
        <v>49</v>
      </c>
      <c r="J329" s="358"/>
      <c r="K329" s="358"/>
      <c r="L329" s="61"/>
      <c r="M329" s="45"/>
      <c r="N329" s="88"/>
      <c r="O329" s="89" t="s">
        <v>51</v>
      </c>
      <c r="P329" s="89">
        <v>27</v>
      </c>
      <c r="Q329" s="89">
        <v>4</v>
      </c>
      <c r="R329" s="89">
        <f>R328-Q329</f>
        <v>6</v>
      </c>
      <c r="S329" s="93"/>
      <c r="T329" s="89" t="s">
        <v>51</v>
      </c>
      <c r="U329" s="162">
        <f t="shared" si="65"/>
        <v>4030</v>
      </c>
      <c r="V329" s="91"/>
      <c r="W329" s="162">
        <f t="shared" ref="W329:W338" si="66">IF(U329="","",U329+V329)</f>
        <v>4030</v>
      </c>
      <c r="X329" s="91">
        <v>3500</v>
      </c>
      <c r="Y329" s="162">
        <f t="shared" ref="Y329:Y338" si="67">IF(W329="","",W329-X329)</f>
        <v>530</v>
      </c>
      <c r="Z329" s="80"/>
    </row>
    <row r="330" spans="1:26" s="43" customFormat="1" ht="21" customHeight="1" x14ac:dyDescent="0.25">
      <c r="A330" s="44"/>
      <c r="B330" s="45"/>
      <c r="C330" s="45"/>
      <c r="D330" s="45"/>
      <c r="E330" s="45"/>
      <c r="F330" s="45"/>
      <c r="G330" s="45"/>
      <c r="H330" s="62"/>
      <c r="L330" s="49"/>
      <c r="M330" s="45"/>
      <c r="N330" s="88"/>
      <c r="O330" s="89" t="s">
        <v>52</v>
      </c>
      <c r="P330" s="89">
        <v>15</v>
      </c>
      <c r="Q330" s="89">
        <v>15</v>
      </c>
      <c r="R330" s="89">
        <v>0</v>
      </c>
      <c r="S330" s="93"/>
      <c r="T330" s="89" t="s">
        <v>52</v>
      </c>
      <c r="U330" s="162">
        <f t="shared" si="65"/>
        <v>530</v>
      </c>
      <c r="V330" s="91">
        <v>1000</v>
      </c>
      <c r="W330" s="162">
        <f t="shared" si="66"/>
        <v>1530</v>
      </c>
      <c r="X330" s="91"/>
      <c r="Y330" s="162">
        <f t="shared" si="67"/>
        <v>1530</v>
      </c>
      <c r="Z330" s="80"/>
    </row>
    <row r="331" spans="1:26" s="43" customFormat="1" ht="21" customHeight="1" x14ac:dyDescent="0.25">
      <c r="A331" s="44"/>
      <c r="B331" s="359" t="s">
        <v>47</v>
      </c>
      <c r="C331" s="360"/>
      <c r="D331" s="45"/>
      <c r="E331" s="45"/>
      <c r="F331" s="63" t="s">
        <v>69</v>
      </c>
      <c r="G331" s="58">
        <f>IF($J$1="January",U327,IF($J$1="February",U328,IF($J$1="March",U329,IF($J$1="April",U330,IF($J$1="May",U331,IF($J$1="June",U332,IF($J$1="July",U333,IF($J$1="August",U334,IF($J$1="August",U334,IF($J$1="September",U335,IF($J$1="October",U336,IF($J$1="November",U337,IF($J$1="December",U338)))))))))))))</f>
        <v>0</v>
      </c>
      <c r="H331" s="62"/>
      <c r="I331" s="64">
        <f>IF(C335&gt;0,$K$2,C333)</f>
        <v>22</v>
      </c>
      <c r="J331" s="65" t="s">
        <v>66</v>
      </c>
      <c r="K331" s="66">
        <f>K327/$K$2*I331</f>
        <v>12419.354838709678</v>
      </c>
      <c r="L331" s="67"/>
      <c r="M331" s="45"/>
      <c r="N331" s="88"/>
      <c r="O331" s="89" t="s">
        <v>53</v>
      </c>
      <c r="P331" s="89">
        <v>27</v>
      </c>
      <c r="Q331" s="89">
        <v>4</v>
      </c>
      <c r="R331" s="89">
        <v>0</v>
      </c>
      <c r="S331" s="93"/>
      <c r="T331" s="89" t="s">
        <v>53</v>
      </c>
      <c r="U331" s="162">
        <f t="shared" si="65"/>
        <v>1530</v>
      </c>
      <c r="V331" s="91">
        <v>1000</v>
      </c>
      <c r="W331" s="162">
        <f>V331+U331</f>
        <v>2530</v>
      </c>
      <c r="X331" s="91">
        <v>1530</v>
      </c>
      <c r="Y331" s="162">
        <f t="shared" si="67"/>
        <v>1000</v>
      </c>
      <c r="Z331" s="80"/>
    </row>
    <row r="332" spans="1:26" s="43" customFormat="1" ht="21" customHeight="1" x14ac:dyDescent="0.25">
      <c r="A332" s="44"/>
      <c r="B332" s="54"/>
      <c r="C332" s="54"/>
      <c r="D332" s="45"/>
      <c r="E332" s="45"/>
      <c r="F332" s="63" t="s">
        <v>23</v>
      </c>
      <c r="G332" s="58">
        <f>IF($J$1="January",V327,IF($J$1="February",V328,IF($J$1="March",V329,IF($J$1="April",V330,IF($J$1="May",V331,IF($J$1="June",V332,IF($J$1="July",V333,IF($J$1="August",V334,IF($J$1="August",V334,IF($J$1="September",V335,IF($J$1="October",V336,IF($J$1="November",V337,IF($J$1="December",V338)))))))))))))</f>
        <v>14000</v>
      </c>
      <c r="H332" s="62"/>
      <c r="I332" s="108">
        <v>23</v>
      </c>
      <c r="J332" s="65" t="s">
        <v>67</v>
      </c>
      <c r="K332" s="68">
        <f>K327/$K$2/8*I332</f>
        <v>1622.983870967742</v>
      </c>
      <c r="L332" s="69"/>
      <c r="M332" s="45"/>
      <c r="N332" s="88"/>
      <c r="O332" s="89" t="s">
        <v>54</v>
      </c>
      <c r="P332" s="89">
        <v>25</v>
      </c>
      <c r="Q332" s="89">
        <v>5</v>
      </c>
      <c r="R332" s="89">
        <v>0</v>
      </c>
      <c r="S332" s="93"/>
      <c r="T332" s="89" t="s">
        <v>54</v>
      </c>
      <c r="U332" s="162">
        <f t="shared" si="65"/>
        <v>1000</v>
      </c>
      <c r="V332" s="91"/>
      <c r="W332" s="162">
        <f t="shared" si="66"/>
        <v>1000</v>
      </c>
      <c r="X332" s="91">
        <v>1000</v>
      </c>
      <c r="Y332" s="162">
        <f t="shared" si="67"/>
        <v>0</v>
      </c>
      <c r="Z332" s="80"/>
    </row>
    <row r="333" spans="1:26" s="43" customFormat="1" ht="21" customHeight="1" x14ac:dyDescent="0.25">
      <c r="A333" s="44"/>
      <c r="B333" s="63" t="s">
        <v>7</v>
      </c>
      <c r="C333" s="54">
        <f>IF($J$1="January",P327,IF($J$1="February",P328,IF($J$1="March",P329,IF($J$1="April",P330,IF($J$1="May",P331,IF($J$1="June",P332,IF($J$1="July",P333,IF($J$1="August",P334,IF($J$1="August",P334,IF($J$1="September",P335,IF($J$1="October",P336,IF($J$1="November",P337,IF($J$1="December",P338)))))))))))))</f>
        <v>22</v>
      </c>
      <c r="D333" s="45"/>
      <c r="E333" s="45"/>
      <c r="F333" s="63" t="s">
        <v>70</v>
      </c>
      <c r="G333" s="58">
        <f>IF($J$1="January",W327,IF($J$1="February",W328,IF($J$1="March",W329,IF($J$1="April",W330,IF($J$1="May",W331,IF($J$1="June",W332,IF($J$1="July",W333,IF($J$1="August",W334,IF($J$1="August",W334,IF($J$1="September",W335,IF($J$1="October",W336,IF($J$1="November",W337,IF($J$1="December",W338)))))))))))))</f>
        <v>14000</v>
      </c>
      <c r="H333" s="62"/>
      <c r="I333" s="361" t="s">
        <v>74</v>
      </c>
      <c r="J333" s="362"/>
      <c r="K333" s="68">
        <f>K331+K332</f>
        <v>14042.33870967742</v>
      </c>
      <c r="L333" s="69"/>
      <c r="M333" s="45"/>
      <c r="N333" s="88"/>
      <c r="O333" s="89" t="s">
        <v>55</v>
      </c>
      <c r="P333" s="89">
        <v>22</v>
      </c>
      <c r="Q333" s="89">
        <v>9</v>
      </c>
      <c r="R333" s="89">
        <v>0</v>
      </c>
      <c r="S333" s="93"/>
      <c r="T333" s="89" t="s">
        <v>55</v>
      </c>
      <c r="U333" s="162">
        <f t="shared" si="65"/>
        <v>0</v>
      </c>
      <c r="V333" s="91">
        <f>10000+4000</f>
        <v>14000</v>
      </c>
      <c r="W333" s="162">
        <f t="shared" si="66"/>
        <v>14000</v>
      </c>
      <c r="X333" s="91">
        <v>14000</v>
      </c>
      <c r="Y333" s="162">
        <f t="shared" si="67"/>
        <v>0</v>
      </c>
      <c r="Z333" s="80"/>
    </row>
    <row r="334" spans="1:26" s="43" customFormat="1" ht="21" customHeight="1" x14ac:dyDescent="0.25">
      <c r="A334" s="44"/>
      <c r="B334" s="63" t="s">
        <v>6</v>
      </c>
      <c r="C334" s="54">
        <f>IF($J$1="January",Q327,IF($J$1="February",Q328,IF($J$1="March",Q329,IF($J$1="April",Q330,IF($J$1="May",Q331,IF($J$1="June",Q332,IF($J$1="July",Q333,IF($J$1="August",Q334,IF($J$1="August",Q334,IF($J$1="September",Q335,IF($J$1="October",Q336,IF($J$1="November",Q337,IF($J$1="December",Q338)))))))))))))</f>
        <v>9</v>
      </c>
      <c r="D334" s="45"/>
      <c r="E334" s="45"/>
      <c r="F334" s="63" t="s">
        <v>24</v>
      </c>
      <c r="G334" s="58">
        <f>IF($J$1="January",X327,IF($J$1="February",X328,IF($J$1="March",X329,IF($J$1="April",X330,IF($J$1="May",X331,IF($J$1="June",X332,IF($J$1="July",X333,IF($J$1="August",X334,IF($J$1="August",X334,IF($J$1="September",X335,IF($J$1="October",X336,IF($J$1="November",X337,IF($J$1="December",X338)))))))))))))</f>
        <v>14000</v>
      </c>
      <c r="H334" s="62"/>
      <c r="I334" s="361" t="s">
        <v>75</v>
      </c>
      <c r="J334" s="362"/>
      <c r="K334" s="58">
        <f>G334</f>
        <v>14000</v>
      </c>
      <c r="L334" s="70"/>
      <c r="M334" s="45"/>
      <c r="N334" s="88"/>
      <c r="O334" s="89" t="s">
        <v>56</v>
      </c>
      <c r="P334" s="89"/>
      <c r="Q334" s="89"/>
      <c r="R334" s="89">
        <v>0</v>
      </c>
      <c r="S334" s="93"/>
      <c r="T334" s="89" t="s">
        <v>56</v>
      </c>
      <c r="U334" s="162">
        <f t="shared" ref="U334:U337" si="68">Y333</f>
        <v>0</v>
      </c>
      <c r="V334" s="91"/>
      <c r="W334" s="162">
        <f t="shared" si="66"/>
        <v>0</v>
      </c>
      <c r="X334" s="91"/>
      <c r="Y334" s="162">
        <f t="shared" si="67"/>
        <v>0</v>
      </c>
      <c r="Z334" s="80"/>
    </row>
    <row r="335" spans="1:26" s="43" customFormat="1" ht="21" customHeight="1" x14ac:dyDescent="0.25">
      <c r="A335" s="44"/>
      <c r="B335" s="71" t="s">
        <v>73</v>
      </c>
      <c r="C335" s="54">
        <f>IF($J$1="January",R327,IF($J$1="February",R328,IF($J$1="March",R329,IF($J$1="April",R330,IF($J$1="May",R331,IF($J$1="June",R332,IF($J$1="July",R333,IF($J$1="August",R334,IF($J$1="August",R334,IF($J$1="September",R335,IF($J$1="October",R336,IF($J$1="November",R337,IF($J$1="December",R338)))))))))))))</f>
        <v>0</v>
      </c>
      <c r="D335" s="45"/>
      <c r="E335" s="45"/>
      <c r="F335" s="63" t="s">
        <v>72</v>
      </c>
      <c r="G335" s="58">
        <f>IF($J$1="January",Y327,IF($J$1="February",Y328,IF($J$1="March",Y329,IF($J$1="April",Y330,IF($J$1="May",Y331,IF($J$1="June",Y332,IF($J$1="July",Y333,IF($J$1="August",Y334,IF($J$1="August",Y334,IF($J$1="September",Y335,IF($J$1="October",Y336,IF($J$1="November",Y337,IF($J$1="December",Y338)))))))))))))</f>
        <v>0</v>
      </c>
      <c r="H335" s="45"/>
      <c r="I335" s="363" t="s">
        <v>68</v>
      </c>
      <c r="J335" s="364"/>
      <c r="K335" s="72">
        <f>K333-K334</f>
        <v>42.338709677420411</v>
      </c>
      <c r="L335" s="73"/>
      <c r="M335" s="45"/>
      <c r="N335" s="88"/>
      <c r="O335" s="89" t="s">
        <v>61</v>
      </c>
      <c r="P335" s="89"/>
      <c r="Q335" s="89"/>
      <c r="R335" s="89">
        <v>0</v>
      </c>
      <c r="S335" s="93"/>
      <c r="T335" s="89" t="s">
        <v>61</v>
      </c>
      <c r="U335" s="162">
        <f t="shared" si="68"/>
        <v>0</v>
      </c>
      <c r="V335" s="91"/>
      <c r="W335" s="162">
        <f t="shared" si="66"/>
        <v>0</v>
      </c>
      <c r="X335" s="91"/>
      <c r="Y335" s="162">
        <f t="shared" si="67"/>
        <v>0</v>
      </c>
      <c r="Z335" s="80"/>
    </row>
    <row r="336" spans="1:26" s="43" customFormat="1" ht="21" customHeight="1" x14ac:dyDescent="0.25">
      <c r="A336" s="44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61"/>
      <c r="M336" s="45"/>
      <c r="N336" s="88"/>
      <c r="O336" s="89" t="s">
        <v>57</v>
      </c>
      <c r="P336" s="89"/>
      <c r="Q336" s="89"/>
      <c r="R336" s="89">
        <v>0</v>
      </c>
      <c r="S336" s="93"/>
      <c r="T336" s="89" t="s">
        <v>57</v>
      </c>
      <c r="U336" s="162">
        <f t="shared" si="68"/>
        <v>0</v>
      </c>
      <c r="V336" s="91"/>
      <c r="W336" s="162">
        <f t="shared" si="66"/>
        <v>0</v>
      </c>
      <c r="X336" s="91"/>
      <c r="Y336" s="162">
        <f t="shared" si="67"/>
        <v>0</v>
      </c>
      <c r="Z336" s="80"/>
    </row>
    <row r="337" spans="1:26" s="43" customFormat="1" ht="21" customHeight="1" x14ac:dyDescent="0.25">
      <c r="A337" s="44"/>
      <c r="B337" s="365" t="s">
        <v>103</v>
      </c>
      <c r="C337" s="365"/>
      <c r="D337" s="365"/>
      <c r="E337" s="365"/>
      <c r="F337" s="365"/>
      <c r="G337" s="365"/>
      <c r="H337" s="365"/>
      <c r="I337" s="365"/>
      <c r="J337" s="365"/>
      <c r="K337" s="365"/>
      <c r="L337" s="61"/>
      <c r="M337" s="45"/>
      <c r="N337" s="88"/>
      <c r="O337" s="89" t="s">
        <v>62</v>
      </c>
      <c r="P337" s="89"/>
      <c r="Q337" s="89"/>
      <c r="R337" s="89">
        <v>0</v>
      </c>
      <c r="S337" s="93"/>
      <c r="T337" s="89" t="s">
        <v>62</v>
      </c>
      <c r="U337" s="162">
        <f t="shared" si="68"/>
        <v>0</v>
      </c>
      <c r="V337" s="91"/>
      <c r="W337" s="162">
        <f t="shared" si="66"/>
        <v>0</v>
      </c>
      <c r="X337" s="91"/>
      <c r="Y337" s="162">
        <f t="shared" si="67"/>
        <v>0</v>
      </c>
      <c r="Z337" s="80"/>
    </row>
    <row r="338" spans="1:26" s="43" customFormat="1" ht="21" customHeight="1" x14ac:dyDescent="0.25">
      <c r="A338" s="44"/>
      <c r="B338" s="365"/>
      <c r="C338" s="365"/>
      <c r="D338" s="365"/>
      <c r="E338" s="365"/>
      <c r="F338" s="365"/>
      <c r="G338" s="365"/>
      <c r="H338" s="365"/>
      <c r="I338" s="365"/>
      <c r="J338" s="365"/>
      <c r="K338" s="365"/>
      <c r="L338" s="61"/>
      <c r="M338" s="45"/>
      <c r="N338" s="88"/>
      <c r="O338" s="89" t="s">
        <v>63</v>
      </c>
      <c r="P338" s="89"/>
      <c r="Q338" s="89"/>
      <c r="R338" s="89">
        <v>0</v>
      </c>
      <c r="S338" s="93"/>
      <c r="T338" s="89" t="s">
        <v>63</v>
      </c>
      <c r="U338" s="162">
        <f>Y337</f>
        <v>0</v>
      </c>
      <c r="V338" s="91"/>
      <c r="W338" s="162">
        <f t="shared" si="66"/>
        <v>0</v>
      </c>
      <c r="X338" s="91"/>
      <c r="Y338" s="162">
        <f t="shared" si="67"/>
        <v>0</v>
      </c>
      <c r="Z338" s="80"/>
    </row>
    <row r="339" spans="1:26" s="43" customFormat="1" ht="21" customHeight="1" thickBot="1" x14ac:dyDescent="0.3">
      <c r="A339" s="74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6"/>
      <c r="N339" s="95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80"/>
    </row>
    <row r="340" spans="1:26" s="45" customFormat="1" ht="21" hidden="1" customHeight="1" x14ac:dyDescent="0.25"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s="43" customFormat="1" ht="21" hidden="1" customHeight="1" x14ac:dyDescent="0.25">
      <c r="A341" s="350" t="s">
        <v>45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2"/>
      <c r="M341" s="131"/>
      <c r="N341" s="81"/>
      <c r="O341" s="353" t="s">
        <v>47</v>
      </c>
      <c r="P341" s="354"/>
      <c r="Q341" s="354"/>
      <c r="R341" s="355"/>
      <c r="S341" s="82"/>
      <c r="T341" s="353" t="s">
        <v>48</v>
      </c>
      <c r="U341" s="354"/>
      <c r="V341" s="354"/>
      <c r="W341" s="354"/>
      <c r="X341" s="354"/>
      <c r="Y341" s="355"/>
      <c r="Z341" s="80"/>
    </row>
    <row r="342" spans="1:26" s="43" customFormat="1" ht="21" hidden="1" customHeight="1" x14ac:dyDescent="0.25">
      <c r="A342" s="44"/>
      <c r="B342" s="45"/>
      <c r="C342" s="356" t="s">
        <v>101</v>
      </c>
      <c r="D342" s="356"/>
      <c r="E342" s="356"/>
      <c r="F342" s="356"/>
      <c r="G342" s="46" t="str">
        <f>$J$1</f>
        <v>July</v>
      </c>
      <c r="H342" s="357">
        <f>$K$1</f>
        <v>2020</v>
      </c>
      <c r="I342" s="357"/>
      <c r="J342" s="45"/>
      <c r="K342" s="47"/>
      <c r="L342" s="48"/>
      <c r="M342" s="47"/>
      <c r="N342" s="84"/>
      <c r="O342" s="85" t="s">
        <v>58</v>
      </c>
      <c r="P342" s="85" t="s">
        <v>7</v>
      </c>
      <c r="Q342" s="85" t="s">
        <v>6</v>
      </c>
      <c r="R342" s="85" t="s">
        <v>59</v>
      </c>
      <c r="S342" s="86"/>
      <c r="T342" s="85" t="s">
        <v>58</v>
      </c>
      <c r="U342" s="85" t="s">
        <v>60</v>
      </c>
      <c r="V342" s="85" t="s">
        <v>23</v>
      </c>
      <c r="W342" s="85" t="s">
        <v>22</v>
      </c>
      <c r="X342" s="85" t="s">
        <v>24</v>
      </c>
      <c r="Y342" s="85" t="s">
        <v>64</v>
      </c>
      <c r="Z342" s="80"/>
    </row>
    <row r="343" spans="1:26" s="43" customFormat="1" ht="21" hidden="1" customHeight="1" x14ac:dyDescent="0.25">
      <c r="A343" s="44"/>
      <c r="B343" s="45"/>
      <c r="C343" s="45"/>
      <c r="D343" s="50"/>
      <c r="E343" s="50"/>
      <c r="F343" s="50"/>
      <c r="G343" s="50"/>
      <c r="H343" s="50"/>
      <c r="I343" s="45"/>
      <c r="J343" s="51" t="s">
        <v>1</v>
      </c>
      <c r="K343" s="52"/>
      <c r="L343" s="53"/>
      <c r="M343" s="45"/>
      <c r="N343" s="88"/>
      <c r="O343" s="89" t="s">
        <v>50</v>
      </c>
      <c r="P343" s="89"/>
      <c r="Q343" s="89"/>
      <c r="R343" s="89">
        <v>15</v>
      </c>
      <c r="S343" s="90"/>
      <c r="T343" s="89" t="s">
        <v>50</v>
      </c>
      <c r="U343" s="91"/>
      <c r="V343" s="91"/>
      <c r="W343" s="91">
        <f>V343+U343</f>
        <v>0</v>
      </c>
      <c r="X343" s="91"/>
      <c r="Y343" s="91">
        <f>W343-X343</f>
        <v>0</v>
      </c>
      <c r="Z343" s="80"/>
    </row>
    <row r="344" spans="1:26" s="43" customFormat="1" ht="21" hidden="1" customHeight="1" x14ac:dyDescent="0.25">
      <c r="A344" s="44"/>
      <c r="B344" s="45" t="s">
        <v>0</v>
      </c>
      <c r="C344" s="100"/>
      <c r="D344" s="45"/>
      <c r="E344" s="45"/>
      <c r="F344" s="45"/>
      <c r="G344" s="45"/>
      <c r="H344" s="56"/>
      <c r="I344" s="50"/>
      <c r="J344" s="45"/>
      <c r="K344" s="45"/>
      <c r="L344" s="57"/>
      <c r="M344" s="131"/>
      <c r="N344" s="92"/>
      <c r="O344" s="89" t="s">
        <v>76</v>
      </c>
      <c r="P344" s="89"/>
      <c r="Q344" s="89"/>
      <c r="R344" s="89">
        <f>R343-Q344</f>
        <v>15</v>
      </c>
      <c r="S344" s="93"/>
      <c r="T344" s="89" t="s">
        <v>76</v>
      </c>
      <c r="U344" s="162"/>
      <c r="V344" s="91"/>
      <c r="W344" s="162" t="str">
        <f>IF(U344="","",U344+V344)</f>
        <v/>
      </c>
      <c r="X344" s="91"/>
      <c r="Y344" s="162" t="str">
        <f>IF(W344="","",W344-X344)</f>
        <v/>
      </c>
      <c r="Z344" s="80"/>
    </row>
    <row r="345" spans="1:26" s="43" customFormat="1" ht="21" hidden="1" customHeight="1" x14ac:dyDescent="0.25">
      <c r="A345" s="44"/>
      <c r="B345" s="59" t="s">
        <v>46</v>
      </c>
      <c r="C345" s="60"/>
      <c r="D345" s="45"/>
      <c r="E345" s="45"/>
      <c r="F345" s="358" t="s">
        <v>48</v>
      </c>
      <c r="G345" s="358"/>
      <c r="H345" s="45"/>
      <c r="I345" s="358" t="s">
        <v>49</v>
      </c>
      <c r="J345" s="358"/>
      <c r="K345" s="358"/>
      <c r="L345" s="61"/>
      <c r="M345" s="45"/>
      <c r="N345" s="88"/>
      <c r="O345" s="89" t="s">
        <v>51</v>
      </c>
      <c r="P345" s="89"/>
      <c r="Q345" s="89"/>
      <c r="R345" s="89">
        <v>0</v>
      </c>
      <c r="S345" s="93"/>
      <c r="T345" s="89" t="s">
        <v>51</v>
      </c>
      <c r="U345" s="162"/>
      <c r="V345" s="91"/>
      <c r="W345" s="162" t="str">
        <f t="shared" ref="W345:W354" si="69">IF(U345="","",U345+V345)</f>
        <v/>
      </c>
      <c r="X345" s="91"/>
      <c r="Y345" s="162" t="str">
        <f t="shared" ref="Y345:Y354" si="70">IF(W345="","",W345-X345)</f>
        <v/>
      </c>
      <c r="Z345" s="80"/>
    </row>
    <row r="346" spans="1:26" s="43" customFormat="1" ht="21" hidden="1" customHeight="1" x14ac:dyDescent="0.25">
      <c r="A346" s="44"/>
      <c r="B346" s="45"/>
      <c r="C346" s="45"/>
      <c r="D346" s="45"/>
      <c r="E346" s="45"/>
      <c r="F346" s="45"/>
      <c r="G346" s="45"/>
      <c r="H346" s="62"/>
      <c r="L346" s="49"/>
      <c r="M346" s="45"/>
      <c r="N346" s="88"/>
      <c r="O346" s="89" t="s">
        <v>52</v>
      </c>
      <c r="P346" s="89"/>
      <c r="Q346" s="89"/>
      <c r="R346" s="89" t="str">
        <f t="shared" ref="R346:R354" si="71">IF(Q346="","",R345-Q346)</f>
        <v/>
      </c>
      <c r="S346" s="93"/>
      <c r="T346" s="89" t="s">
        <v>52</v>
      </c>
      <c r="U346" s="162"/>
      <c r="V346" s="91"/>
      <c r="W346" s="162" t="str">
        <f t="shared" si="69"/>
        <v/>
      </c>
      <c r="X346" s="91"/>
      <c r="Y346" s="162" t="str">
        <f t="shared" si="70"/>
        <v/>
      </c>
      <c r="Z346" s="80"/>
    </row>
    <row r="347" spans="1:26" s="43" customFormat="1" ht="21" hidden="1" customHeight="1" x14ac:dyDescent="0.25">
      <c r="A347" s="44"/>
      <c r="B347" s="359" t="s">
        <v>47</v>
      </c>
      <c r="C347" s="360"/>
      <c r="D347" s="45"/>
      <c r="E347" s="45"/>
      <c r="F347" s="63" t="s">
        <v>69</v>
      </c>
      <c r="G347" s="58">
        <f>IF($J$1="January",U343,IF($J$1="February",U344,IF($J$1="March",U345,IF($J$1="April",U346,IF($J$1="May",U347,IF($J$1="June",U348,IF($J$1="July",U349,IF($J$1="August",U350,IF($J$1="August",U350,IF($J$1="September",U351,IF($J$1="October",U352,IF($J$1="November",U353,IF($J$1="December",U354)))))))))))))</f>
        <v>0</v>
      </c>
      <c r="H347" s="62"/>
      <c r="I347" s="64">
        <f>IF(C351&gt;0,$K$2,C349)</f>
        <v>31</v>
      </c>
      <c r="J347" s="65" t="s">
        <v>66</v>
      </c>
      <c r="K347" s="66">
        <f>K343/$K$2*I347</f>
        <v>0</v>
      </c>
      <c r="L347" s="67"/>
      <c r="M347" s="45"/>
      <c r="N347" s="88"/>
      <c r="O347" s="89" t="s">
        <v>53</v>
      </c>
      <c r="P347" s="89"/>
      <c r="Q347" s="89"/>
      <c r="R347" s="89" t="str">
        <f t="shared" si="71"/>
        <v/>
      </c>
      <c r="S347" s="93"/>
      <c r="T347" s="89" t="s">
        <v>53</v>
      </c>
      <c r="U347" s="162"/>
      <c r="V347" s="91"/>
      <c r="W347" s="162" t="str">
        <f t="shared" si="69"/>
        <v/>
      </c>
      <c r="X347" s="91"/>
      <c r="Y347" s="162" t="str">
        <f t="shared" si="70"/>
        <v/>
      </c>
      <c r="Z347" s="80"/>
    </row>
    <row r="348" spans="1:26" s="43" customFormat="1" ht="21" hidden="1" customHeight="1" x14ac:dyDescent="0.25">
      <c r="A348" s="44"/>
      <c r="B348" s="54"/>
      <c r="C348" s="54"/>
      <c r="D348" s="45"/>
      <c r="E348" s="45"/>
      <c r="F348" s="63" t="s">
        <v>23</v>
      </c>
      <c r="G348" s="58">
        <f>IF($J$1="January",V343,IF($J$1="February",V344,IF($J$1="March",V345,IF($J$1="April",V346,IF($J$1="May",V347,IF($J$1="June",V348,IF($J$1="July",V349,IF($J$1="August",V350,IF($J$1="August",V350,IF($J$1="September",V351,IF($J$1="October",V352,IF($J$1="November",V353,IF($J$1="December",V354)))))))))))))</f>
        <v>0</v>
      </c>
      <c r="H348" s="62"/>
      <c r="I348" s="108"/>
      <c r="J348" s="65" t="s">
        <v>67</v>
      </c>
      <c r="K348" s="68">
        <f>K343/$K$2/8*I348</f>
        <v>0</v>
      </c>
      <c r="L348" s="69"/>
      <c r="M348" s="45"/>
      <c r="N348" s="88"/>
      <c r="O348" s="89" t="s">
        <v>54</v>
      </c>
      <c r="P348" s="89"/>
      <c r="Q348" s="89"/>
      <c r="R348" s="89" t="str">
        <f t="shared" si="71"/>
        <v/>
      </c>
      <c r="S348" s="93"/>
      <c r="T348" s="89" t="s">
        <v>54</v>
      </c>
      <c r="U348" s="162"/>
      <c r="V348" s="91"/>
      <c r="W348" s="162" t="str">
        <f t="shared" si="69"/>
        <v/>
      </c>
      <c r="X348" s="91"/>
      <c r="Y348" s="162" t="str">
        <f t="shared" si="70"/>
        <v/>
      </c>
      <c r="Z348" s="80"/>
    </row>
    <row r="349" spans="1:26" s="43" customFormat="1" ht="21" hidden="1" customHeight="1" x14ac:dyDescent="0.25">
      <c r="A349" s="44"/>
      <c r="B349" s="63" t="s">
        <v>7</v>
      </c>
      <c r="C349" s="54">
        <f>IF($J$1="January",P343,IF($J$1="February",P344,IF($J$1="March",P345,IF($J$1="April",P346,IF($J$1="May",P347,IF($J$1="June",P348,IF($J$1="July",P349,IF($J$1="August",P350,IF($J$1="August",P350,IF($J$1="September",P351,IF($J$1="October",P352,IF($J$1="November",P353,IF($J$1="December",P354)))))))))))))</f>
        <v>0</v>
      </c>
      <c r="D349" s="45"/>
      <c r="E349" s="45"/>
      <c r="F349" s="63" t="s">
        <v>70</v>
      </c>
      <c r="G349" s="58" t="str">
        <f>IF($J$1="January",W343,IF($J$1="February",W344,IF($J$1="March",W345,IF($J$1="April",W346,IF($J$1="May",W347,IF($J$1="June",W348,IF($J$1="July",W349,IF($J$1="August",W350,IF($J$1="August",W350,IF($J$1="September",W351,IF($J$1="October",W352,IF($J$1="November",W353,IF($J$1="December",W354)))))))))))))</f>
        <v/>
      </c>
      <c r="H349" s="62"/>
      <c r="I349" s="361" t="s">
        <v>74</v>
      </c>
      <c r="J349" s="362"/>
      <c r="K349" s="68">
        <f>K347+K348</f>
        <v>0</v>
      </c>
      <c r="L349" s="69"/>
      <c r="M349" s="45"/>
      <c r="N349" s="88"/>
      <c r="O349" s="89" t="s">
        <v>55</v>
      </c>
      <c r="P349" s="89"/>
      <c r="Q349" s="89"/>
      <c r="R349" s="89" t="str">
        <f t="shared" si="71"/>
        <v/>
      </c>
      <c r="S349" s="93"/>
      <c r="T349" s="89" t="s">
        <v>55</v>
      </c>
      <c r="U349" s="162"/>
      <c r="V349" s="91"/>
      <c r="W349" s="162" t="str">
        <f t="shared" si="69"/>
        <v/>
      </c>
      <c r="X349" s="91"/>
      <c r="Y349" s="162" t="str">
        <f t="shared" si="70"/>
        <v/>
      </c>
      <c r="Z349" s="80"/>
    </row>
    <row r="350" spans="1:26" s="43" customFormat="1" ht="21" hidden="1" customHeight="1" x14ac:dyDescent="0.25">
      <c r="A350" s="44"/>
      <c r="B350" s="63" t="s">
        <v>6</v>
      </c>
      <c r="C350" s="54">
        <f>IF($J$1="January",Q343,IF($J$1="February",Q344,IF($J$1="March",Q345,IF($J$1="April",Q346,IF($J$1="May",Q347,IF($J$1="June",Q348,IF($J$1="July",Q349,IF($J$1="August",Q350,IF($J$1="August",Q350,IF($J$1="September",Q351,IF($J$1="October",Q352,IF($J$1="November",Q353,IF($J$1="December",Q354)))))))))))))</f>
        <v>0</v>
      </c>
      <c r="D350" s="45"/>
      <c r="E350" s="45"/>
      <c r="F350" s="63" t="s">
        <v>24</v>
      </c>
      <c r="G350" s="58">
        <f>IF($J$1="January",X343,IF($J$1="February",X344,IF($J$1="March",X345,IF($J$1="April",X346,IF($J$1="May",X347,IF($J$1="June",X348,IF($J$1="July",X349,IF($J$1="August",X350,IF($J$1="August",X350,IF($J$1="September",X351,IF($J$1="October",X352,IF($J$1="November",X353,IF($J$1="December",X354)))))))))))))</f>
        <v>0</v>
      </c>
      <c r="H350" s="62"/>
      <c r="I350" s="361" t="s">
        <v>75</v>
      </c>
      <c r="J350" s="362"/>
      <c r="K350" s="58">
        <f>G350</f>
        <v>0</v>
      </c>
      <c r="L350" s="70"/>
      <c r="M350" s="45"/>
      <c r="N350" s="88"/>
      <c r="O350" s="89" t="s">
        <v>56</v>
      </c>
      <c r="P350" s="89"/>
      <c r="Q350" s="89"/>
      <c r="R350" s="89" t="str">
        <f t="shared" si="71"/>
        <v/>
      </c>
      <c r="S350" s="93"/>
      <c r="T350" s="89" t="s">
        <v>56</v>
      </c>
      <c r="U350" s="162"/>
      <c r="V350" s="91"/>
      <c r="W350" s="162" t="str">
        <f t="shared" si="69"/>
        <v/>
      </c>
      <c r="X350" s="91"/>
      <c r="Y350" s="162" t="str">
        <f t="shared" si="70"/>
        <v/>
      </c>
      <c r="Z350" s="80"/>
    </row>
    <row r="351" spans="1:26" s="43" customFormat="1" ht="21" hidden="1" customHeight="1" x14ac:dyDescent="0.25">
      <c r="A351" s="44"/>
      <c r="B351" s="71" t="s">
        <v>73</v>
      </c>
      <c r="C351" s="54" t="str">
        <f>IF($J$1="January",R343,IF($J$1="February",R344,IF($J$1="March",R345,IF($J$1="April",R346,IF($J$1="May",R347,IF($J$1="June",R348,IF($J$1="July",R349,IF($J$1="August",R350,IF($J$1="August",R350,IF($J$1="September",R351,IF($J$1="October",R352,IF($J$1="November",R353,IF($J$1="December",R354)))))))))))))</f>
        <v/>
      </c>
      <c r="D351" s="45"/>
      <c r="E351" s="45"/>
      <c r="F351" s="63" t="s">
        <v>72</v>
      </c>
      <c r="G351" s="58" t="str">
        <f>IF($J$1="January",Y343,IF($J$1="February",Y344,IF($J$1="March",Y345,IF($J$1="April",Y346,IF($J$1="May",Y347,IF($J$1="June",Y348,IF($J$1="July",Y349,IF($J$1="August",Y350,IF($J$1="August",Y350,IF($J$1="September",Y351,IF($J$1="October",Y352,IF($J$1="November",Y353,IF($J$1="December",Y354)))))))))))))</f>
        <v/>
      </c>
      <c r="H351" s="45"/>
      <c r="I351" s="363" t="s">
        <v>68</v>
      </c>
      <c r="J351" s="364"/>
      <c r="K351" s="72">
        <f>K349-K350</f>
        <v>0</v>
      </c>
      <c r="L351" s="73"/>
      <c r="M351" s="45"/>
      <c r="N351" s="88"/>
      <c r="O351" s="89" t="s">
        <v>61</v>
      </c>
      <c r="P351" s="89"/>
      <c r="Q351" s="89"/>
      <c r="R351" s="89" t="str">
        <f t="shared" si="71"/>
        <v/>
      </c>
      <c r="S351" s="93"/>
      <c r="T351" s="89" t="s">
        <v>61</v>
      </c>
      <c r="U351" s="162"/>
      <c r="V351" s="91"/>
      <c r="W351" s="162" t="str">
        <f t="shared" si="69"/>
        <v/>
      </c>
      <c r="X351" s="91"/>
      <c r="Y351" s="162" t="str">
        <f t="shared" si="70"/>
        <v/>
      </c>
      <c r="Z351" s="80"/>
    </row>
    <row r="352" spans="1:26" s="43" customFormat="1" ht="21" hidden="1" customHeight="1" x14ac:dyDescent="0.25">
      <c r="A352" s="44"/>
      <c r="B352" s="45"/>
      <c r="C352" s="45"/>
      <c r="D352" s="45"/>
      <c r="E352" s="45"/>
      <c r="F352" s="45"/>
      <c r="G352" s="45"/>
      <c r="H352" s="45"/>
      <c r="I352" s="45"/>
      <c r="J352" s="177"/>
      <c r="K352" s="177"/>
      <c r="L352" s="61"/>
      <c r="M352" s="45"/>
      <c r="N352" s="88"/>
      <c r="O352" s="89" t="s">
        <v>57</v>
      </c>
      <c r="P352" s="89"/>
      <c r="Q352" s="89"/>
      <c r="R352" s="89" t="str">
        <f t="shared" si="71"/>
        <v/>
      </c>
      <c r="S352" s="93"/>
      <c r="T352" s="89" t="s">
        <v>57</v>
      </c>
      <c r="U352" s="162"/>
      <c r="V352" s="91"/>
      <c r="W352" s="162" t="str">
        <f t="shared" si="69"/>
        <v/>
      </c>
      <c r="X352" s="91"/>
      <c r="Y352" s="162" t="str">
        <f t="shared" si="70"/>
        <v/>
      </c>
      <c r="Z352" s="80"/>
    </row>
    <row r="353" spans="1:26" s="43" customFormat="1" ht="21" hidden="1" customHeight="1" x14ac:dyDescent="0.25">
      <c r="A353" s="44"/>
      <c r="B353" s="365" t="s">
        <v>103</v>
      </c>
      <c r="C353" s="365"/>
      <c r="D353" s="365"/>
      <c r="E353" s="365"/>
      <c r="F353" s="365"/>
      <c r="G353" s="365"/>
      <c r="H353" s="365"/>
      <c r="I353" s="365"/>
      <c r="J353" s="365"/>
      <c r="K353" s="365"/>
      <c r="L353" s="61"/>
      <c r="M353" s="45"/>
      <c r="N353" s="88"/>
      <c r="O353" s="89" t="s">
        <v>62</v>
      </c>
      <c r="P353" s="89"/>
      <c r="Q353" s="89"/>
      <c r="R353" s="89" t="str">
        <f t="shared" si="71"/>
        <v/>
      </c>
      <c r="S353" s="93"/>
      <c r="T353" s="89" t="s">
        <v>62</v>
      </c>
      <c r="U353" s="162"/>
      <c r="V353" s="91"/>
      <c r="W353" s="162" t="str">
        <f t="shared" si="69"/>
        <v/>
      </c>
      <c r="X353" s="91"/>
      <c r="Y353" s="162" t="str">
        <f t="shared" si="70"/>
        <v/>
      </c>
      <c r="Z353" s="80"/>
    </row>
    <row r="354" spans="1:26" s="43" customFormat="1" ht="21" hidden="1" customHeight="1" x14ac:dyDescent="0.25">
      <c r="A354" s="44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61"/>
      <c r="M354" s="45"/>
      <c r="N354" s="88"/>
      <c r="O354" s="89" t="s">
        <v>63</v>
      </c>
      <c r="P354" s="89"/>
      <c r="Q354" s="89"/>
      <c r="R354" s="89" t="str">
        <f t="shared" si="71"/>
        <v/>
      </c>
      <c r="S354" s="93"/>
      <c r="T354" s="89" t="s">
        <v>63</v>
      </c>
      <c r="U354" s="162"/>
      <c r="V354" s="91"/>
      <c r="W354" s="162" t="str">
        <f t="shared" si="69"/>
        <v/>
      </c>
      <c r="X354" s="91"/>
      <c r="Y354" s="162" t="str">
        <f t="shared" si="70"/>
        <v/>
      </c>
      <c r="Z354" s="80"/>
    </row>
    <row r="355" spans="1:26" s="43" customFormat="1" ht="21" hidden="1" customHeight="1" thickBot="1" x14ac:dyDescent="0.3">
      <c r="A355" s="74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6"/>
      <c r="N355" s="95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80"/>
    </row>
    <row r="356" spans="1:26" s="45" customFormat="1" ht="21" hidden="1" customHeight="1" thickBot="1" x14ac:dyDescent="0.3"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s="43" customFormat="1" ht="21" hidden="1" customHeight="1" x14ac:dyDescent="0.25">
      <c r="A357" s="409" t="s">
        <v>45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1"/>
      <c r="M357" s="131"/>
      <c r="N357" s="81"/>
      <c r="O357" s="353" t="s">
        <v>47</v>
      </c>
      <c r="P357" s="354"/>
      <c r="Q357" s="354"/>
      <c r="R357" s="355"/>
      <c r="S357" s="82"/>
      <c r="T357" s="353" t="s">
        <v>48</v>
      </c>
      <c r="U357" s="354"/>
      <c r="V357" s="354"/>
      <c r="W357" s="354"/>
      <c r="X357" s="354"/>
      <c r="Y357" s="355"/>
      <c r="Z357" s="80"/>
    </row>
    <row r="358" spans="1:26" s="43" customFormat="1" ht="21" hidden="1" customHeight="1" x14ac:dyDescent="0.25">
      <c r="A358" s="44"/>
      <c r="B358" s="45"/>
      <c r="C358" s="356" t="s">
        <v>101</v>
      </c>
      <c r="D358" s="356"/>
      <c r="E358" s="356"/>
      <c r="F358" s="356"/>
      <c r="G358" s="46" t="str">
        <f>$J$1</f>
        <v>July</v>
      </c>
      <c r="H358" s="357">
        <f>$K$1</f>
        <v>2020</v>
      </c>
      <c r="I358" s="357"/>
      <c r="J358" s="45"/>
      <c r="K358" s="47"/>
      <c r="L358" s="48"/>
      <c r="M358" s="47"/>
      <c r="N358" s="84"/>
      <c r="O358" s="85" t="s">
        <v>58</v>
      </c>
      <c r="P358" s="85" t="s">
        <v>7</v>
      </c>
      <c r="Q358" s="85" t="s">
        <v>6</v>
      </c>
      <c r="R358" s="85" t="s">
        <v>59</v>
      </c>
      <c r="S358" s="86"/>
      <c r="T358" s="85" t="s">
        <v>58</v>
      </c>
      <c r="U358" s="85" t="s">
        <v>60</v>
      </c>
      <c r="V358" s="85" t="s">
        <v>23</v>
      </c>
      <c r="W358" s="85" t="s">
        <v>22</v>
      </c>
      <c r="X358" s="85" t="s">
        <v>24</v>
      </c>
      <c r="Y358" s="85" t="s">
        <v>64</v>
      </c>
      <c r="Z358" s="80"/>
    </row>
    <row r="359" spans="1:26" s="43" customFormat="1" ht="21" hidden="1" customHeight="1" x14ac:dyDescent="0.25">
      <c r="A359" s="44"/>
      <c r="B359" s="45"/>
      <c r="C359" s="45"/>
      <c r="D359" s="50"/>
      <c r="E359" s="50"/>
      <c r="F359" s="50"/>
      <c r="G359" s="50"/>
      <c r="H359" s="50"/>
      <c r="I359" s="45"/>
      <c r="J359" s="51" t="s">
        <v>1</v>
      </c>
      <c r="K359" s="52"/>
      <c r="L359" s="53"/>
      <c r="M359" s="45"/>
      <c r="N359" s="88"/>
      <c r="O359" s="89" t="s">
        <v>50</v>
      </c>
      <c r="P359" s="89"/>
      <c r="Q359" s="89"/>
      <c r="R359" s="89">
        <v>15</v>
      </c>
      <c r="S359" s="90"/>
      <c r="T359" s="89" t="s">
        <v>50</v>
      </c>
      <c r="U359" s="91"/>
      <c r="V359" s="91"/>
      <c r="W359" s="91">
        <f>V359+U359</f>
        <v>0</v>
      </c>
      <c r="X359" s="91"/>
      <c r="Y359" s="91">
        <f>W359-X359</f>
        <v>0</v>
      </c>
      <c r="Z359" s="80"/>
    </row>
    <row r="360" spans="1:26" s="43" customFormat="1" ht="21" hidden="1" customHeight="1" x14ac:dyDescent="0.25">
      <c r="A360" s="44"/>
      <c r="B360" s="45" t="s">
        <v>0</v>
      </c>
      <c r="C360" s="100"/>
      <c r="D360" s="45"/>
      <c r="E360" s="45"/>
      <c r="F360" s="45"/>
      <c r="G360" s="45"/>
      <c r="H360" s="56"/>
      <c r="I360" s="50"/>
      <c r="J360" s="45"/>
      <c r="K360" s="45"/>
      <c r="L360" s="57"/>
      <c r="M360" s="131"/>
      <c r="N360" s="92"/>
      <c r="O360" s="89" t="s">
        <v>76</v>
      </c>
      <c r="P360" s="89"/>
      <c r="Q360" s="89"/>
      <c r="R360" s="89">
        <v>0</v>
      </c>
      <c r="S360" s="93"/>
      <c r="T360" s="89" t="s">
        <v>76</v>
      </c>
      <c r="U360" s="162">
        <f>Y359</f>
        <v>0</v>
      </c>
      <c r="V360" s="91"/>
      <c r="W360" s="162">
        <f>IF(U360="","",U360+V360)</f>
        <v>0</v>
      </c>
      <c r="X360" s="91"/>
      <c r="Y360" s="162">
        <f>IF(W360="","",W360-X360)</f>
        <v>0</v>
      </c>
      <c r="Z360" s="80"/>
    </row>
    <row r="361" spans="1:26" s="43" customFormat="1" ht="21" hidden="1" customHeight="1" x14ac:dyDescent="0.25">
      <c r="A361" s="44"/>
      <c r="B361" s="59" t="s">
        <v>46</v>
      </c>
      <c r="C361" s="60"/>
      <c r="D361" s="45"/>
      <c r="E361" s="45"/>
      <c r="F361" s="358" t="s">
        <v>48</v>
      </c>
      <c r="G361" s="358"/>
      <c r="H361" s="45"/>
      <c r="I361" s="358" t="s">
        <v>49</v>
      </c>
      <c r="J361" s="358"/>
      <c r="K361" s="358"/>
      <c r="L361" s="61"/>
      <c r="M361" s="45"/>
      <c r="N361" s="88"/>
      <c r="O361" s="89" t="s">
        <v>51</v>
      </c>
      <c r="P361" s="89"/>
      <c r="Q361" s="89"/>
      <c r="R361" s="89">
        <v>0</v>
      </c>
      <c r="S361" s="93"/>
      <c r="T361" s="89" t="s">
        <v>51</v>
      </c>
      <c r="U361" s="162"/>
      <c r="V361" s="91"/>
      <c r="W361" s="162" t="str">
        <f t="shared" ref="W361:W370" si="72">IF(U361="","",U361+V361)</f>
        <v/>
      </c>
      <c r="X361" s="91"/>
      <c r="Y361" s="162" t="str">
        <f t="shared" ref="Y361:Y370" si="73">IF(W361="","",W361-X361)</f>
        <v/>
      </c>
      <c r="Z361" s="80"/>
    </row>
    <row r="362" spans="1:26" s="43" customFormat="1" ht="21" hidden="1" customHeight="1" x14ac:dyDescent="0.25">
      <c r="A362" s="44"/>
      <c r="B362" s="45"/>
      <c r="C362" s="45"/>
      <c r="D362" s="45"/>
      <c r="E362" s="45"/>
      <c r="F362" s="45"/>
      <c r="G362" s="45"/>
      <c r="H362" s="62"/>
      <c r="L362" s="49"/>
      <c r="M362" s="45"/>
      <c r="N362" s="88"/>
      <c r="O362" s="89" t="s">
        <v>52</v>
      </c>
      <c r="P362" s="89"/>
      <c r="Q362" s="89"/>
      <c r="R362" s="89">
        <v>0</v>
      </c>
      <c r="S362" s="93"/>
      <c r="T362" s="89" t="s">
        <v>52</v>
      </c>
      <c r="U362" s="162" t="str">
        <f>IF($J$1="April",Y361,Y361)</f>
        <v/>
      </c>
      <c r="V362" s="91"/>
      <c r="W362" s="162" t="str">
        <f t="shared" si="72"/>
        <v/>
      </c>
      <c r="X362" s="91"/>
      <c r="Y362" s="162" t="str">
        <f t="shared" si="73"/>
        <v/>
      </c>
      <c r="Z362" s="80"/>
    </row>
    <row r="363" spans="1:26" s="43" customFormat="1" ht="21" hidden="1" customHeight="1" x14ac:dyDescent="0.25">
      <c r="A363" s="44"/>
      <c r="B363" s="359" t="s">
        <v>47</v>
      </c>
      <c r="C363" s="360"/>
      <c r="D363" s="45"/>
      <c r="E363" s="45"/>
      <c r="F363" s="63" t="s">
        <v>69</v>
      </c>
      <c r="G363" s="58">
        <f>IF($J$1="January",U359,IF($J$1="February",U360,IF($J$1="March",U361,IF($J$1="April",U362,IF($J$1="May",U363,IF($J$1="June",U364,IF($J$1="July",U365,IF($J$1="August",U366,IF($J$1="August",U366,IF($J$1="September",U367,IF($J$1="October",U368,IF($J$1="November",U369,IF($J$1="December",U370)))))))))))))</f>
        <v>0</v>
      </c>
      <c r="H363" s="62"/>
      <c r="I363" s="64"/>
      <c r="J363" s="65" t="s">
        <v>66</v>
      </c>
      <c r="K363" s="66">
        <f>K359/$K$2*I363</f>
        <v>0</v>
      </c>
      <c r="L363" s="67"/>
      <c r="M363" s="45"/>
      <c r="N363" s="88"/>
      <c r="O363" s="89" t="s">
        <v>53</v>
      </c>
      <c r="P363" s="89"/>
      <c r="Q363" s="89"/>
      <c r="R363" s="89">
        <v>0</v>
      </c>
      <c r="S363" s="93"/>
      <c r="T363" s="89" t="s">
        <v>53</v>
      </c>
      <c r="U363" s="162"/>
      <c r="V363" s="91"/>
      <c r="W363" s="162" t="str">
        <f t="shared" si="72"/>
        <v/>
      </c>
      <c r="X363" s="91"/>
      <c r="Y363" s="162" t="str">
        <f t="shared" si="73"/>
        <v/>
      </c>
      <c r="Z363" s="80"/>
    </row>
    <row r="364" spans="1:26" s="43" customFormat="1" ht="21" hidden="1" customHeight="1" x14ac:dyDescent="0.25">
      <c r="A364" s="44"/>
      <c r="B364" s="54"/>
      <c r="C364" s="54"/>
      <c r="D364" s="45"/>
      <c r="E364" s="45"/>
      <c r="F364" s="63" t="s">
        <v>23</v>
      </c>
      <c r="G364" s="58">
        <f>IF($J$1="January",V359,IF($J$1="February",V360,IF($J$1="March",V361,IF($J$1="April",V362,IF($J$1="May",V363,IF($J$1="June",V364,IF($J$1="July",V365,IF($J$1="August",V366,IF($J$1="August",V366,IF($J$1="September",V367,IF($J$1="October",V368,IF($J$1="November",V369,IF($J$1="December",V370)))))))))))))</f>
        <v>0</v>
      </c>
      <c r="H364" s="62"/>
      <c r="I364" s="108"/>
      <c r="J364" s="65" t="s">
        <v>67</v>
      </c>
      <c r="K364" s="68">
        <f>K359/$K$2/8*I364</f>
        <v>0</v>
      </c>
      <c r="L364" s="69"/>
      <c r="M364" s="45"/>
      <c r="N364" s="88"/>
      <c r="O364" s="89" t="s">
        <v>54</v>
      </c>
      <c r="P364" s="89"/>
      <c r="Q364" s="89"/>
      <c r="R364" s="89">
        <v>0</v>
      </c>
      <c r="S364" s="93"/>
      <c r="T364" s="89" t="s">
        <v>54</v>
      </c>
      <c r="U364" s="162" t="str">
        <f>Y363</f>
        <v/>
      </c>
      <c r="V364" s="91"/>
      <c r="W364" s="162">
        <f>V364</f>
        <v>0</v>
      </c>
      <c r="X364" s="91"/>
      <c r="Y364" s="162">
        <f t="shared" si="73"/>
        <v>0</v>
      </c>
      <c r="Z364" s="80"/>
    </row>
    <row r="365" spans="1:26" s="43" customFormat="1" ht="21" hidden="1" customHeight="1" x14ac:dyDescent="0.25">
      <c r="A365" s="44"/>
      <c r="B365" s="63" t="s">
        <v>7</v>
      </c>
      <c r="C365" s="54">
        <f>IF($J$1="January",P359,IF($J$1="February",P360,IF($J$1="March",P361,IF($J$1="April",P362,IF($J$1="May",P363,IF($J$1="June",P364,IF($J$1="July",P365,IF($J$1="August",P366,IF($J$1="August",P366,IF($J$1="September",P367,IF($J$1="October",P368,IF($J$1="November",P369,IF($J$1="December",P370)))))))))))))</f>
        <v>0</v>
      </c>
      <c r="D365" s="45"/>
      <c r="E365" s="45"/>
      <c r="F365" s="63" t="s">
        <v>70</v>
      </c>
      <c r="G365" s="58" t="str">
        <f>IF($J$1="January",W359,IF($J$1="February",W360,IF($J$1="March",W361,IF($J$1="April",W362,IF($J$1="May",W363,IF($J$1="June",W364,IF($J$1="July",W365,IF($J$1="August",W366,IF($J$1="August",W366,IF($J$1="September",W367,IF($J$1="October",W368,IF($J$1="November",W369,IF($J$1="December",W370)))))))))))))</f>
        <v/>
      </c>
      <c r="H365" s="62"/>
      <c r="I365" s="361" t="s">
        <v>74</v>
      </c>
      <c r="J365" s="362"/>
      <c r="K365" s="68">
        <f>K363+K364</f>
        <v>0</v>
      </c>
      <c r="L365" s="69"/>
      <c r="M365" s="45"/>
      <c r="N365" s="88"/>
      <c r="O365" s="89" t="s">
        <v>55</v>
      </c>
      <c r="P365" s="89"/>
      <c r="Q365" s="89"/>
      <c r="R365" s="89">
        <v>0</v>
      </c>
      <c r="S365" s="93"/>
      <c r="T365" s="89" t="s">
        <v>55</v>
      </c>
      <c r="U365" s="162"/>
      <c r="V365" s="91"/>
      <c r="W365" s="162" t="str">
        <f t="shared" si="72"/>
        <v/>
      </c>
      <c r="X365" s="91"/>
      <c r="Y365" s="162" t="str">
        <f t="shared" si="73"/>
        <v/>
      </c>
      <c r="Z365" s="80"/>
    </row>
    <row r="366" spans="1:26" s="43" customFormat="1" ht="21" hidden="1" customHeight="1" x14ac:dyDescent="0.25">
      <c r="A366" s="44"/>
      <c r="B366" s="63" t="s">
        <v>6</v>
      </c>
      <c r="C366" s="54">
        <f>IF($J$1="January",Q359,IF($J$1="February",Q360,IF($J$1="March",Q361,IF($J$1="April",Q362,IF($J$1="May",Q363,IF($J$1="June",Q364,IF($J$1="July",Q365,IF($J$1="August",Q366,IF($J$1="August",Q366,IF($J$1="September",Q367,IF($J$1="October",Q368,IF($J$1="November",Q369,IF($J$1="December",Q370)))))))))))))</f>
        <v>0</v>
      </c>
      <c r="D366" s="45"/>
      <c r="E366" s="45"/>
      <c r="F366" s="63" t="s">
        <v>24</v>
      </c>
      <c r="G366" s="58">
        <f>IF($J$1="January",X359,IF($J$1="February",X360,IF($J$1="March",X361,IF($J$1="April",X362,IF($J$1="May",X363,IF($J$1="June",X364,IF($J$1="July",X365,IF($J$1="August",X366,IF($J$1="August",X366,IF($J$1="September",X367,IF($J$1="October",X368,IF($J$1="November",X369,IF($J$1="December",X370)))))))))))))</f>
        <v>0</v>
      </c>
      <c r="H366" s="62"/>
      <c r="I366" s="361" t="s">
        <v>75</v>
      </c>
      <c r="J366" s="362"/>
      <c r="K366" s="58">
        <f>G366</f>
        <v>0</v>
      </c>
      <c r="L366" s="70"/>
      <c r="M366" s="45"/>
      <c r="N366" s="88"/>
      <c r="O366" s="89" t="s">
        <v>56</v>
      </c>
      <c r="P366" s="89"/>
      <c r="Q366" s="89"/>
      <c r="R366" s="89">
        <v>0</v>
      </c>
      <c r="S366" s="93"/>
      <c r="T366" s="89" t="s">
        <v>56</v>
      </c>
      <c r="U366" s="162" t="str">
        <f>Y365</f>
        <v/>
      </c>
      <c r="V366" s="91"/>
      <c r="W366" s="162">
        <f>V366</f>
        <v>0</v>
      </c>
      <c r="X366" s="91"/>
      <c r="Y366" s="162">
        <f t="shared" si="73"/>
        <v>0</v>
      </c>
      <c r="Z366" s="80"/>
    </row>
    <row r="367" spans="1:26" s="43" customFormat="1" ht="21" hidden="1" customHeight="1" x14ac:dyDescent="0.25">
      <c r="A367" s="44"/>
      <c r="B367" s="71" t="s">
        <v>73</v>
      </c>
      <c r="C367" s="54">
        <f>IF($J$1="January",R359,IF($J$1="February",R360,IF($J$1="March",R361,IF($J$1="April",R362,IF($J$1="May",R363,IF($J$1="June",R364,IF($J$1="July",R365,IF($J$1="August",R366,IF($J$1="August",R366,IF($J$1="September",R367,IF($J$1="October",R368,IF($J$1="November",R369,IF($J$1="December",R370)))))))))))))</f>
        <v>0</v>
      </c>
      <c r="D367" s="45"/>
      <c r="E367" s="45"/>
      <c r="F367" s="63" t="s">
        <v>72</v>
      </c>
      <c r="G367" s="58" t="str">
        <f>IF($J$1="January",Y359,IF($J$1="February",Y360,IF($J$1="March",Y361,IF($J$1="April",Y362,IF($J$1="May",Y363,IF($J$1="June",Y364,IF($J$1="July",Y365,IF($J$1="August",Y366,IF($J$1="August",Y366,IF($J$1="September",Y367,IF($J$1="October",Y368,IF($J$1="November",Y369,IF($J$1="December",Y370)))))))))))))</f>
        <v/>
      </c>
      <c r="H367" s="45"/>
      <c r="I367" s="363" t="s">
        <v>68</v>
      </c>
      <c r="J367" s="364"/>
      <c r="K367" s="72">
        <f>K365-K366</f>
        <v>0</v>
      </c>
      <c r="L367" s="73"/>
      <c r="M367" s="45"/>
      <c r="N367" s="88"/>
      <c r="O367" s="89" t="s">
        <v>61</v>
      </c>
      <c r="P367" s="89"/>
      <c r="Q367" s="89"/>
      <c r="R367" s="89">
        <v>0</v>
      </c>
      <c r="S367" s="93"/>
      <c r="T367" s="89" t="s">
        <v>61</v>
      </c>
      <c r="U367" s="162">
        <f>Y366</f>
        <v>0</v>
      </c>
      <c r="V367" s="91"/>
      <c r="W367" s="162">
        <f t="shared" si="72"/>
        <v>0</v>
      </c>
      <c r="X367" s="91"/>
      <c r="Y367" s="162">
        <f t="shared" si="73"/>
        <v>0</v>
      </c>
      <c r="Z367" s="80"/>
    </row>
    <row r="368" spans="1:26" s="43" customFormat="1" ht="21" hidden="1" customHeight="1" x14ac:dyDescent="0.25">
      <c r="A368" s="44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61"/>
      <c r="M368" s="45"/>
      <c r="N368" s="88"/>
      <c r="O368" s="89" t="s">
        <v>57</v>
      </c>
      <c r="P368" s="89"/>
      <c r="Q368" s="89"/>
      <c r="R368" s="89">
        <v>0</v>
      </c>
      <c r="S368" s="93"/>
      <c r="T368" s="89" t="s">
        <v>57</v>
      </c>
      <c r="U368" s="162">
        <f>Y367</f>
        <v>0</v>
      </c>
      <c r="V368" s="91"/>
      <c r="W368" s="162">
        <f t="shared" si="72"/>
        <v>0</v>
      </c>
      <c r="X368" s="91"/>
      <c r="Y368" s="162">
        <f t="shared" si="73"/>
        <v>0</v>
      </c>
      <c r="Z368" s="80"/>
    </row>
    <row r="369" spans="1:26" s="43" customFormat="1" ht="21" hidden="1" customHeight="1" x14ac:dyDescent="0.25">
      <c r="A369" s="44"/>
      <c r="B369" s="365" t="s">
        <v>103</v>
      </c>
      <c r="C369" s="365"/>
      <c r="D369" s="365"/>
      <c r="E369" s="365"/>
      <c r="F369" s="365"/>
      <c r="G369" s="365"/>
      <c r="H369" s="365"/>
      <c r="I369" s="365"/>
      <c r="J369" s="365"/>
      <c r="K369" s="365"/>
      <c r="L369" s="61"/>
      <c r="M369" s="45"/>
      <c r="N369" s="88"/>
      <c r="O369" s="89" t="s">
        <v>62</v>
      </c>
      <c r="P369" s="89"/>
      <c r="Q369" s="89"/>
      <c r="R369" s="89">
        <v>0</v>
      </c>
      <c r="S369" s="93"/>
      <c r="T369" s="89" t="s">
        <v>62</v>
      </c>
      <c r="U369" s="162">
        <f t="shared" ref="U369" si="74">Y368</f>
        <v>0</v>
      </c>
      <c r="V369" s="91"/>
      <c r="W369" s="162">
        <f t="shared" si="72"/>
        <v>0</v>
      </c>
      <c r="X369" s="91"/>
      <c r="Y369" s="162">
        <f t="shared" si="73"/>
        <v>0</v>
      </c>
      <c r="Z369" s="80"/>
    </row>
    <row r="370" spans="1:26" s="43" customFormat="1" ht="21" hidden="1" customHeight="1" x14ac:dyDescent="0.25">
      <c r="A370" s="4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61"/>
      <c r="M370" s="45"/>
      <c r="N370" s="88"/>
      <c r="O370" s="89" t="s">
        <v>63</v>
      </c>
      <c r="P370" s="89"/>
      <c r="Q370" s="89"/>
      <c r="R370" s="89" t="str">
        <f t="shared" ref="R370" si="75">IF(Q370="","",R369-Q370)</f>
        <v/>
      </c>
      <c r="S370" s="93"/>
      <c r="T370" s="89" t="s">
        <v>63</v>
      </c>
      <c r="U370" s="162" t="str">
        <f>IF($J$1="Dec",Y369,"")</f>
        <v/>
      </c>
      <c r="V370" s="91"/>
      <c r="W370" s="162" t="str">
        <f t="shared" si="72"/>
        <v/>
      </c>
      <c r="X370" s="91"/>
      <c r="Y370" s="162" t="str">
        <f t="shared" si="73"/>
        <v/>
      </c>
      <c r="Z370" s="80"/>
    </row>
    <row r="371" spans="1:26" s="43" customFormat="1" ht="21" hidden="1" customHeight="1" thickBot="1" x14ac:dyDescent="0.3">
      <c r="A371" s="74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6"/>
      <c r="N371" s="95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80"/>
    </row>
    <row r="372" spans="1:26" s="45" customFormat="1" ht="21" customHeight="1" thickBot="1" x14ac:dyDescent="0.3"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s="43" customFormat="1" ht="21" customHeight="1" x14ac:dyDescent="0.25">
      <c r="A373" s="350" t="s">
        <v>45</v>
      </c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2"/>
      <c r="M373" s="103"/>
      <c r="N373" s="81"/>
      <c r="O373" s="353" t="s">
        <v>47</v>
      </c>
      <c r="P373" s="354"/>
      <c r="Q373" s="354"/>
      <c r="R373" s="355"/>
      <c r="S373" s="82"/>
      <c r="T373" s="353" t="s">
        <v>48</v>
      </c>
      <c r="U373" s="354"/>
      <c r="V373" s="354"/>
      <c r="W373" s="354"/>
      <c r="X373" s="354"/>
      <c r="Y373" s="355"/>
      <c r="Z373" s="83"/>
    </row>
    <row r="374" spans="1:26" s="43" customFormat="1" ht="21" customHeight="1" x14ac:dyDescent="0.25">
      <c r="A374" s="44"/>
      <c r="B374" s="45"/>
      <c r="C374" s="356" t="s">
        <v>101</v>
      </c>
      <c r="D374" s="356"/>
      <c r="E374" s="356"/>
      <c r="F374" s="356"/>
      <c r="G374" s="46" t="str">
        <f>$J$1</f>
        <v>July</v>
      </c>
      <c r="H374" s="357">
        <f>$K$1</f>
        <v>2020</v>
      </c>
      <c r="I374" s="357"/>
      <c r="J374" s="45"/>
      <c r="K374" s="47"/>
      <c r="L374" s="48"/>
      <c r="M374" s="47"/>
      <c r="N374" s="84"/>
      <c r="O374" s="85" t="s">
        <v>58</v>
      </c>
      <c r="P374" s="85" t="s">
        <v>7</v>
      </c>
      <c r="Q374" s="85" t="s">
        <v>6</v>
      </c>
      <c r="R374" s="85" t="s">
        <v>59</v>
      </c>
      <c r="S374" s="86"/>
      <c r="T374" s="85" t="s">
        <v>58</v>
      </c>
      <c r="U374" s="85" t="s">
        <v>60</v>
      </c>
      <c r="V374" s="85" t="s">
        <v>23</v>
      </c>
      <c r="W374" s="85" t="s">
        <v>22</v>
      </c>
      <c r="X374" s="85" t="s">
        <v>24</v>
      </c>
      <c r="Y374" s="85" t="s">
        <v>64</v>
      </c>
      <c r="Z374" s="87"/>
    </row>
    <row r="375" spans="1:26" s="43" customFormat="1" ht="21" customHeight="1" x14ac:dyDescent="0.25">
      <c r="A375" s="44"/>
      <c r="B375" s="45"/>
      <c r="C375" s="45"/>
      <c r="D375" s="50"/>
      <c r="E375" s="50"/>
      <c r="F375" s="50"/>
      <c r="G375" s="50"/>
      <c r="H375" s="50"/>
      <c r="I375" s="45"/>
      <c r="J375" s="51" t="s">
        <v>1</v>
      </c>
      <c r="K375" s="52">
        <v>19000</v>
      </c>
      <c r="L375" s="53"/>
      <c r="M375" s="45"/>
      <c r="N375" s="88"/>
      <c r="O375" s="89" t="s">
        <v>50</v>
      </c>
      <c r="P375" s="89">
        <v>26</v>
      </c>
      <c r="Q375" s="89">
        <v>5</v>
      </c>
      <c r="R375" s="89">
        <f>15-Q375+3</f>
        <v>13</v>
      </c>
      <c r="S375" s="90"/>
      <c r="T375" s="89" t="s">
        <v>50</v>
      </c>
      <c r="U375" s="91">
        <v>13070</v>
      </c>
      <c r="V375" s="91">
        <f>1000+4000+2000</f>
        <v>7000</v>
      </c>
      <c r="W375" s="91">
        <f>V375+U375</f>
        <v>20070</v>
      </c>
      <c r="X375" s="91">
        <v>7000</v>
      </c>
      <c r="Y375" s="91">
        <f>W375-X375</f>
        <v>13070</v>
      </c>
      <c r="Z375" s="87"/>
    </row>
    <row r="376" spans="1:26" s="43" customFormat="1" ht="21" customHeight="1" x14ac:dyDescent="0.25">
      <c r="A376" s="44"/>
      <c r="B376" s="45" t="s">
        <v>0</v>
      </c>
      <c r="C376" s="100" t="s">
        <v>102</v>
      </c>
      <c r="D376" s="45"/>
      <c r="E376" s="45"/>
      <c r="F376" s="45"/>
      <c r="G376" s="45"/>
      <c r="H376" s="56"/>
      <c r="I376" s="50"/>
      <c r="J376" s="45"/>
      <c r="K376" s="45"/>
      <c r="L376" s="57"/>
      <c r="M376" s="103"/>
      <c r="N376" s="92"/>
      <c r="O376" s="89" t="s">
        <v>76</v>
      </c>
      <c r="P376" s="89">
        <v>25</v>
      </c>
      <c r="Q376" s="89">
        <v>4</v>
      </c>
      <c r="R376" s="89">
        <f>R375-Q376</f>
        <v>9</v>
      </c>
      <c r="S376" s="93"/>
      <c r="T376" s="89" t="s">
        <v>76</v>
      </c>
      <c r="U376" s="162">
        <f>IF($J$1="January","",Y375)</f>
        <v>13070</v>
      </c>
      <c r="V376" s="91">
        <v>3000</v>
      </c>
      <c r="W376" s="162">
        <f>IF(U376="","",U376+V376)</f>
        <v>16070</v>
      </c>
      <c r="X376" s="91">
        <v>3000</v>
      </c>
      <c r="Y376" s="162">
        <f>IF(W376="","",W376-X376)</f>
        <v>13070</v>
      </c>
      <c r="Z376" s="94"/>
    </row>
    <row r="377" spans="1:26" s="43" customFormat="1" ht="21" customHeight="1" x14ac:dyDescent="0.25">
      <c r="A377" s="44"/>
      <c r="B377" s="59" t="s">
        <v>46</v>
      </c>
      <c r="C377" s="100"/>
      <c r="D377" s="45"/>
      <c r="E377" s="45"/>
      <c r="F377" s="358" t="s">
        <v>48</v>
      </c>
      <c r="G377" s="358"/>
      <c r="H377" s="45"/>
      <c r="I377" s="358" t="s">
        <v>49</v>
      </c>
      <c r="J377" s="358"/>
      <c r="K377" s="358"/>
      <c r="L377" s="61"/>
      <c r="M377" s="45"/>
      <c r="N377" s="88"/>
      <c r="O377" s="89" t="s">
        <v>51</v>
      </c>
      <c r="P377" s="89">
        <v>26</v>
      </c>
      <c r="Q377" s="89">
        <v>5</v>
      </c>
      <c r="R377" s="89">
        <f>R376-Q377</f>
        <v>4</v>
      </c>
      <c r="S377" s="93"/>
      <c r="T377" s="89" t="s">
        <v>51</v>
      </c>
      <c r="U377" s="162">
        <f>IF($J$1="February","",Y376)</f>
        <v>13070</v>
      </c>
      <c r="V377" s="91"/>
      <c r="W377" s="162">
        <f t="shared" ref="W377:W386" si="76">IF(U377="","",U377+V377)</f>
        <v>13070</v>
      </c>
      <c r="X377" s="91">
        <v>3000</v>
      </c>
      <c r="Y377" s="162">
        <f t="shared" ref="Y377:Y386" si="77">IF(W377="","",W377-X377)</f>
        <v>10070</v>
      </c>
      <c r="Z377" s="94"/>
    </row>
    <row r="378" spans="1:26" s="43" customFormat="1" ht="21" customHeight="1" x14ac:dyDescent="0.25">
      <c r="A378" s="44"/>
      <c r="B378" s="45"/>
      <c r="C378" s="45"/>
      <c r="D378" s="45"/>
      <c r="E378" s="45"/>
      <c r="F378" s="45"/>
      <c r="G378" s="45"/>
      <c r="H378" s="62"/>
      <c r="L378" s="49"/>
      <c r="M378" s="45"/>
      <c r="N378" s="88"/>
      <c r="O378" s="89" t="s">
        <v>52</v>
      </c>
      <c r="P378" s="89">
        <v>30</v>
      </c>
      <c r="Q378" s="89">
        <v>0</v>
      </c>
      <c r="R378" s="89">
        <f>R377-Q378+5</f>
        <v>9</v>
      </c>
      <c r="S378" s="93"/>
      <c r="T378" s="89" t="s">
        <v>52</v>
      </c>
      <c r="U378" s="162">
        <f>IF($J$1="March","",Y377)</f>
        <v>10070</v>
      </c>
      <c r="V378" s="91">
        <v>3000</v>
      </c>
      <c r="W378" s="162">
        <f t="shared" si="76"/>
        <v>13070</v>
      </c>
      <c r="X378" s="91">
        <v>6000</v>
      </c>
      <c r="Y378" s="162">
        <f t="shared" si="77"/>
        <v>7070</v>
      </c>
      <c r="Z378" s="94"/>
    </row>
    <row r="379" spans="1:26" s="43" customFormat="1" ht="21" customHeight="1" x14ac:dyDescent="0.25">
      <c r="A379" s="44"/>
      <c r="B379" s="359" t="s">
        <v>47</v>
      </c>
      <c r="C379" s="360"/>
      <c r="D379" s="45"/>
      <c r="E379" s="45"/>
      <c r="F379" s="63" t="s">
        <v>69</v>
      </c>
      <c r="G379" s="58">
        <f>IF($J$1="January",U375,IF($J$1="February",U376,IF($J$1="March",U377,IF($J$1="April",U378,IF($J$1="May",U379,IF($J$1="June",U380,IF($J$1="July",U381,IF($J$1="August",U382,IF($J$1="August",U382,IF($J$1="September",U383,IF($J$1="October",U384,IF($J$1="November",U385,IF($J$1="December",U386)))))))))))))</f>
        <v>3070</v>
      </c>
      <c r="H379" s="62"/>
      <c r="I379" s="64">
        <f>IF(C383&gt;0,$K$2,C381)</f>
        <v>27</v>
      </c>
      <c r="J379" s="65" t="s">
        <v>66</v>
      </c>
      <c r="K379" s="66">
        <f>K375/$K$2*I379</f>
        <v>16548.387096774193</v>
      </c>
      <c r="L379" s="67"/>
      <c r="M379" s="45"/>
      <c r="N379" s="88"/>
      <c r="O379" s="89" t="s">
        <v>53</v>
      </c>
      <c r="P379" s="89">
        <v>31</v>
      </c>
      <c r="Q379" s="89">
        <v>0</v>
      </c>
      <c r="R379" s="89">
        <v>0</v>
      </c>
      <c r="S379" s="93"/>
      <c r="T379" s="89" t="s">
        <v>53</v>
      </c>
      <c r="U379" s="162">
        <f>IF($J$1="April","",Y378)</f>
        <v>7070</v>
      </c>
      <c r="V379" s="91"/>
      <c r="W379" s="162">
        <f t="shared" si="76"/>
        <v>7070</v>
      </c>
      <c r="X379" s="91">
        <v>5000</v>
      </c>
      <c r="Y379" s="162">
        <f t="shared" si="77"/>
        <v>2070</v>
      </c>
      <c r="Z379" s="94"/>
    </row>
    <row r="380" spans="1:26" s="43" customFormat="1" ht="21" customHeight="1" x14ac:dyDescent="0.25">
      <c r="A380" s="44"/>
      <c r="B380" s="54"/>
      <c r="C380" s="54"/>
      <c r="D380" s="45"/>
      <c r="E380" s="45"/>
      <c r="F380" s="63" t="s">
        <v>23</v>
      </c>
      <c r="G380" s="58">
        <f>IF($J$1="January",V375,IF($J$1="February",V376,IF($J$1="March",V377,IF($J$1="April",V378,IF($J$1="May",V379,IF($J$1="June",V380,IF($J$1="July",V381,IF($J$1="August",V382,IF($J$1="August",V382,IF($J$1="September",V383,IF($J$1="October",V384,IF($J$1="November",V385,IF($J$1="December",V386)))))))))))))</f>
        <v>25000</v>
      </c>
      <c r="H380" s="62"/>
      <c r="I380" s="108">
        <f>59+53</f>
        <v>112</v>
      </c>
      <c r="J380" s="65" t="s">
        <v>67</v>
      </c>
      <c r="K380" s="68">
        <f>K375/$K$2/8*I380</f>
        <v>8580.645161290322</v>
      </c>
      <c r="L380" s="69"/>
      <c r="M380" s="45"/>
      <c r="N380" s="88"/>
      <c r="O380" s="89" t="s">
        <v>54</v>
      </c>
      <c r="P380" s="89">
        <v>30</v>
      </c>
      <c r="Q380" s="89">
        <v>0</v>
      </c>
      <c r="R380" s="89">
        <v>0</v>
      </c>
      <c r="S380" s="93"/>
      <c r="T380" s="89" t="s">
        <v>54</v>
      </c>
      <c r="U380" s="162">
        <f>IF($J$1="May","",Y379)</f>
        <v>2070</v>
      </c>
      <c r="V380" s="91">
        <v>4500</v>
      </c>
      <c r="W380" s="162">
        <f t="shared" si="76"/>
        <v>6570</v>
      </c>
      <c r="X380" s="91">
        <v>3500</v>
      </c>
      <c r="Y380" s="162">
        <f t="shared" si="77"/>
        <v>3070</v>
      </c>
      <c r="Z380" s="94"/>
    </row>
    <row r="381" spans="1:26" s="43" customFormat="1" ht="21" customHeight="1" x14ac:dyDescent="0.25">
      <c r="A381" s="44"/>
      <c r="B381" s="63" t="s">
        <v>7</v>
      </c>
      <c r="C381" s="54">
        <f>IF($J$1="January",P375,IF($J$1="February",P376,IF($J$1="March",P377,IF($J$1="April",P378,IF($J$1="May",P379,IF($J$1="June",P380,IF($J$1="July",P381,IF($J$1="August",P382,IF($J$1="August",P382,IF($J$1="September",P383,IF($J$1="October",P384,IF($J$1="November",P385,IF($J$1="December",P386)))))))))))))</f>
        <v>27</v>
      </c>
      <c r="D381" s="45"/>
      <c r="E381" s="45"/>
      <c r="F381" s="63" t="s">
        <v>70</v>
      </c>
      <c r="G381" s="58">
        <f>IF($J$1="January",W375,IF($J$1="February",W376,IF($J$1="March",W377,IF($J$1="April",W378,IF($J$1="May",W379,IF($J$1="June",W380,IF($J$1="July",W381,IF($J$1="August",W382,IF($J$1="August",W382,IF($J$1="September",W383,IF($J$1="October",W384,IF($J$1="November",W385,IF($J$1="December",W386)))))))))))))</f>
        <v>28070</v>
      </c>
      <c r="H381" s="62"/>
      <c r="I381" s="361" t="s">
        <v>74</v>
      </c>
      <c r="J381" s="362"/>
      <c r="K381" s="68">
        <f>K379+K380</f>
        <v>25129.032258064515</v>
      </c>
      <c r="L381" s="69"/>
      <c r="M381" s="45"/>
      <c r="N381" s="88"/>
      <c r="O381" s="89" t="s">
        <v>55</v>
      </c>
      <c r="P381" s="89">
        <v>27</v>
      </c>
      <c r="Q381" s="89">
        <v>4</v>
      </c>
      <c r="R381" s="89">
        <v>0</v>
      </c>
      <c r="S381" s="93"/>
      <c r="T381" s="89" t="s">
        <v>55</v>
      </c>
      <c r="U381" s="162">
        <f>IF($J$1="June","",Y380)</f>
        <v>3070</v>
      </c>
      <c r="V381" s="91">
        <f>15000+10000</f>
        <v>25000</v>
      </c>
      <c r="W381" s="162">
        <f t="shared" si="76"/>
        <v>28070</v>
      </c>
      <c r="X381" s="91">
        <v>21069</v>
      </c>
      <c r="Y381" s="162">
        <f t="shared" si="77"/>
        <v>7001</v>
      </c>
      <c r="Z381" s="94"/>
    </row>
    <row r="382" spans="1:26" s="43" customFormat="1" ht="21" customHeight="1" x14ac:dyDescent="0.25">
      <c r="A382" s="44"/>
      <c r="B382" s="63" t="s">
        <v>6</v>
      </c>
      <c r="C382" s="54">
        <f>IF($J$1="January",Q375,IF($J$1="February",Q376,IF($J$1="March",Q377,IF($J$1="April",Q378,IF($J$1="May",Q379,IF($J$1="June",Q380,IF($J$1="July",Q381,IF($J$1="August",Q382,IF($J$1="August",Q382,IF($J$1="September",Q383,IF($J$1="October",Q384,IF($J$1="November",Q385,IF($J$1="December",Q386)))))))))))))</f>
        <v>4</v>
      </c>
      <c r="D382" s="45"/>
      <c r="E382" s="45"/>
      <c r="F382" s="63" t="s">
        <v>24</v>
      </c>
      <c r="G382" s="58">
        <f>IF($J$1="January",X375,IF($J$1="February",X376,IF($J$1="March",X377,IF($J$1="April",X378,IF($J$1="May",X379,IF($J$1="June",X380,IF($J$1="July",X381,IF($J$1="August",X382,IF($J$1="August",X382,IF($J$1="September",X383,IF($J$1="October",X384,IF($J$1="November",X385,IF($J$1="December",X386)))))))))))))</f>
        <v>21069</v>
      </c>
      <c r="H382" s="62"/>
      <c r="I382" s="361" t="s">
        <v>75</v>
      </c>
      <c r="J382" s="362"/>
      <c r="K382" s="58">
        <f>G382</f>
        <v>21069</v>
      </c>
      <c r="L382" s="70"/>
      <c r="M382" s="45"/>
      <c r="N382" s="88"/>
      <c r="O382" s="89" t="s">
        <v>56</v>
      </c>
      <c r="P382" s="89"/>
      <c r="Q382" s="89"/>
      <c r="R382" s="89">
        <v>0</v>
      </c>
      <c r="S382" s="93"/>
      <c r="T382" s="89" t="s">
        <v>56</v>
      </c>
      <c r="U382" s="162" t="str">
        <f>IF($J$1="July","",Y381)</f>
        <v/>
      </c>
      <c r="V382" s="91"/>
      <c r="W382" s="162" t="str">
        <f t="shared" si="76"/>
        <v/>
      </c>
      <c r="X382" s="91"/>
      <c r="Y382" s="162" t="str">
        <f t="shared" si="77"/>
        <v/>
      </c>
      <c r="Z382" s="94"/>
    </row>
    <row r="383" spans="1:26" s="43" customFormat="1" ht="21" customHeight="1" x14ac:dyDescent="0.25">
      <c r="A383" s="44"/>
      <c r="B383" s="71" t="s">
        <v>73</v>
      </c>
      <c r="C383" s="54">
        <f>IF($J$1="January",R375,IF($J$1="February",R376,IF($J$1="March",R377,IF($J$1="April",R378,IF($J$1="May",R379,IF($J$1="June",R380,IF($J$1="July",R381,IF($J$1="August",R382,IF($J$1="August",R382,IF($J$1="September",R383,IF($J$1="October",R384,IF($J$1="November",R385,IF($J$1="December",R386)))))))))))))</f>
        <v>0</v>
      </c>
      <c r="D383" s="45"/>
      <c r="E383" s="45"/>
      <c r="F383" s="63" t="s">
        <v>72</v>
      </c>
      <c r="G383" s="58">
        <f>IF($J$1="January",Y375,IF($J$1="February",Y376,IF($J$1="March",Y377,IF($J$1="April",Y378,IF($J$1="May",Y379,IF($J$1="June",Y380,IF($J$1="July",Y381,IF($J$1="August",Y382,IF($J$1="August",Y382,IF($J$1="September",Y383,IF($J$1="October",Y384,IF($J$1="November",Y385,IF($J$1="December",Y386)))))))))))))</f>
        <v>7001</v>
      </c>
      <c r="H383" s="45"/>
      <c r="I383" s="363" t="s">
        <v>68</v>
      </c>
      <c r="J383" s="364"/>
      <c r="K383" s="72">
        <f>K381-K382</f>
        <v>4060.0322580645152</v>
      </c>
      <c r="L383" s="73"/>
      <c r="M383" s="45"/>
      <c r="N383" s="88"/>
      <c r="O383" s="89" t="s">
        <v>61</v>
      </c>
      <c r="P383" s="89"/>
      <c r="Q383" s="89"/>
      <c r="R383" s="89">
        <v>0</v>
      </c>
      <c r="S383" s="93"/>
      <c r="T383" s="89" t="s">
        <v>61</v>
      </c>
      <c r="U383" s="162" t="str">
        <f>IF($J$1="August","",Y382)</f>
        <v/>
      </c>
      <c r="V383" s="91"/>
      <c r="W383" s="162" t="str">
        <f t="shared" si="76"/>
        <v/>
      </c>
      <c r="X383" s="91"/>
      <c r="Y383" s="162" t="str">
        <f t="shared" si="77"/>
        <v/>
      </c>
      <c r="Z383" s="94"/>
    </row>
    <row r="384" spans="1:26" s="43" customFormat="1" ht="21" customHeight="1" x14ac:dyDescent="0.25">
      <c r="A384" s="44"/>
      <c r="B384" s="45"/>
      <c r="C384" s="45"/>
      <c r="D384" s="45"/>
      <c r="E384" s="45"/>
      <c r="F384" s="45"/>
      <c r="G384" s="45"/>
      <c r="H384" s="45"/>
      <c r="I384" s="45"/>
      <c r="J384" s="45"/>
      <c r="K384" s="177"/>
      <c r="L384" s="61"/>
      <c r="M384" s="45"/>
      <c r="N384" s="88"/>
      <c r="O384" s="89" t="s">
        <v>57</v>
      </c>
      <c r="P384" s="89"/>
      <c r="Q384" s="89"/>
      <c r="R384" s="89">
        <v>0</v>
      </c>
      <c r="S384" s="93"/>
      <c r="T384" s="89" t="s">
        <v>57</v>
      </c>
      <c r="U384" s="162" t="str">
        <f>IF($J$1="September","",Y383)</f>
        <v/>
      </c>
      <c r="V384" s="91"/>
      <c r="W384" s="162" t="str">
        <f t="shared" si="76"/>
        <v/>
      </c>
      <c r="X384" s="91"/>
      <c r="Y384" s="162" t="str">
        <f t="shared" si="77"/>
        <v/>
      </c>
      <c r="Z384" s="94"/>
    </row>
    <row r="385" spans="1:27" s="43" customFormat="1" ht="21" customHeight="1" x14ac:dyDescent="0.25">
      <c r="A385" s="44"/>
      <c r="B385" s="365" t="s">
        <v>103</v>
      </c>
      <c r="C385" s="365"/>
      <c r="D385" s="365"/>
      <c r="E385" s="365"/>
      <c r="F385" s="365"/>
      <c r="G385" s="365"/>
      <c r="H385" s="365"/>
      <c r="I385" s="365"/>
      <c r="J385" s="365"/>
      <c r="K385" s="365"/>
      <c r="L385" s="61"/>
      <c r="M385" s="45"/>
      <c r="N385" s="88"/>
      <c r="O385" s="89" t="s">
        <v>62</v>
      </c>
      <c r="P385" s="89"/>
      <c r="Q385" s="89"/>
      <c r="R385" s="89">
        <v>0</v>
      </c>
      <c r="S385" s="93"/>
      <c r="T385" s="89" t="s">
        <v>62</v>
      </c>
      <c r="U385" s="162" t="str">
        <f>IF($J$1="October","",Y384)</f>
        <v/>
      </c>
      <c r="V385" s="91"/>
      <c r="W385" s="162" t="str">
        <f t="shared" si="76"/>
        <v/>
      </c>
      <c r="X385" s="91"/>
      <c r="Y385" s="162" t="str">
        <f t="shared" si="77"/>
        <v/>
      </c>
      <c r="Z385" s="94"/>
    </row>
    <row r="386" spans="1:27" s="43" customFormat="1" ht="21" customHeight="1" x14ac:dyDescent="0.25">
      <c r="A386" s="44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61"/>
      <c r="M386" s="45"/>
      <c r="N386" s="88"/>
      <c r="O386" s="89" t="s">
        <v>63</v>
      </c>
      <c r="P386" s="89"/>
      <c r="Q386" s="89"/>
      <c r="R386" s="89">
        <v>0</v>
      </c>
      <c r="S386" s="93"/>
      <c r="T386" s="89" t="s">
        <v>63</v>
      </c>
      <c r="U386" s="162" t="str">
        <f>IF($J$1="November","",Y385)</f>
        <v/>
      </c>
      <c r="V386" s="91"/>
      <c r="W386" s="162" t="str">
        <f t="shared" si="76"/>
        <v/>
      </c>
      <c r="X386" s="91"/>
      <c r="Y386" s="162" t="str">
        <f t="shared" si="77"/>
        <v/>
      </c>
      <c r="Z386" s="94"/>
    </row>
    <row r="387" spans="1:27" s="43" customFormat="1" ht="21" customHeight="1" thickBot="1" x14ac:dyDescent="0.3">
      <c r="A387" s="74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6"/>
      <c r="N387" s="95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7"/>
    </row>
    <row r="388" spans="1:27" s="45" customFormat="1" ht="21" hidden="1" customHeight="1" x14ac:dyDescent="0.25"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7" s="45" customFormat="1" ht="21" customHeight="1" thickBot="1" x14ac:dyDescent="0.3"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7" s="43" customFormat="1" ht="21" customHeight="1" x14ac:dyDescent="0.25">
      <c r="A390" s="350" t="s">
        <v>45</v>
      </c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2"/>
      <c r="M390" s="42"/>
      <c r="N390" s="81"/>
      <c r="O390" s="353" t="s">
        <v>47</v>
      </c>
      <c r="P390" s="354"/>
      <c r="Q390" s="354"/>
      <c r="R390" s="355"/>
      <c r="S390" s="82"/>
      <c r="T390" s="353" t="s">
        <v>48</v>
      </c>
      <c r="U390" s="354"/>
      <c r="V390" s="354"/>
      <c r="W390" s="354"/>
      <c r="X390" s="354"/>
      <c r="Y390" s="355"/>
      <c r="Z390" s="83"/>
      <c r="AA390" s="42"/>
    </row>
    <row r="391" spans="1:27" s="43" customFormat="1" ht="21" customHeight="1" x14ac:dyDescent="0.25">
      <c r="A391" s="44"/>
      <c r="B391" s="45"/>
      <c r="C391" s="356" t="s">
        <v>101</v>
      </c>
      <c r="D391" s="356"/>
      <c r="E391" s="356"/>
      <c r="F391" s="356"/>
      <c r="G391" s="46" t="str">
        <f>$J$1</f>
        <v>July</v>
      </c>
      <c r="H391" s="357">
        <f>$K$1</f>
        <v>2020</v>
      </c>
      <c r="I391" s="357"/>
      <c r="J391" s="45"/>
      <c r="K391" s="47"/>
      <c r="L391" s="48"/>
      <c r="M391" s="47"/>
      <c r="N391" s="84"/>
      <c r="O391" s="85" t="s">
        <v>58</v>
      </c>
      <c r="P391" s="85" t="s">
        <v>7</v>
      </c>
      <c r="Q391" s="85" t="s">
        <v>6</v>
      </c>
      <c r="R391" s="85" t="s">
        <v>59</v>
      </c>
      <c r="S391" s="86"/>
      <c r="T391" s="85" t="s">
        <v>58</v>
      </c>
      <c r="U391" s="85" t="s">
        <v>60</v>
      </c>
      <c r="V391" s="85" t="s">
        <v>23</v>
      </c>
      <c r="W391" s="85" t="s">
        <v>22</v>
      </c>
      <c r="X391" s="85" t="s">
        <v>24</v>
      </c>
      <c r="Y391" s="85" t="s">
        <v>64</v>
      </c>
      <c r="Z391" s="87"/>
      <c r="AA391" s="47"/>
    </row>
    <row r="392" spans="1:27" s="43" customFormat="1" ht="21" customHeight="1" x14ac:dyDescent="0.25">
      <c r="A392" s="44"/>
      <c r="B392" s="45"/>
      <c r="C392" s="45"/>
      <c r="D392" s="50"/>
      <c r="E392" s="50"/>
      <c r="F392" s="50"/>
      <c r="G392" s="50"/>
      <c r="H392" s="50"/>
      <c r="I392" s="45"/>
      <c r="J392" s="51" t="s">
        <v>1</v>
      </c>
      <c r="K392" s="52">
        <v>26000</v>
      </c>
      <c r="L392" s="53"/>
      <c r="M392" s="45"/>
      <c r="N392" s="88"/>
      <c r="O392" s="89" t="s">
        <v>50</v>
      </c>
      <c r="P392" s="89">
        <v>31</v>
      </c>
      <c r="Q392" s="89">
        <v>0</v>
      </c>
      <c r="R392" s="89">
        <f>15-Q392</f>
        <v>15</v>
      </c>
      <c r="S392" s="90"/>
      <c r="T392" s="89" t="s">
        <v>50</v>
      </c>
      <c r="U392" s="91"/>
      <c r="V392" s="91"/>
      <c r="W392" s="91">
        <f>V392+U392</f>
        <v>0</v>
      </c>
      <c r="X392" s="91"/>
      <c r="Y392" s="91">
        <f>W392-X392</f>
        <v>0</v>
      </c>
      <c r="Z392" s="87"/>
      <c r="AA392" s="45"/>
    </row>
    <row r="393" spans="1:27" s="43" customFormat="1" ht="21" customHeight="1" x14ac:dyDescent="0.25">
      <c r="A393" s="44"/>
      <c r="B393" s="45" t="s">
        <v>0</v>
      </c>
      <c r="C393" s="55" t="s">
        <v>82</v>
      </c>
      <c r="D393" s="45"/>
      <c r="E393" s="45"/>
      <c r="F393" s="45"/>
      <c r="G393" s="45"/>
      <c r="H393" s="56"/>
      <c r="I393" s="50"/>
      <c r="J393" s="45"/>
      <c r="K393" s="45"/>
      <c r="L393" s="57"/>
      <c r="M393" s="42"/>
      <c r="N393" s="92"/>
      <c r="O393" s="89" t="s">
        <v>76</v>
      </c>
      <c r="P393" s="89">
        <v>28</v>
      </c>
      <c r="Q393" s="89">
        <v>1</v>
      </c>
      <c r="R393" s="89">
        <f>IF(Q393="","",R392-Q393)</f>
        <v>14</v>
      </c>
      <c r="S393" s="93"/>
      <c r="T393" s="89" t="s">
        <v>76</v>
      </c>
      <c r="U393" s="162">
        <f>IF($J$1="January","",Y392)</f>
        <v>0</v>
      </c>
      <c r="V393" s="91">
        <v>160</v>
      </c>
      <c r="W393" s="162">
        <f>IF(U393="","",U393+V393)</f>
        <v>160</v>
      </c>
      <c r="X393" s="91">
        <v>160</v>
      </c>
      <c r="Y393" s="162">
        <f>IF(W393="","",W393-X393)</f>
        <v>0</v>
      </c>
      <c r="Z393" s="94"/>
      <c r="AA393" s="42"/>
    </row>
    <row r="394" spans="1:27" s="43" customFormat="1" ht="21" customHeight="1" x14ac:dyDescent="0.25">
      <c r="A394" s="44"/>
      <c r="B394" s="59" t="s">
        <v>46</v>
      </c>
      <c r="C394" s="60"/>
      <c r="D394" s="45"/>
      <c r="E394" s="45"/>
      <c r="F394" s="358" t="s">
        <v>48</v>
      </c>
      <c r="G394" s="358"/>
      <c r="H394" s="45"/>
      <c r="I394" s="358" t="s">
        <v>49</v>
      </c>
      <c r="J394" s="358"/>
      <c r="K394" s="358"/>
      <c r="L394" s="61"/>
      <c r="M394" s="45"/>
      <c r="N394" s="88"/>
      <c r="O394" s="89" t="s">
        <v>51</v>
      </c>
      <c r="P394" s="89">
        <v>31</v>
      </c>
      <c r="Q394" s="89">
        <v>0</v>
      </c>
      <c r="R394" s="89">
        <f t="shared" ref="R394:R403" si="78">IF(Q394="","",R393-Q394)</f>
        <v>14</v>
      </c>
      <c r="S394" s="93"/>
      <c r="T394" s="89" t="s">
        <v>51</v>
      </c>
      <c r="U394" s="162">
        <f>IF($J$1="February","",Y393)</f>
        <v>0</v>
      </c>
      <c r="V394" s="91"/>
      <c r="W394" s="162">
        <f t="shared" ref="W394:W403" si="79">IF(U394="","",U394+V394)</f>
        <v>0</v>
      </c>
      <c r="X394" s="91"/>
      <c r="Y394" s="162">
        <f t="shared" ref="Y394:Y403" si="80">IF(W394="","",W394-X394)</f>
        <v>0</v>
      </c>
      <c r="Z394" s="94"/>
      <c r="AA394" s="45"/>
    </row>
    <row r="395" spans="1:27" s="43" customFormat="1" ht="21" customHeight="1" x14ac:dyDescent="0.25">
      <c r="A395" s="44"/>
      <c r="B395" s="45"/>
      <c r="C395" s="45"/>
      <c r="D395" s="45"/>
      <c r="E395" s="45"/>
      <c r="F395" s="45"/>
      <c r="G395" s="45"/>
      <c r="H395" s="62"/>
      <c r="L395" s="49"/>
      <c r="M395" s="45"/>
      <c r="N395" s="88"/>
      <c r="O395" s="89" t="s">
        <v>52</v>
      </c>
      <c r="P395" s="89">
        <v>20</v>
      </c>
      <c r="Q395" s="89">
        <v>10</v>
      </c>
      <c r="R395" s="89">
        <f t="shared" si="78"/>
        <v>4</v>
      </c>
      <c r="S395" s="93"/>
      <c r="T395" s="89" t="s">
        <v>52</v>
      </c>
      <c r="U395" s="162">
        <f>IF($J$1="March","",Y394)</f>
        <v>0</v>
      </c>
      <c r="V395" s="91"/>
      <c r="W395" s="162">
        <f t="shared" si="79"/>
        <v>0</v>
      </c>
      <c r="X395" s="91"/>
      <c r="Y395" s="162">
        <f t="shared" si="80"/>
        <v>0</v>
      </c>
      <c r="Z395" s="94"/>
      <c r="AA395" s="45"/>
    </row>
    <row r="396" spans="1:27" s="43" customFormat="1" ht="21" customHeight="1" x14ac:dyDescent="0.25">
      <c r="A396" s="44"/>
      <c r="B396" s="359" t="s">
        <v>47</v>
      </c>
      <c r="C396" s="360"/>
      <c r="D396" s="45"/>
      <c r="E396" s="45"/>
      <c r="F396" s="63" t="s">
        <v>69</v>
      </c>
      <c r="G396" s="179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62"/>
      <c r="I396" s="64">
        <f>IF(C400&gt;0,$K$2,C398)</f>
        <v>31</v>
      </c>
      <c r="J396" s="65" t="s">
        <v>66</v>
      </c>
      <c r="K396" s="66">
        <f>K392/$K$2*I396</f>
        <v>26000</v>
      </c>
      <c r="L396" s="67"/>
      <c r="M396" s="45"/>
      <c r="N396" s="88"/>
      <c r="O396" s="89" t="s">
        <v>53</v>
      </c>
      <c r="P396" s="89">
        <v>31</v>
      </c>
      <c r="Q396" s="89">
        <v>0</v>
      </c>
      <c r="R396" s="89">
        <f t="shared" si="78"/>
        <v>4</v>
      </c>
      <c r="S396" s="93"/>
      <c r="T396" s="89" t="s">
        <v>53</v>
      </c>
      <c r="U396" s="162">
        <f>IF($J$1="April","",Y395)</f>
        <v>0</v>
      </c>
      <c r="V396" s="91"/>
      <c r="W396" s="162">
        <f t="shared" si="79"/>
        <v>0</v>
      </c>
      <c r="X396" s="91"/>
      <c r="Y396" s="162">
        <f t="shared" si="80"/>
        <v>0</v>
      </c>
      <c r="Z396" s="94"/>
      <c r="AA396" s="45"/>
    </row>
    <row r="397" spans="1:27" s="43" customFormat="1" ht="21" customHeight="1" x14ac:dyDescent="0.25">
      <c r="A397" s="44"/>
      <c r="B397" s="54"/>
      <c r="C397" s="54"/>
      <c r="D397" s="45"/>
      <c r="E397" s="45"/>
      <c r="F397" s="63" t="s">
        <v>23</v>
      </c>
      <c r="G397" s="179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62"/>
      <c r="I397" s="108">
        <v>30</v>
      </c>
      <c r="J397" s="65" t="s">
        <v>67</v>
      </c>
      <c r="K397" s="68">
        <f>K392/$K$2/8*I397</f>
        <v>3145.161290322581</v>
      </c>
      <c r="L397" s="69"/>
      <c r="M397" s="45"/>
      <c r="N397" s="88"/>
      <c r="O397" s="89" t="s">
        <v>54</v>
      </c>
      <c r="P397" s="89">
        <v>30</v>
      </c>
      <c r="Q397" s="89">
        <v>0</v>
      </c>
      <c r="R397" s="89">
        <f t="shared" si="78"/>
        <v>4</v>
      </c>
      <c r="S397" s="93"/>
      <c r="T397" s="89" t="s">
        <v>54</v>
      </c>
      <c r="U397" s="162">
        <f>IF($J$1="May","",Y396)</f>
        <v>0</v>
      </c>
      <c r="V397" s="91"/>
      <c r="W397" s="162">
        <f t="shared" si="79"/>
        <v>0</v>
      </c>
      <c r="X397" s="91"/>
      <c r="Y397" s="162">
        <f t="shared" si="80"/>
        <v>0</v>
      </c>
      <c r="Z397" s="94"/>
      <c r="AA397" s="45"/>
    </row>
    <row r="398" spans="1:27" s="43" customFormat="1" ht="21" customHeight="1" x14ac:dyDescent="0.25">
      <c r="A398" s="44"/>
      <c r="B398" s="63" t="s">
        <v>7</v>
      </c>
      <c r="C398" s="54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45"/>
      <c r="E398" s="45"/>
      <c r="F398" s="63" t="s">
        <v>70</v>
      </c>
      <c r="G398" s="179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62"/>
      <c r="I398" s="361" t="s">
        <v>74</v>
      </c>
      <c r="J398" s="362"/>
      <c r="K398" s="68">
        <f>K396+K397</f>
        <v>29145.16129032258</v>
      </c>
      <c r="L398" s="69"/>
      <c r="M398" s="45"/>
      <c r="N398" s="88"/>
      <c r="O398" s="89" t="s">
        <v>55</v>
      </c>
      <c r="P398" s="89">
        <v>31</v>
      </c>
      <c r="Q398" s="89">
        <v>0</v>
      </c>
      <c r="R398" s="89">
        <f t="shared" si="78"/>
        <v>4</v>
      </c>
      <c r="S398" s="93"/>
      <c r="T398" s="89" t="s">
        <v>55</v>
      </c>
      <c r="U398" s="162">
        <f>IF($J$1="June","",Y397)</f>
        <v>0</v>
      </c>
      <c r="V398" s="91"/>
      <c r="W398" s="162">
        <f t="shared" si="79"/>
        <v>0</v>
      </c>
      <c r="X398" s="91"/>
      <c r="Y398" s="162">
        <f t="shared" si="80"/>
        <v>0</v>
      </c>
      <c r="Z398" s="94"/>
      <c r="AA398" s="45"/>
    </row>
    <row r="399" spans="1:27" s="43" customFormat="1" ht="21" customHeight="1" x14ac:dyDescent="0.25">
      <c r="A399" s="44"/>
      <c r="B399" s="63" t="s">
        <v>6</v>
      </c>
      <c r="C399" s="54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45"/>
      <c r="E399" s="45"/>
      <c r="F399" s="63" t="s">
        <v>24</v>
      </c>
      <c r="G399" s="179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62"/>
      <c r="I399" s="361" t="s">
        <v>75</v>
      </c>
      <c r="J399" s="362"/>
      <c r="K399" s="58">
        <f>G399</f>
        <v>0</v>
      </c>
      <c r="L399" s="70"/>
      <c r="M399" s="45"/>
      <c r="N399" s="88"/>
      <c r="O399" s="89" t="s">
        <v>56</v>
      </c>
      <c r="P399" s="89"/>
      <c r="Q399" s="89"/>
      <c r="R399" s="89" t="str">
        <f t="shared" si="78"/>
        <v/>
      </c>
      <c r="S399" s="93"/>
      <c r="T399" s="89" t="s">
        <v>56</v>
      </c>
      <c r="U399" s="162" t="str">
        <f>IF($J$1="July","",Y398)</f>
        <v/>
      </c>
      <c r="V399" s="91"/>
      <c r="W399" s="162" t="str">
        <f t="shared" si="79"/>
        <v/>
      </c>
      <c r="X399" s="91"/>
      <c r="Y399" s="162" t="str">
        <f t="shared" si="80"/>
        <v/>
      </c>
      <c r="Z399" s="94"/>
      <c r="AA399" s="45"/>
    </row>
    <row r="400" spans="1:27" s="43" customFormat="1" ht="21" customHeight="1" x14ac:dyDescent="0.25">
      <c r="A400" s="44"/>
      <c r="B400" s="71" t="s">
        <v>73</v>
      </c>
      <c r="C400" s="54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4</v>
      </c>
      <c r="D400" s="45"/>
      <c r="E400" s="45"/>
      <c r="F400" s="63" t="s">
        <v>72</v>
      </c>
      <c r="G400" s="179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45"/>
      <c r="I400" s="363" t="s">
        <v>68</v>
      </c>
      <c r="J400" s="364"/>
      <c r="K400" s="72">
        <f>K398-K399</f>
        <v>29145.16129032258</v>
      </c>
      <c r="L400" s="73"/>
      <c r="M400" s="45"/>
      <c r="N400" s="88"/>
      <c r="O400" s="89" t="s">
        <v>61</v>
      </c>
      <c r="P400" s="89"/>
      <c r="Q400" s="89"/>
      <c r="R400" s="89" t="str">
        <f t="shared" si="78"/>
        <v/>
      </c>
      <c r="S400" s="93"/>
      <c r="T400" s="89" t="s">
        <v>61</v>
      </c>
      <c r="U400" s="162" t="str">
        <f>IF($J$1="August","",Y399)</f>
        <v/>
      </c>
      <c r="V400" s="91"/>
      <c r="W400" s="162" t="str">
        <f t="shared" si="79"/>
        <v/>
      </c>
      <c r="X400" s="91"/>
      <c r="Y400" s="162" t="str">
        <f t="shared" si="80"/>
        <v/>
      </c>
      <c r="Z400" s="94"/>
      <c r="AA400" s="45"/>
    </row>
    <row r="401" spans="1:27" s="43" customFormat="1" ht="21" customHeight="1" x14ac:dyDescent="0.25">
      <c r="A401" s="44"/>
      <c r="B401" s="45"/>
      <c r="C401" s="45"/>
      <c r="D401" s="45"/>
      <c r="E401" s="45"/>
      <c r="F401" s="45"/>
      <c r="G401" s="45"/>
      <c r="H401" s="45"/>
      <c r="I401" s="45"/>
      <c r="J401" s="45"/>
      <c r="K401" s="177"/>
      <c r="L401" s="61"/>
      <c r="M401" s="45"/>
      <c r="N401" s="88"/>
      <c r="O401" s="89" t="s">
        <v>57</v>
      </c>
      <c r="P401" s="89"/>
      <c r="Q401" s="89"/>
      <c r="R401" s="89">
        <v>0</v>
      </c>
      <c r="S401" s="93"/>
      <c r="T401" s="89" t="s">
        <v>57</v>
      </c>
      <c r="U401" s="162" t="str">
        <f>IF($J$1="September","",Y400)</f>
        <v/>
      </c>
      <c r="V401" s="91"/>
      <c r="W401" s="162" t="str">
        <f t="shared" si="79"/>
        <v/>
      </c>
      <c r="X401" s="91"/>
      <c r="Y401" s="162" t="str">
        <f t="shared" si="80"/>
        <v/>
      </c>
      <c r="Z401" s="94"/>
      <c r="AA401" s="45"/>
    </row>
    <row r="402" spans="1:27" s="43" customFormat="1" ht="21" customHeight="1" x14ac:dyDescent="0.25">
      <c r="A402" s="44"/>
      <c r="B402" s="365" t="s">
        <v>103</v>
      </c>
      <c r="C402" s="365"/>
      <c r="D402" s="365"/>
      <c r="E402" s="365"/>
      <c r="F402" s="365"/>
      <c r="G402" s="365"/>
      <c r="H402" s="365"/>
      <c r="I402" s="365"/>
      <c r="J402" s="365"/>
      <c r="K402" s="365"/>
      <c r="L402" s="61"/>
      <c r="M402" s="45"/>
      <c r="N402" s="88"/>
      <c r="O402" s="89" t="s">
        <v>62</v>
      </c>
      <c r="P402" s="89"/>
      <c r="Q402" s="89"/>
      <c r="R402" s="89">
        <v>0</v>
      </c>
      <c r="S402" s="93"/>
      <c r="T402" s="89" t="s">
        <v>62</v>
      </c>
      <c r="U402" s="162" t="str">
        <f>IF($J$1="October","",Y401)</f>
        <v/>
      </c>
      <c r="V402" s="91"/>
      <c r="W402" s="162" t="str">
        <f t="shared" si="79"/>
        <v/>
      </c>
      <c r="X402" s="91"/>
      <c r="Y402" s="162" t="str">
        <f t="shared" si="80"/>
        <v/>
      </c>
      <c r="Z402" s="94"/>
      <c r="AA402" s="45"/>
    </row>
    <row r="403" spans="1:27" s="43" customFormat="1" ht="21" customHeight="1" x14ac:dyDescent="0.25">
      <c r="A403" s="44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61"/>
      <c r="M403" s="45"/>
      <c r="N403" s="88"/>
      <c r="O403" s="89" t="s">
        <v>63</v>
      </c>
      <c r="P403" s="89"/>
      <c r="Q403" s="89"/>
      <c r="R403" s="89" t="str">
        <f t="shared" si="78"/>
        <v/>
      </c>
      <c r="S403" s="93"/>
      <c r="T403" s="89" t="s">
        <v>63</v>
      </c>
      <c r="U403" s="162" t="str">
        <f>IF($J$1="November","",Y402)</f>
        <v/>
      </c>
      <c r="V403" s="91"/>
      <c r="W403" s="162" t="str">
        <f t="shared" si="79"/>
        <v/>
      </c>
      <c r="X403" s="91"/>
      <c r="Y403" s="162" t="str">
        <f t="shared" si="80"/>
        <v/>
      </c>
      <c r="Z403" s="94"/>
      <c r="AA403" s="45"/>
    </row>
    <row r="404" spans="1:27" s="43" customFormat="1" ht="21" customHeight="1" thickBot="1" x14ac:dyDescent="0.3">
      <c r="A404" s="74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6"/>
      <c r="N404" s="95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7"/>
    </row>
    <row r="405" spans="1:27" s="43" customFormat="1" ht="21" hidden="1" customHeight="1" x14ac:dyDescent="0.25">
      <c r="A405" s="375" t="s">
        <v>45</v>
      </c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7"/>
      <c r="M405" s="42"/>
      <c r="N405" s="81"/>
      <c r="O405" s="353" t="s">
        <v>47</v>
      </c>
      <c r="P405" s="354"/>
      <c r="Q405" s="354"/>
      <c r="R405" s="355"/>
      <c r="S405" s="82"/>
      <c r="T405" s="353" t="s">
        <v>48</v>
      </c>
      <c r="U405" s="354"/>
      <c r="V405" s="354"/>
      <c r="W405" s="354"/>
      <c r="X405" s="354"/>
      <c r="Y405" s="355"/>
      <c r="Z405" s="83"/>
      <c r="AA405" s="42"/>
    </row>
    <row r="406" spans="1:27" s="43" customFormat="1" ht="21" hidden="1" customHeight="1" x14ac:dyDescent="0.25">
      <c r="A406" s="44"/>
      <c r="B406" s="45"/>
      <c r="C406" s="356" t="s">
        <v>101</v>
      </c>
      <c r="D406" s="356"/>
      <c r="E406" s="356"/>
      <c r="F406" s="356"/>
      <c r="G406" s="46" t="str">
        <f>$J$1</f>
        <v>July</v>
      </c>
      <c r="H406" s="357">
        <f>$K$1</f>
        <v>2020</v>
      </c>
      <c r="I406" s="357"/>
      <c r="J406" s="45"/>
      <c r="K406" s="47"/>
      <c r="L406" s="48"/>
      <c r="M406" s="47"/>
      <c r="N406" s="84"/>
      <c r="O406" s="85" t="s">
        <v>58</v>
      </c>
      <c r="P406" s="85" t="s">
        <v>7</v>
      </c>
      <c r="Q406" s="85" t="s">
        <v>6</v>
      </c>
      <c r="R406" s="85" t="s">
        <v>59</v>
      </c>
      <c r="S406" s="86"/>
      <c r="T406" s="85" t="s">
        <v>58</v>
      </c>
      <c r="U406" s="85" t="s">
        <v>60</v>
      </c>
      <c r="V406" s="85" t="s">
        <v>23</v>
      </c>
      <c r="W406" s="85" t="s">
        <v>22</v>
      </c>
      <c r="X406" s="85" t="s">
        <v>24</v>
      </c>
      <c r="Y406" s="85" t="s">
        <v>64</v>
      </c>
      <c r="Z406" s="87"/>
      <c r="AA406" s="47"/>
    </row>
    <row r="407" spans="1:27" s="43" customFormat="1" ht="21" hidden="1" customHeight="1" x14ac:dyDescent="0.25">
      <c r="A407" s="44"/>
      <c r="B407" s="45"/>
      <c r="C407" s="45"/>
      <c r="D407" s="50"/>
      <c r="E407" s="50"/>
      <c r="F407" s="50"/>
      <c r="G407" s="50"/>
      <c r="H407" s="50"/>
      <c r="I407" s="45"/>
      <c r="J407" s="51" t="s">
        <v>1</v>
      </c>
      <c r="K407" s="52"/>
      <c r="L407" s="53"/>
      <c r="M407" s="45"/>
      <c r="N407" s="88"/>
      <c r="O407" s="89" t="s">
        <v>50</v>
      </c>
      <c r="P407" s="89"/>
      <c r="Q407" s="89"/>
      <c r="R407" s="89">
        <f>15-Q407</f>
        <v>15</v>
      </c>
      <c r="S407" s="90"/>
      <c r="T407" s="89" t="s">
        <v>50</v>
      </c>
      <c r="U407" s="91"/>
      <c r="V407" s="91"/>
      <c r="W407" s="91">
        <f>V407+U407</f>
        <v>0</v>
      </c>
      <c r="X407" s="91"/>
      <c r="Y407" s="91">
        <f>W407-X407</f>
        <v>0</v>
      </c>
      <c r="Z407" s="87"/>
      <c r="AA407" s="45"/>
    </row>
    <row r="408" spans="1:27" s="43" customFormat="1" ht="21" hidden="1" customHeight="1" x14ac:dyDescent="0.25">
      <c r="A408" s="44"/>
      <c r="B408" s="45" t="s">
        <v>0</v>
      </c>
      <c r="C408" s="55"/>
      <c r="D408" s="45"/>
      <c r="E408" s="45"/>
      <c r="F408" s="45"/>
      <c r="G408" s="45"/>
      <c r="H408" s="56"/>
      <c r="I408" s="50"/>
      <c r="J408" s="45"/>
      <c r="K408" s="45"/>
      <c r="L408" s="57"/>
      <c r="M408" s="42"/>
      <c r="N408" s="92"/>
      <c r="O408" s="89" t="s">
        <v>76</v>
      </c>
      <c r="P408" s="89"/>
      <c r="Q408" s="89"/>
      <c r="R408" s="89">
        <f>R407-Q408</f>
        <v>15</v>
      </c>
      <c r="S408" s="93"/>
      <c r="T408" s="89" t="s">
        <v>76</v>
      </c>
      <c r="U408" s="162"/>
      <c r="V408" s="91"/>
      <c r="W408" s="91">
        <f>V408+U408</f>
        <v>0</v>
      </c>
      <c r="X408" s="91"/>
      <c r="Y408" s="162">
        <f>IF(W408="","",W408-X408)</f>
        <v>0</v>
      </c>
      <c r="Z408" s="94"/>
      <c r="AA408" s="42"/>
    </row>
    <row r="409" spans="1:27" s="43" customFormat="1" ht="21" hidden="1" customHeight="1" x14ac:dyDescent="0.25">
      <c r="A409" s="44"/>
      <c r="B409" s="59" t="s">
        <v>46</v>
      </c>
      <c r="C409" s="60"/>
      <c r="D409" s="45"/>
      <c r="E409" s="45"/>
      <c r="F409" s="358" t="s">
        <v>48</v>
      </c>
      <c r="G409" s="358"/>
      <c r="H409" s="45"/>
      <c r="I409" s="358" t="s">
        <v>49</v>
      </c>
      <c r="J409" s="358"/>
      <c r="K409" s="358"/>
      <c r="L409" s="61"/>
      <c r="M409" s="45"/>
      <c r="N409" s="88"/>
      <c r="O409" s="89" t="s">
        <v>51</v>
      </c>
      <c r="P409" s="89"/>
      <c r="Q409" s="89"/>
      <c r="R409" s="89">
        <v>0</v>
      </c>
      <c r="S409" s="93"/>
      <c r="T409" s="89" t="s">
        <v>51</v>
      </c>
      <c r="U409" s="162"/>
      <c r="V409" s="91"/>
      <c r="W409" s="91">
        <f>V409+U409</f>
        <v>0</v>
      </c>
      <c r="X409" s="91"/>
      <c r="Y409" s="162">
        <f t="shared" ref="Y409:Y418" si="81">IF(W409="","",W409-X409)</f>
        <v>0</v>
      </c>
      <c r="Z409" s="94"/>
      <c r="AA409" s="45"/>
    </row>
    <row r="410" spans="1:27" s="43" customFormat="1" ht="21" hidden="1" customHeight="1" x14ac:dyDescent="0.25">
      <c r="A410" s="44"/>
      <c r="B410" s="45"/>
      <c r="C410" s="45"/>
      <c r="D410" s="45"/>
      <c r="E410" s="45"/>
      <c r="F410" s="45"/>
      <c r="G410" s="45"/>
      <c r="H410" s="62"/>
      <c r="L410" s="49"/>
      <c r="M410" s="45"/>
      <c r="N410" s="88"/>
      <c r="O410" s="89" t="s">
        <v>52</v>
      </c>
      <c r="P410" s="89"/>
      <c r="Q410" s="89"/>
      <c r="R410" s="89">
        <v>0</v>
      </c>
      <c r="S410" s="93"/>
      <c r="T410" s="89" t="s">
        <v>52</v>
      </c>
      <c r="U410" s="162"/>
      <c r="V410" s="91"/>
      <c r="W410" s="162" t="str">
        <f t="shared" ref="W410:W418" si="82">IF(U410="","",U410+V410)</f>
        <v/>
      </c>
      <c r="X410" s="91"/>
      <c r="Y410" s="162" t="str">
        <f t="shared" si="81"/>
        <v/>
      </c>
      <c r="Z410" s="94"/>
      <c r="AA410" s="45"/>
    </row>
    <row r="411" spans="1:27" s="43" customFormat="1" ht="21" hidden="1" customHeight="1" x14ac:dyDescent="0.25">
      <c r="A411" s="44"/>
      <c r="B411" s="359" t="s">
        <v>47</v>
      </c>
      <c r="C411" s="360"/>
      <c r="D411" s="45"/>
      <c r="E411" s="45"/>
      <c r="F411" s="63" t="s">
        <v>69</v>
      </c>
      <c r="G411" s="58">
        <f>IF($J$1="January",U407,IF($J$1="February",U408,IF($J$1="March",U409,IF($J$1="April",U410,IF($J$1="May",U411,IF($J$1="June",U412,IF($J$1="July",U413,IF($J$1="August",U414,IF($J$1="August",U414,IF($J$1="September",U415,IF($J$1="October",U416,IF($J$1="November",U417,IF($J$1="December",U418)))))))))))))</f>
        <v>0</v>
      </c>
      <c r="H411" s="62"/>
      <c r="I411" s="64"/>
      <c r="J411" s="65" t="s">
        <v>66</v>
      </c>
      <c r="K411" s="66">
        <f>K407/$K$2*I411</f>
        <v>0</v>
      </c>
      <c r="L411" s="67"/>
      <c r="M411" s="45"/>
      <c r="N411" s="88"/>
      <c r="O411" s="89" t="s">
        <v>53</v>
      </c>
      <c r="P411" s="89"/>
      <c r="Q411" s="89"/>
      <c r="R411" s="89">
        <v>0</v>
      </c>
      <c r="S411" s="93"/>
      <c r="T411" s="89" t="s">
        <v>53</v>
      </c>
      <c r="U411" s="162"/>
      <c r="V411" s="91"/>
      <c r="W411" s="162" t="str">
        <f>IF(U411="","",U411+V411)</f>
        <v/>
      </c>
      <c r="X411" s="91"/>
      <c r="Y411" s="162" t="str">
        <f t="shared" si="81"/>
        <v/>
      </c>
      <c r="Z411" s="94"/>
      <c r="AA411" s="45"/>
    </row>
    <row r="412" spans="1:27" s="43" customFormat="1" ht="21" hidden="1" customHeight="1" x14ac:dyDescent="0.25">
      <c r="A412" s="44"/>
      <c r="B412" s="54"/>
      <c r="C412" s="54"/>
      <c r="D412" s="45"/>
      <c r="E412" s="45"/>
      <c r="F412" s="63" t="s">
        <v>23</v>
      </c>
      <c r="G412" s="58">
        <f>IF($J$1="January",V407,IF($J$1="February",V408,IF($J$1="March",V409,IF($J$1="April",V410,IF($J$1="May",V411,IF($J$1="June",V412,IF($J$1="July",V413,IF($J$1="August",V414,IF($J$1="August",V414,IF($J$1="September",V415,IF($J$1="October",V416,IF($J$1="November",V417,IF($J$1="December",V418)))))))))))))</f>
        <v>0</v>
      </c>
      <c r="H412" s="62"/>
      <c r="I412" s="108"/>
      <c r="J412" s="65" t="s">
        <v>67</v>
      </c>
      <c r="K412" s="68">
        <f>K407/$K$2/8*I412</f>
        <v>0</v>
      </c>
      <c r="L412" s="69"/>
      <c r="M412" s="45"/>
      <c r="N412" s="88"/>
      <c r="O412" s="89" t="s">
        <v>54</v>
      </c>
      <c r="P412" s="89"/>
      <c r="Q412" s="89"/>
      <c r="R412" s="89">
        <v>0</v>
      </c>
      <c r="S412" s="93"/>
      <c r="T412" s="89" t="s">
        <v>54</v>
      </c>
      <c r="U412" s="162" t="str">
        <f>Y411</f>
        <v/>
      </c>
      <c r="V412" s="91"/>
      <c r="W412" s="91">
        <f>V412</f>
        <v>0</v>
      </c>
      <c r="X412" s="91"/>
      <c r="Y412" s="162">
        <f t="shared" si="81"/>
        <v>0</v>
      </c>
      <c r="Z412" s="94"/>
      <c r="AA412" s="45"/>
    </row>
    <row r="413" spans="1:27" s="43" customFormat="1" ht="21" hidden="1" customHeight="1" x14ac:dyDescent="0.25">
      <c r="A413" s="44"/>
      <c r="B413" s="63" t="s">
        <v>7</v>
      </c>
      <c r="C413" s="54">
        <f>IF($J$1="January",P407,IF($J$1="February",P408,IF($J$1="March",P409,IF($J$1="April",P410,IF($J$1="May",P411,IF($J$1="June",P412,IF($J$1="July",P413,IF($J$1="August",P414,IF($J$1="August",P414,IF($J$1="September",P415,IF($J$1="October",P416,IF($J$1="November",P417,IF($J$1="December",P418)))))))))))))</f>
        <v>0</v>
      </c>
      <c r="D413" s="45"/>
      <c r="E413" s="45"/>
      <c r="F413" s="63" t="s">
        <v>70</v>
      </c>
      <c r="G413" s="179" t="str">
        <f>IF($J$1="January",W407,IF($J$1="February",W408,IF($J$1="March",W409,IF($J$1="April",W410,IF($J$1="May",W411,IF($J$1="June",W412,IF($J$1="July",W413,IF($J$1="August",W414,IF($J$1="August",W414,IF($J$1="September",W415,IF($J$1="October",W416,IF($J$1="November",W417,IF($J$1="December",W418)))))))))))))</f>
        <v/>
      </c>
      <c r="H413" s="62"/>
      <c r="I413" s="361" t="s">
        <v>74</v>
      </c>
      <c r="J413" s="362"/>
      <c r="K413" s="68">
        <f>K411+K412</f>
        <v>0</v>
      </c>
      <c r="L413" s="69"/>
      <c r="M413" s="45"/>
      <c r="N413" s="88"/>
      <c r="O413" s="89" t="s">
        <v>55</v>
      </c>
      <c r="P413" s="89"/>
      <c r="Q413" s="89"/>
      <c r="R413" s="89">
        <v>0</v>
      </c>
      <c r="S413" s="93"/>
      <c r="T413" s="89" t="s">
        <v>55</v>
      </c>
      <c r="U413" s="162"/>
      <c r="V413" s="91"/>
      <c r="W413" s="162" t="str">
        <f t="shared" si="82"/>
        <v/>
      </c>
      <c r="X413" s="91"/>
      <c r="Y413" s="162" t="str">
        <f t="shared" si="81"/>
        <v/>
      </c>
      <c r="Z413" s="94"/>
      <c r="AA413" s="45"/>
    </row>
    <row r="414" spans="1:27" s="43" customFormat="1" ht="21" hidden="1" customHeight="1" x14ac:dyDescent="0.25">
      <c r="A414" s="44"/>
      <c r="B414" s="63" t="s">
        <v>6</v>
      </c>
      <c r="C414" s="54">
        <f>IF($J$1="January",Q407,IF($J$1="February",Q408,IF($J$1="March",Q409,IF($J$1="April",Q410,IF($J$1="May",Q411,IF($J$1="June",Q412,IF($J$1="July",Q413,IF($J$1="August",Q414,IF($J$1="August",Q414,IF($J$1="September",Q415,IF($J$1="October",Q416,IF($J$1="November",Q417,IF($J$1="December",Q418)))))))))))))</f>
        <v>0</v>
      </c>
      <c r="D414" s="45"/>
      <c r="E414" s="45"/>
      <c r="F414" s="63" t="s">
        <v>24</v>
      </c>
      <c r="G414" s="58">
        <f>IF($J$1="January",X407,IF($J$1="February",X408,IF($J$1="March",X409,IF($J$1="April",X410,IF($J$1="May",X411,IF($J$1="June",X412,IF($J$1="July",X413,IF($J$1="August",X414,IF($J$1="August",X414,IF($J$1="September",X415,IF($J$1="October",X416,IF($J$1="November",X417,IF($J$1="December",X418)))))))))))))</f>
        <v>0</v>
      </c>
      <c r="H414" s="62"/>
      <c r="I414" s="361" t="s">
        <v>75</v>
      </c>
      <c r="J414" s="362"/>
      <c r="K414" s="58">
        <f>G414</f>
        <v>0</v>
      </c>
      <c r="L414" s="70"/>
      <c r="M414" s="45"/>
      <c r="N414" s="88"/>
      <c r="O414" s="89" t="s">
        <v>56</v>
      </c>
      <c r="P414" s="89"/>
      <c r="Q414" s="89"/>
      <c r="R414" s="89">
        <v>0</v>
      </c>
      <c r="S414" s="93"/>
      <c r="T414" s="89" t="s">
        <v>56</v>
      </c>
      <c r="U414" s="162"/>
      <c r="V414" s="91"/>
      <c r="W414" s="162" t="str">
        <f t="shared" si="82"/>
        <v/>
      </c>
      <c r="X414" s="91"/>
      <c r="Y414" s="162" t="str">
        <f t="shared" si="81"/>
        <v/>
      </c>
      <c r="Z414" s="94"/>
      <c r="AA414" s="45"/>
    </row>
    <row r="415" spans="1:27" s="43" customFormat="1" ht="21" hidden="1" customHeight="1" x14ac:dyDescent="0.25">
      <c r="A415" s="44"/>
      <c r="B415" s="71" t="s">
        <v>73</v>
      </c>
      <c r="C415" s="54">
        <f>IF($J$1="January",R407,IF($J$1="February",R408,IF($J$1="March",R409,IF($J$1="April",R410,IF($J$1="May",R411,IF($J$1="June",R412,IF($J$1="July",R413,IF($J$1="August",R414,IF($J$1="August",R414,IF($J$1="September",R415,IF($J$1="October",R416,IF($J$1="November",R417,IF($J$1="December",R418)))))))))))))</f>
        <v>0</v>
      </c>
      <c r="D415" s="45"/>
      <c r="E415" s="45"/>
      <c r="F415" s="63" t="s">
        <v>72</v>
      </c>
      <c r="G415" s="58" t="str">
        <f>IF($J$1="January",Y407,IF($J$1="February",Y408,IF($J$1="March",Y409,IF($J$1="April",Y410,IF($J$1="May",Y411,IF($J$1="June",Y412,IF($J$1="July",Y413,IF($J$1="August",Y414,IF($J$1="August",Y414,IF($J$1="September",Y415,IF($J$1="October",Y416,IF($J$1="November",Y417,IF($J$1="December",Y418)))))))))))))</f>
        <v/>
      </c>
      <c r="H415" s="45"/>
      <c r="I415" s="363" t="s">
        <v>68</v>
      </c>
      <c r="J415" s="364"/>
      <c r="K415" s="72">
        <f>K413-K414</f>
        <v>0</v>
      </c>
      <c r="L415" s="73"/>
      <c r="M415" s="45"/>
      <c r="N415" s="88"/>
      <c r="O415" s="89" t="s">
        <v>61</v>
      </c>
      <c r="P415" s="89"/>
      <c r="Q415" s="89"/>
      <c r="R415" s="89">
        <v>0</v>
      </c>
      <c r="S415" s="93"/>
      <c r="T415" s="89" t="s">
        <v>61</v>
      </c>
      <c r="U415" s="162"/>
      <c r="V415" s="91"/>
      <c r="W415" s="162" t="str">
        <f t="shared" si="82"/>
        <v/>
      </c>
      <c r="X415" s="91"/>
      <c r="Y415" s="162" t="str">
        <f t="shared" si="81"/>
        <v/>
      </c>
      <c r="Z415" s="94"/>
      <c r="AA415" s="45"/>
    </row>
    <row r="416" spans="1:27" s="43" customFormat="1" ht="21" hidden="1" customHeight="1" x14ac:dyDescent="0.25">
      <c r="A416" s="44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61"/>
      <c r="M416" s="45"/>
      <c r="N416" s="88"/>
      <c r="O416" s="89" t="s">
        <v>57</v>
      </c>
      <c r="P416" s="89"/>
      <c r="Q416" s="89"/>
      <c r="R416" s="89">
        <v>0</v>
      </c>
      <c r="S416" s="93"/>
      <c r="T416" s="89" t="s">
        <v>57</v>
      </c>
      <c r="U416" s="162"/>
      <c r="V416" s="91"/>
      <c r="W416" s="162" t="str">
        <f t="shared" si="82"/>
        <v/>
      </c>
      <c r="X416" s="91"/>
      <c r="Y416" s="162" t="str">
        <f t="shared" si="81"/>
        <v/>
      </c>
      <c r="Z416" s="94"/>
      <c r="AA416" s="45"/>
    </row>
    <row r="417" spans="1:27" s="43" customFormat="1" ht="21" hidden="1" customHeight="1" x14ac:dyDescent="0.25">
      <c r="A417" s="44"/>
      <c r="B417" s="365" t="s">
        <v>103</v>
      </c>
      <c r="C417" s="365"/>
      <c r="D417" s="365"/>
      <c r="E417" s="365"/>
      <c r="F417" s="365"/>
      <c r="G417" s="365"/>
      <c r="H417" s="365"/>
      <c r="I417" s="365"/>
      <c r="J417" s="365"/>
      <c r="K417" s="365"/>
      <c r="L417" s="61"/>
      <c r="M417" s="45"/>
      <c r="N417" s="88"/>
      <c r="O417" s="89" t="s">
        <v>62</v>
      </c>
      <c r="P417" s="89"/>
      <c r="Q417" s="89"/>
      <c r="R417" s="89">
        <v>0</v>
      </c>
      <c r="S417" s="93"/>
      <c r="T417" s="89" t="s">
        <v>62</v>
      </c>
      <c r="U417" s="162" t="str">
        <f t="shared" ref="U417:U418" si="83">Y416</f>
        <v/>
      </c>
      <c r="V417" s="91"/>
      <c r="W417" s="162" t="str">
        <f t="shared" si="82"/>
        <v/>
      </c>
      <c r="X417" s="91"/>
      <c r="Y417" s="162" t="str">
        <f t="shared" si="81"/>
        <v/>
      </c>
      <c r="Z417" s="94"/>
      <c r="AA417" s="45"/>
    </row>
    <row r="418" spans="1:27" s="43" customFormat="1" ht="21" hidden="1" customHeight="1" x14ac:dyDescent="0.25">
      <c r="A418" s="44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61"/>
      <c r="M418" s="45"/>
      <c r="N418" s="88"/>
      <c r="O418" s="89" t="s">
        <v>63</v>
      </c>
      <c r="P418" s="89"/>
      <c r="Q418" s="89"/>
      <c r="R418" s="89">
        <v>0</v>
      </c>
      <c r="S418" s="93"/>
      <c r="T418" s="89" t="s">
        <v>63</v>
      </c>
      <c r="U418" s="162" t="str">
        <f t="shared" si="83"/>
        <v/>
      </c>
      <c r="V418" s="91"/>
      <c r="W418" s="162" t="str">
        <f t="shared" si="82"/>
        <v/>
      </c>
      <c r="X418" s="91"/>
      <c r="Y418" s="162" t="str">
        <f t="shared" si="81"/>
        <v/>
      </c>
      <c r="Z418" s="94"/>
      <c r="AA418" s="45"/>
    </row>
    <row r="419" spans="1:27" s="43" customFormat="1" ht="21" hidden="1" customHeight="1" thickBot="1" x14ac:dyDescent="0.3">
      <c r="A419" s="74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6"/>
      <c r="N419" s="95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7"/>
    </row>
    <row r="420" spans="1:27" s="45" customFormat="1" ht="21" customHeight="1" thickBot="1" x14ac:dyDescent="0.3"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7" s="43" customFormat="1" ht="21" customHeight="1" x14ac:dyDescent="0.25">
      <c r="A421" s="350" t="s">
        <v>45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2"/>
      <c r="M421" s="42"/>
      <c r="N421" s="81"/>
      <c r="O421" s="353" t="s">
        <v>47</v>
      </c>
      <c r="P421" s="354"/>
      <c r="Q421" s="354"/>
      <c r="R421" s="355"/>
      <c r="S421" s="82"/>
      <c r="T421" s="353" t="s">
        <v>48</v>
      </c>
      <c r="U421" s="354"/>
      <c r="V421" s="354"/>
      <c r="W421" s="354"/>
      <c r="X421" s="354"/>
      <c r="Y421" s="355"/>
      <c r="Z421" s="83"/>
      <c r="AA421" s="42"/>
    </row>
    <row r="422" spans="1:27" s="43" customFormat="1" ht="21" customHeight="1" x14ac:dyDescent="0.25">
      <c r="A422" s="44"/>
      <c r="B422" s="45"/>
      <c r="C422" s="356" t="s">
        <v>101</v>
      </c>
      <c r="D422" s="356"/>
      <c r="E422" s="356"/>
      <c r="F422" s="356"/>
      <c r="G422" s="46" t="str">
        <f>$J$1</f>
        <v>July</v>
      </c>
      <c r="H422" s="357">
        <f>$K$1</f>
        <v>2020</v>
      </c>
      <c r="I422" s="357"/>
      <c r="J422" s="45"/>
      <c r="K422" s="47"/>
      <c r="L422" s="48"/>
      <c r="M422" s="47"/>
      <c r="N422" s="84"/>
      <c r="O422" s="85" t="s">
        <v>58</v>
      </c>
      <c r="P422" s="85" t="s">
        <v>7</v>
      </c>
      <c r="Q422" s="85" t="s">
        <v>6</v>
      </c>
      <c r="R422" s="85" t="s">
        <v>59</v>
      </c>
      <c r="S422" s="86"/>
      <c r="T422" s="85" t="s">
        <v>58</v>
      </c>
      <c r="U422" s="85" t="s">
        <v>60</v>
      </c>
      <c r="V422" s="85" t="s">
        <v>23</v>
      </c>
      <c r="W422" s="85" t="s">
        <v>22</v>
      </c>
      <c r="X422" s="85" t="s">
        <v>24</v>
      </c>
      <c r="Y422" s="85" t="s">
        <v>64</v>
      </c>
      <c r="Z422" s="87"/>
      <c r="AA422" s="47"/>
    </row>
    <row r="423" spans="1:27" s="43" customFormat="1" ht="21" customHeight="1" x14ac:dyDescent="0.25">
      <c r="A423" s="44"/>
      <c r="B423" s="45"/>
      <c r="C423" s="45"/>
      <c r="D423" s="50"/>
      <c r="E423" s="50"/>
      <c r="F423" s="50"/>
      <c r="G423" s="50"/>
      <c r="H423" s="50"/>
      <c r="I423" s="45"/>
      <c r="J423" s="51" t="s">
        <v>1</v>
      </c>
      <c r="K423" s="214">
        <f>SUM(18000)-18000*0.25</f>
        <v>13500</v>
      </c>
      <c r="L423" s="53"/>
      <c r="M423" s="45"/>
      <c r="N423" s="88"/>
      <c r="O423" s="89" t="s">
        <v>50</v>
      </c>
      <c r="P423" s="89">
        <v>31</v>
      </c>
      <c r="Q423" s="89">
        <v>0</v>
      </c>
      <c r="R423" s="89">
        <v>0</v>
      </c>
      <c r="S423" s="90"/>
      <c r="T423" s="89" t="s">
        <v>50</v>
      </c>
      <c r="U423" s="91"/>
      <c r="V423" s="91"/>
      <c r="W423" s="91">
        <f>V423+U423</f>
        <v>0</v>
      </c>
      <c r="X423" s="91"/>
      <c r="Y423" s="91">
        <f>W423-X423</f>
        <v>0</v>
      </c>
      <c r="Z423" s="87"/>
      <c r="AA423" s="45"/>
    </row>
    <row r="424" spans="1:27" s="43" customFormat="1" ht="21" customHeight="1" x14ac:dyDescent="0.25">
      <c r="A424" s="44"/>
      <c r="B424" s="45" t="s">
        <v>0</v>
      </c>
      <c r="C424" s="55" t="s">
        <v>145</v>
      </c>
      <c r="D424" s="45"/>
      <c r="E424" s="45"/>
      <c r="F424" s="45"/>
      <c r="G424" s="45"/>
      <c r="H424" s="56"/>
      <c r="I424" s="50"/>
      <c r="J424" s="45"/>
      <c r="K424" s="45"/>
      <c r="L424" s="57"/>
      <c r="M424" s="42"/>
      <c r="N424" s="92"/>
      <c r="O424" s="89" t="s">
        <v>76</v>
      </c>
      <c r="P424" s="89">
        <v>29</v>
      </c>
      <c r="Q424" s="89">
        <v>0</v>
      </c>
      <c r="R424" s="89">
        <f>IF(Q424="","",R423-Q424)</f>
        <v>0</v>
      </c>
      <c r="S424" s="93"/>
      <c r="T424" s="89" t="s">
        <v>76</v>
      </c>
      <c r="U424" s="162">
        <f>IF($J$1="January","",Y423)</f>
        <v>0</v>
      </c>
      <c r="V424" s="91"/>
      <c r="W424" s="162">
        <f>IF(U424="","",U424+V424)</f>
        <v>0</v>
      </c>
      <c r="X424" s="91"/>
      <c r="Y424" s="162">
        <f>IF(W424="","",W424-X424)</f>
        <v>0</v>
      </c>
      <c r="Z424" s="94"/>
      <c r="AA424" s="42"/>
    </row>
    <row r="425" spans="1:27" s="43" customFormat="1" ht="21" customHeight="1" x14ac:dyDescent="0.25">
      <c r="A425" s="44"/>
      <c r="B425" s="59" t="s">
        <v>46</v>
      </c>
      <c r="C425" s="60"/>
      <c r="D425" s="45"/>
      <c r="E425" s="45"/>
      <c r="F425" s="358" t="s">
        <v>48</v>
      </c>
      <c r="G425" s="358"/>
      <c r="H425" s="45"/>
      <c r="I425" s="358" t="s">
        <v>49</v>
      </c>
      <c r="J425" s="358"/>
      <c r="K425" s="358"/>
      <c r="L425" s="61"/>
      <c r="M425" s="45"/>
      <c r="N425" s="88"/>
      <c r="O425" s="89" t="s">
        <v>51</v>
      </c>
      <c r="P425" s="89">
        <v>31</v>
      </c>
      <c r="Q425" s="89">
        <v>0</v>
      </c>
      <c r="R425" s="89">
        <v>0</v>
      </c>
      <c r="S425" s="93"/>
      <c r="T425" s="89" t="s">
        <v>51</v>
      </c>
      <c r="U425" s="162">
        <f>IF($J$1="February","",Y424)</f>
        <v>0</v>
      </c>
      <c r="V425" s="91"/>
      <c r="W425" s="162">
        <f t="shared" ref="W425:W434" si="84">IF(U425="","",U425+V425)</f>
        <v>0</v>
      </c>
      <c r="X425" s="91"/>
      <c r="Y425" s="162">
        <f t="shared" ref="Y425:Y434" si="85">IF(W425="","",W425-X425)</f>
        <v>0</v>
      </c>
      <c r="Z425" s="94"/>
      <c r="AA425" s="45"/>
    </row>
    <row r="426" spans="1:27" s="43" customFormat="1" ht="21" customHeight="1" x14ac:dyDescent="0.25">
      <c r="A426" s="44"/>
      <c r="B426" s="45"/>
      <c r="C426" s="45"/>
      <c r="D426" s="45"/>
      <c r="E426" s="45"/>
      <c r="F426" s="45"/>
      <c r="G426" s="45"/>
      <c r="H426" s="62"/>
      <c r="L426" s="49"/>
      <c r="M426" s="45"/>
      <c r="N426" s="88"/>
      <c r="O426" s="89" t="s">
        <v>52</v>
      </c>
      <c r="P426" s="89">
        <v>30</v>
      </c>
      <c r="Q426" s="89">
        <v>0</v>
      </c>
      <c r="R426" s="89">
        <v>0</v>
      </c>
      <c r="S426" s="93"/>
      <c r="T426" s="89" t="s">
        <v>52</v>
      </c>
      <c r="U426" s="162">
        <f>IF($J$1="March","",Y425)</f>
        <v>0</v>
      </c>
      <c r="V426" s="91"/>
      <c r="W426" s="162">
        <f t="shared" si="84"/>
        <v>0</v>
      </c>
      <c r="X426" s="91"/>
      <c r="Y426" s="162">
        <f t="shared" si="85"/>
        <v>0</v>
      </c>
      <c r="Z426" s="94"/>
      <c r="AA426" s="45"/>
    </row>
    <row r="427" spans="1:27" s="43" customFormat="1" ht="21" customHeight="1" x14ac:dyDescent="0.25">
      <c r="A427" s="44"/>
      <c r="B427" s="359" t="s">
        <v>47</v>
      </c>
      <c r="C427" s="360"/>
      <c r="D427" s="45"/>
      <c r="E427" s="45"/>
      <c r="F427" s="63" t="s">
        <v>69</v>
      </c>
      <c r="G427" s="58">
        <f>IF($J$1="January",U423,IF($J$1="February",U424,IF($J$1="March",U425,IF($J$1="April",U426,IF($J$1="May",U427,IF($J$1="June",U428,IF($J$1="July",U429,IF($J$1="August",U430,IF($J$1="August",U430,IF($J$1="September",U431,IF($J$1="October",U432,IF($J$1="November",U433,IF($J$1="December",U434)))))))))))))</f>
        <v>0</v>
      </c>
      <c r="H427" s="62"/>
      <c r="I427" s="64">
        <f>IF(C431&gt;0,$K$2,C429)</f>
        <v>31</v>
      </c>
      <c r="J427" s="65" t="s">
        <v>66</v>
      </c>
      <c r="K427" s="66">
        <f>K423/$K$2*I427</f>
        <v>13500</v>
      </c>
      <c r="L427" s="67"/>
      <c r="M427" s="45"/>
      <c r="N427" s="88"/>
      <c r="O427" s="89" t="s">
        <v>53</v>
      </c>
      <c r="P427" s="89">
        <v>31</v>
      </c>
      <c r="Q427" s="89">
        <v>0</v>
      </c>
      <c r="R427" s="89">
        <v>0</v>
      </c>
      <c r="S427" s="93"/>
      <c r="T427" s="89" t="s">
        <v>53</v>
      </c>
      <c r="U427" s="162">
        <f>IF($J$1="April","",Y426)</f>
        <v>0</v>
      </c>
      <c r="V427" s="91"/>
      <c r="W427" s="162">
        <f t="shared" si="84"/>
        <v>0</v>
      </c>
      <c r="X427" s="91"/>
      <c r="Y427" s="162">
        <f t="shared" si="85"/>
        <v>0</v>
      </c>
      <c r="Z427" s="94"/>
      <c r="AA427" s="45"/>
    </row>
    <row r="428" spans="1:27" s="43" customFormat="1" ht="21" customHeight="1" x14ac:dyDescent="0.25">
      <c r="A428" s="44"/>
      <c r="B428" s="54"/>
      <c r="C428" s="54"/>
      <c r="D428" s="45"/>
      <c r="E428" s="45"/>
      <c r="F428" s="63" t="s">
        <v>23</v>
      </c>
      <c r="G428" s="58">
        <f>IF($J$1="January",V423,IF($J$1="February",V424,IF($J$1="March",V425,IF($J$1="April",V426,IF($J$1="May",V427,IF($J$1="June",V428,IF($J$1="July",V429,IF($J$1="August",V430,IF($J$1="August",V430,IF($J$1="September",V431,IF($J$1="October",V432,IF($J$1="November",V433,IF($J$1="December",V434)))))))))))))</f>
        <v>0</v>
      </c>
      <c r="H428" s="62"/>
      <c r="I428" s="108"/>
      <c r="J428" s="65" t="s">
        <v>67</v>
      </c>
      <c r="K428" s="68">
        <f>K423/$K$2/8*I428</f>
        <v>0</v>
      </c>
      <c r="L428" s="69"/>
      <c r="M428" s="45"/>
      <c r="N428" s="88"/>
      <c r="O428" s="89" t="s">
        <v>54</v>
      </c>
      <c r="P428" s="89">
        <v>30</v>
      </c>
      <c r="Q428" s="89">
        <v>0</v>
      </c>
      <c r="R428" s="89">
        <v>0</v>
      </c>
      <c r="S428" s="93"/>
      <c r="T428" s="89" t="s">
        <v>54</v>
      </c>
      <c r="U428" s="162">
        <f>IF($J$1="May","",Y427)</f>
        <v>0</v>
      </c>
      <c r="V428" s="91"/>
      <c r="W428" s="162">
        <f t="shared" si="84"/>
        <v>0</v>
      </c>
      <c r="X428" s="91"/>
      <c r="Y428" s="162">
        <f t="shared" si="85"/>
        <v>0</v>
      </c>
      <c r="Z428" s="94"/>
      <c r="AA428" s="45"/>
    </row>
    <row r="429" spans="1:27" s="43" customFormat="1" ht="21" customHeight="1" x14ac:dyDescent="0.25">
      <c r="A429" s="44"/>
      <c r="B429" s="63" t="s">
        <v>7</v>
      </c>
      <c r="C429" s="54">
        <f>IF($J$1="January",P423,IF($J$1="February",P424,IF($J$1="March",P425,IF($J$1="April",P426,IF($J$1="May",P427,IF($J$1="June",P428,IF($J$1="July",P429,IF($J$1="August",P430,IF($J$1="August",P430,IF($J$1="September",P431,IF($J$1="October",P432,IF($J$1="November",P433,IF($J$1="December",P434)))))))))))))</f>
        <v>31</v>
      </c>
      <c r="D429" s="45"/>
      <c r="E429" s="45"/>
      <c r="F429" s="63" t="s">
        <v>70</v>
      </c>
      <c r="G429" s="58">
        <f>IF($J$1="January",W423,IF($J$1="February",W424,IF($J$1="March",W425,IF($J$1="April",W426,IF($J$1="May",W427,IF($J$1="June",W428,IF($J$1="July",W429,IF($J$1="August",W430,IF($J$1="August",W430,IF($J$1="September",W431,IF($J$1="October",W432,IF($J$1="November",W433,IF($J$1="December",W434)))))))))))))</f>
        <v>0</v>
      </c>
      <c r="H429" s="62"/>
      <c r="I429" s="361" t="s">
        <v>74</v>
      </c>
      <c r="J429" s="362"/>
      <c r="K429" s="68">
        <f>K427+K428</f>
        <v>13500</v>
      </c>
      <c r="L429" s="69"/>
      <c r="M429" s="45"/>
      <c r="N429" s="88"/>
      <c r="O429" s="89" t="s">
        <v>55</v>
      </c>
      <c r="P429" s="89">
        <v>31</v>
      </c>
      <c r="Q429" s="89">
        <v>0</v>
      </c>
      <c r="R429" s="89">
        <f t="shared" ref="R429:R434" si="86">IF(Q429="","",R428-Q429)</f>
        <v>0</v>
      </c>
      <c r="S429" s="93"/>
      <c r="T429" s="89" t="s">
        <v>55</v>
      </c>
      <c r="U429" s="162">
        <f>IF($J$1="June","",Y428)</f>
        <v>0</v>
      </c>
      <c r="V429" s="91"/>
      <c r="W429" s="162">
        <f t="shared" si="84"/>
        <v>0</v>
      </c>
      <c r="X429" s="91"/>
      <c r="Y429" s="162">
        <f t="shared" si="85"/>
        <v>0</v>
      </c>
      <c r="Z429" s="94"/>
      <c r="AA429" s="45"/>
    </row>
    <row r="430" spans="1:27" s="43" customFormat="1" ht="21" customHeight="1" x14ac:dyDescent="0.25">
      <c r="A430" s="44"/>
      <c r="B430" s="63" t="s">
        <v>6</v>
      </c>
      <c r="C430" s="54">
        <f>IF($J$1="January",Q423,IF($J$1="February",Q424,IF($J$1="March",Q425,IF($J$1="April",Q426,IF($J$1="May",Q427,IF($J$1="June",Q428,IF($J$1="July",Q429,IF($J$1="August",Q430,IF($J$1="August",Q430,IF($J$1="September",Q431,IF($J$1="October",Q432,IF($J$1="November",Q433,IF($J$1="December",Q434)))))))))))))</f>
        <v>0</v>
      </c>
      <c r="D430" s="45"/>
      <c r="E430" s="45"/>
      <c r="F430" s="63" t="s">
        <v>24</v>
      </c>
      <c r="G430" s="58">
        <f>IF($J$1="January",X423,IF($J$1="February",X424,IF($J$1="March",X425,IF($J$1="April",X426,IF($J$1="May",X427,IF($J$1="June",X428,IF($J$1="July",X429,IF($J$1="August",X430,IF($J$1="August",X430,IF($J$1="September",X431,IF($J$1="October",X432,IF($J$1="November",X433,IF($J$1="December",X434)))))))))))))</f>
        <v>0</v>
      </c>
      <c r="H430" s="62"/>
      <c r="I430" s="361" t="s">
        <v>75</v>
      </c>
      <c r="J430" s="362"/>
      <c r="K430" s="58">
        <f>G430</f>
        <v>0</v>
      </c>
      <c r="L430" s="70"/>
      <c r="M430" s="45"/>
      <c r="N430" s="88"/>
      <c r="O430" s="89" t="s">
        <v>56</v>
      </c>
      <c r="P430" s="89"/>
      <c r="Q430" s="89"/>
      <c r="R430" s="89">
        <v>0</v>
      </c>
      <c r="S430" s="93"/>
      <c r="T430" s="89" t="s">
        <v>56</v>
      </c>
      <c r="U430" s="162" t="str">
        <f>IF($J$1="July","",Y429)</f>
        <v/>
      </c>
      <c r="V430" s="91"/>
      <c r="W430" s="162" t="str">
        <f t="shared" si="84"/>
        <v/>
      </c>
      <c r="X430" s="91"/>
      <c r="Y430" s="162" t="str">
        <f t="shared" si="85"/>
        <v/>
      </c>
      <c r="Z430" s="94"/>
      <c r="AA430" s="45"/>
    </row>
    <row r="431" spans="1:27" s="43" customFormat="1" ht="21" customHeight="1" x14ac:dyDescent="0.25">
      <c r="A431" s="44"/>
      <c r="B431" s="71" t="s">
        <v>73</v>
      </c>
      <c r="C431" s="54">
        <f>IF($J$1="January",R423,IF($J$1="February",R424,IF($J$1="March",R425,IF($J$1="April",R426,IF($J$1="May",R427,IF($J$1="June",R428,IF($J$1="July",R429,IF($J$1="August",R430,IF($J$1="August",R430,IF($J$1="September",R431,IF($J$1="October",R432,IF($J$1="November",R433,IF($J$1="December",R434)))))))))))))</f>
        <v>0</v>
      </c>
      <c r="D431" s="45"/>
      <c r="E431" s="45"/>
      <c r="F431" s="63" t="s">
        <v>72</v>
      </c>
      <c r="G431" s="58">
        <f>IF($J$1="January",Y423,IF($J$1="February",Y424,IF($J$1="March",Y425,IF($J$1="April",Y426,IF($J$1="May",Y427,IF($J$1="June",Y428,IF($J$1="July",Y429,IF($J$1="August",Y430,IF($J$1="August",Y430,IF($J$1="September",Y431,IF($J$1="October",Y432,IF($J$1="November",Y433,IF($J$1="December",Y434)))))))))))))</f>
        <v>0</v>
      </c>
      <c r="H431" s="45"/>
      <c r="I431" s="363" t="s">
        <v>68</v>
      </c>
      <c r="J431" s="364"/>
      <c r="K431" s="72">
        <f>K429-K430</f>
        <v>13500</v>
      </c>
      <c r="L431" s="73"/>
      <c r="M431" s="45"/>
      <c r="N431" s="88"/>
      <c r="O431" s="89" t="s">
        <v>61</v>
      </c>
      <c r="P431" s="89"/>
      <c r="Q431" s="89"/>
      <c r="R431" s="89">
        <v>0</v>
      </c>
      <c r="S431" s="93"/>
      <c r="T431" s="89" t="s">
        <v>61</v>
      </c>
      <c r="U431" s="162" t="str">
        <f>IF($J$1="August","",Y430)</f>
        <v/>
      </c>
      <c r="V431" s="91"/>
      <c r="W431" s="162" t="str">
        <f t="shared" si="84"/>
        <v/>
      </c>
      <c r="X431" s="91"/>
      <c r="Y431" s="162" t="str">
        <f t="shared" si="85"/>
        <v/>
      </c>
      <c r="Z431" s="94"/>
      <c r="AA431" s="45"/>
    </row>
    <row r="432" spans="1:27" s="43" customFormat="1" ht="21" customHeight="1" x14ac:dyDescent="0.25">
      <c r="A432" s="44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61"/>
      <c r="M432" s="45"/>
      <c r="N432" s="88"/>
      <c r="O432" s="89" t="s">
        <v>57</v>
      </c>
      <c r="P432" s="89"/>
      <c r="Q432" s="89"/>
      <c r="R432" s="89">
        <v>0</v>
      </c>
      <c r="S432" s="93"/>
      <c r="T432" s="89" t="s">
        <v>57</v>
      </c>
      <c r="U432" s="162" t="str">
        <f>IF($J$1="September","",Y431)</f>
        <v/>
      </c>
      <c r="V432" s="91"/>
      <c r="W432" s="162" t="str">
        <f t="shared" si="84"/>
        <v/>
      </c>
      <c r="X432" s="91"/>
      <c r="Y432" s="162" t="str">
        <f t="shared" si="85"/>
        <v/>
      </c>
      <c r="Z432" s="94"/>
      <c r="AA432" s="45"/>
    </row>
    <row r="433" spans="1:27" s="43" customFormat="1" ht="21" customHeight="1" x14ac:dyDescent="0.25">
      <c r="A433" s="44"/>
      <c r="B433" s="365" t="s">
        <v>103</v>
      </c>
      <c r="C433" s="365"/>
      <c r="D433" s="365"/>
      <c r="E433" s="365"/>
      <c r="F433" s="365"/>
      <c r="G433" s="365"/>
      <c r="H433" s="365"/>
      <c r="I433" s="365"/>
      <c r="J433" s="365"/>
      <c r="K433" s="365"/>
      <c r="L433" s="61"/>
      <c r="M433" s="45"/>
      <c r="N433" s="88"/>
      <c r="O433" s="89" t="s">
        <v>62</v>
      </c>
      <c r="P433" s="89"/>
      <c r="Q433" s="89"/>
      <c r="R433" s="89" t="str">
        <f t="shared" si="86"/>
        <v/>
      </c>
      <c r="S433" s="93"/>
      <c r="T433" s="89" t="s">
        <v>62</v>
      </c>
      <c r="U433" s="162" t="str">
        <f>IF($J$1="October","",Y432)</f>
        <v/>
      </c>
      <c r="V433" s="91"/>
      <c r="W433" s="162" t="str">
        <f t="shared" si="84"/>
        <v/>
      </c>
      <c r="X433" s="91"/>
      <c r="Y433" s="162" t="str">
        <f t="shared" si="85"/>
        <v/>
      </c>
      <c r="Z433" s="94"/>
      <c r="AA433" s="45"/>
    </row>
    <row r="434" spans="1:27" s="43" customFormat="1" ht="21" customHeight="1" x14ac:dyDescent="0.25">
      <c r="A434" s="44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61"/>
      <c r="M434" s="45"/>
      <c r="N434" s="88"/>
      <c r="O434" s="89" t="s">
        <v>63</v>
      </c>
      <c r="P434" s="89"/>
      <c r="Q434" s="89"/>
      <c r="R434" s="89" t="str">
        <f t="shared" si="86"/>
        <v/>
      </c>
      <c r="S434" s="93"/>
      <c r="T434" s="89" t="s">
        <v>63</v>
      </c>
      <c r="U434" s="162" t="str">
        <f>IF($J$1="November","",Y433)</f>
        <v/>
      </c>
      <c r="V434" s="91"/>
      <c r="W434" s="162" t="str">
        <f t="shared" si="84"/>
        <v/>
      </c>
      <c r="X434" s="91"/>
      <c r="Y434" s="162" t="str">
        <f t="shared" si="85"/>
        <v/>
      </c>
      <c r="Z434" s="94"/>
      <c r="AA434" s="45"/>
    </row>
    <row r="435" spans="1:27" s="43" customFormat="1" ht="21" customHeight="1" thickBot="1" x14ac:dyDescent="0.3">
      <c r="A435" s="74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6"/>
      <c r="N435" s="95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7"/>
    </row>
    <row r="436" spans="1:27" s="45" customFormat="1" ht="21" customHeight="1" thickBot="1" x14ac:dyDescent="0.3"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7" s="43" customFormat="1" ht="21" customHeight="1" x14ac:dyDescent="0.25">
      <c r="A437" s="369" t="s">
        <v>45</v>
      </c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1"/>
      <c r="M437" s="42"/>
      <c r="N437" s="81"/>
      <c r="O437" s="353" t="s">
        <v>47</v>
      </c>
      <c r="P437" s="354"/>
      <c r="Q437" s="354"/>
      <c r="R437" s="355"/>
      <c r="S437" s="82"/>
      <c r="T437" s="353" t="s">
        <v>48</v>
      </c>
      <c r="U437" s="354"/>
      <c r="V437" s="354"/>
      <c r="W437" s="354"/>
      <c r="X437" s="354"/>
      <c r="Y437" s="355"/>
      <c r="Z437" s="83"/>
      <c r="AA437" s="42"/>
    </row>
    <row r="438" spans="1:27" s="43" customFormat="1" ht="21" customHeight="1" x14ac:dyDescent="0.25">
      <c r="A438" s="44"/>
      <c r="B438" s="45"/>
      <c r="C438" s="356" t="s">
        <v>101</v>
      </c>
      <c r="D438" s="356"/>
      <c r="E438" s="356"/>
      <c r="F438" s="356"/>
      <c r="G438" s="46" t="str">
        <f>$J$1</f>
        <v>July</v>
      </c>
      <c r="H438" s="357">
        <f>$K$1</f>
        <v>2020</v>
      </c>
      <c r="I438" s="357"/>
      <c r="J438" s="45"/>
      <c r="K438" s="47"/>
      <c r="L438" s="48"/>
      <c r="M438" s="47"/>
      <c r="N438" s="84"/>
      <c r="O438" s="85" t="s">
        <v>58</v>
      </c>
      <c r="P438" s="85" t="s">
        <v>7</v>
      </c>
      <c r="Q438" s="85" t="s">
        <v>6</v>
      </c>
      <c r="R438" s="85" t="s">
        <v>59</v>
      </c>
      <c r="S438" s="86"/>
      <c r="T438" s="85" t="s">
        <v>58</v>
      </c>
      <c r="U438" s="85" t="s">
        <v>60</v>
      </c>
      <c r="V438" s="85" t="s">
        <v>23</v>
      </c>
      <c r="W438" s="85" t="s">
        <v>22</v>
      </c>
      <c r="X438" s="85" t="s">
        <v>24</v>
      </c>
      <c r="Y438" s="85" t="s">
        <v>64</v>
      </c>
      <c r="Z438" s="87"/>
      <c r="AA438" s="47"/>
    </row>
    <row r="439" spans="1:27" s="43" customFormat="1" ht="21" customHeight="1" x14ac:dyDescent="0.25">
      <c r="A439" s="44"/>
      <c r="B439" s="45"/>
      <c r="C439" s="45"/>
      <c r="D439" s="50"/>
      <c r="E439" s="50"/>
      <c r="F439" s="50"/>
      <c r="G439" s="50"/>
      <c r="H439" s="50"/>
      <c r="I439" s="45"/>
      <c r="J439" s="51" t="s">
        <v>1</v>
      </c>
      <c r="K439" s="52">
        <v>24000</v>
      </c>
      <c r="L439" s="53"/>
      <c r="M439" s="45"/>
      <c r="N439" s="88"/>
      <c r="O439" s="89" t="s">
        <v>50</v>
      </c>
      <c r="P439" s="89">
        <v>30</v>
      </c>
      <c r="Q439" s="89">
        <v>1</v>
      </c>
      <c r="R439" s="89">
        <f>15-Q439</f>
        <v>14</v>
      </c>
      <c r="S439" s="90"/>
      <c r="T439" s="89" t="s">
        <v>50</v>
      </c>
      <c r="U439" s="91">
        <v>21000</v>
      </c>
      <c r="V439" s="91">
        <v>1000</v>
      </c>
      <c r="W439" s="91">
        <f>V439+U439</f>
        <v>22000</v>
      </c>
      <c r="X439" s="91">
        <v>1000</v>
      </c>
      <c r="Y439" s="91">
        <f>W439-X439</f>
        <v>21000</v>
      </c>
      <c r="Z439" s="87"/>
      <c r="AA439" s="45"/>
    </row>
    <row r="440" spans="1:27" s="43" customFormat="1" ht="21" customHeight="1" x14ac:dyDescent="0.25">
      <c r="A440" s="44"/>
      <c r="B440" s="45" t="s">
        <v>0</v>
      </c>
      <c r="C440" s="55" t="s">
        <v>97</v>
      </c>
      <c r="D440" s="45"/>
      <c r="E440" s="45"/>
      <c r="F440" s="45"/>
      <c r="G440" s="45"/>
      <c r="H440" s="56"/>
      <c r="I440" s="50"/>
      <c r="J440" s="45"/>
      <c r="K440" s="45"/>
      <c r="L440" s="57"/>
      <c r="M440" s="42"/>
      <c r="N440" s="92"/>
      <c r="O440" s="89" t="s">
        <v>76</v>
      </c>
      <c r="P440" s="89">
        <v>29</v>
      </c>
      <c r="Q440" s="89">
        <v>0</v>
      </c>
      <c r="R440" s="89">
        <f>IF(Q440="","",R439-Q440)</f>
        <v>14</v>
      </c>
      <c r="S440" s="93"/>
      <c r="T440" s="89" t="s">
        <v>76</v>
      </c>
      <c r="U440" s="162">
        <f>IF($J$1="January","",Y439)</f>
        <v>21000</v>
      </c>
      <c r="V440" s="91"/>
      <c r="W440" s="162">
        <f>IF(U440="","",U440+V440)</f>
        <v>21000</v>
      </c>
      <c r="X440" s="91">
        <v>1000</v>
      </c>
      <c r="Y440" s="162">
        <f>IF(W440="","",W440-X440)</f>
        <v>20000</v>
      </c>
      <c r="Z440" s="94"/>
      <c r="AA440" s="42"/>
    </row>
    <row r="441" spans="1:27" s="43" customFormat="1" ht="21" customHeight="1" x14ac:dyDescent="0.25">
      <c r="A441" s="44"/>
      <c r="B441" s="59" t="s">
        <v>46</v>
      </c>
      <c r="C441" s="60"/>
      <c r="D441" s="45"/>
      <c r="E441" s="45"/>
      <c r="F441" s="358" t="s">
        <v>48</v>
      </c>
      <c r="G441" s="358"/>
      <c r="H441" s="45"/>
      <c r="I441" s="358" t="s">
        <v>49</v>
      </c>
      <c r="J441" s="358"/>
      <c r="K441" s="358"/>
      <c r="L441" s="61"/>
      <c r="M441" s="45"/>
      <c r="N441" s="88"/>
      <c r="O441" s="89" t="s">
        <v>51</v>
      </c>
      <c r="P441" s="89">
        <v>28</v>
      </c>
      <c r="Q441" s="89">
        <v>3</v>
      </c>
      <c r="R441" s="89">
        <f>IF(Q441="","",R440-Q441)</f>
        <v>11</v>
      </c>
      <c r="S441" s="93"/>
      <c r="T441" s="89" t="s">
        <v>51</v>
      </c>
      <c r="U441" s="162">
        <f>IF($J$1="February","",Y440)</f>
        <v>20000</v>
      </c>
      <c r="V441" s="91">
        <v>5000</v>
      </c>
      <c r="W441" s="162">
        <f t="shared" ref="W441:W450" si="87">IF(U441="","",U441+V441)</f>
        <v>25000</v>
      </c>
      <c r="X441" s="91"/>
      <c r="Y441" s="162">
        <f t="shared" ref="Y441:Y450" si="88">IF(W441="","",W441-X441)</f>
        <v>25000</v>
      </c>
      <c r="Z441" s="94"/>
      <c r="AA441" s="45"/>
    </row>
    <row r="442" spans="1:27" s="43" customFormat="1" ht="21" customHeight="1" x14ac:dyDescent="0.25">
      <c r="A442" s="44"/>
      <c r="B442" s="45"/>
      <c r="C442" s="45"/>
      <c r="D442" s="45"/>
      <c r="E442" s="45"/>
      <c r="F442" s="45"/>
      <c r="G442" s="45"/>
      <c r="H442" s="62"/>
      <c r="L442" s="49"/>
      <c r="M442" s="45"/>
      <c r="N442" s="88"/>
      <c r="O442" s="89" t="s">
        <v>52</v>
      </c>
      <c r="P442" s="89">
        <v>28</v>
      </c>
      <c r="Q442" s="89">
        <v>2</v>
      </c>
      <c r="R442" s="89">
        <f t="shared" ref="R442:R446" si="89">IF(Q442="","",R441-Q442)</f>
        <v>9</v>
      </c>
      <c r="S442" s="93"/>
      <c r="T442" s="89" t="s">
        <v>52</v>
      </c>
      <c r="U442" s="162">
        <f>IF($J$1="March","",Y441)</f>
        <v>25000</v>
      </c>
      <c r="V442" s="91"/>
      <c r="W442" s="162">
        <f t="shared" si="87"/>
        <v>25000</v>
      </c>
      <c r="X442" s="91"/>
      <c r="Y442" s="162">
        <f t="shared" si="88"/>
        <v>25000</v>
      </c>
      <c r="Z442" s="94"/>
      <c r="AA442" s="45"/>
    </row>
    <row r="443" spans="1:27" s="43" customFormat="1" ht="21" customHeight="1" x14ac:dyDescent="0.25">
      <c r="A443" s="44"/>
      <c r="B443" s="359" t="s">
        <v>47</v>
      </c>
      <c r="C443" s="360"/>
      <c r="D443" s="45"/>
      <c r="E443" s="45"/>
      <c r="F443" s="63" t="s">
        <v>69</v>
      </c>
      <c r="G443" s="58">
        <f>IF($J$1="January",U439,IF($J$1="February",U440,IF($J$1="March",U441,IF($J$1="April",U442,IF($J$1="May",U443,IF($J$1="June",U444,IF($J$1="July",U445,IF($J$1="August",U446,IF($J$1="August",U446,IF($J$1="September",U447,IF($J$1="October",U448,IF($J$1="November",U449,IF($J$1="December",U450)))))))))))))</f>
        <v>18000</v>
      </c>
      <c r="H443" s="62"/>
      <c r="I443" s="64">
        <f>IF(C447&gt;0,$K$2,C445)</f>
        <v>30</v>
      </c>
      <c r="J443" s="65" t="s">
        <v>66</v>
      </c>
      <c r="K443" s="66">
        <f>K439/$K$2*I443</f>
        <v>23225.806451612905</v>
      </c>
      <c r="L443" s="67"/>
      <c r="M443" s="45"/>
      <c r="N443" s="88"/>
      <c r="O443" s="89" t="s">
        <v>53</v>
      </c>
      <c r="P443" s="89">
        <v>31</v>
      </c>
      <c r="Q443" s="89">
        <v>0</v>
      </c>
      <c r="R443" s="89">
        <f t="shared" si="89"/>
        <v>9</v>
      </c>
      <c r="S443" s="93"/>
      <c r="T443" s="89" t="s">
        <v>53</v>
      </c>
      <c r="U443" s="162">
        <f>IF($J$1="April","",Y442)</f>
        <v>25000</v>
      </c>
      <c r="V443" s="91">
        <v>5000</v>
      </c>
      <c r="W443" s="162">
        <f t="shared" si="87"/>
        <v>30000</v>
      </c>
      <c r="X443" s="91">
        <v>7000</v>
      </c>
      <c r="Y443" s="162">
        <f t="shared" si="88"/>
        <v>23000</v>
      </c>
      <c r="Z443" s="94"/>
      <c r="AA443" s="45"/>
    </row>
    <row r="444" spans="1:27" s="43" customFormat="1" ht="21" customHeight="1" x14ac:dyDescent="0.25">
      <c r="A444" s="44"/>
      <c r="B444" s="54"/>
      <c r="C444" s="54"/>
      <c r="D444" s="45"/>
      <c r="E444" s="45"/>
      <c r="F444" s="63" t="s">
        <v>23</v>
      </c>
      <c r="G444" s="58">
        <f>IF($J$1="January",V439,IF($J$1="February",V440,IF($J$1="March",V441,IF($J$1="April",V442,IF($J$1="May",V443,IF($J$1="June",V444,IF($J$1="July",V445,IF($J$1="August",V446,IF($J$1="August",V446,IF($J$1="September",V447,IF($J$1="October",V448,IF($J$1="November",V449,IF($J$1="December",V450)))))))))))))</f>
        <v>0</v>
      </c>
      <c r="H444" s="62"/>
      <c r="I444" s="108">
        <v>19</v>
      </c>
      <c r="J444" s="65" t="s">
        <v>67</v>
      </c>
      <c r="K444" s="68">
        <f>K439/$K$2/8*I444</f>
        <v>1838.7096774193549</v>
      </c>
      <c r="L444" s="69"/>
      <c r="M444" s="45"/>
      <c r="N444" s="88"/>
      <c r="O444" s="89" t="s">
        <v>54</v>
      </c>
      <c r="P444" s="89">
        <v>29</v>
      </c>
      <c r="Q444" s="89">
        <v>1</v>
      </c>
      <c r="R444" s="89">
        <f t="shared" si="89"/>
        <v>8</v>
      </c>
      <c r="S444" s="93"/>
      <c r="T444" s="89" t="s">
        <v>54</v>
      </c>
      <c r="U444" s="162">
        <f>Y443</f>
        <v>23000</v>
      </c>
      <c r="V444" s="91">
        <v>1000</v>
      </c>
      <c r="W444" s="162">
        <f t="shared" si="87"/>
        <v>24000</v>
      </c>
      <c r="X444" s="91">
        <v>6000</v>
      </c>
      <c r="Y444" s="162">
        <f t="shared" si="88"/>
        <v>18000</v>
      </c>
      <c r="Z444" s="94"/>
      <c r="AA444" s="45"/>
    </row>
    <row r="445" spans="1:27" s="43" customFormat="1" ht="21" customHeight="1" x14ac:dyDescent="0.25">
      <c r="A445" s="44"/>
      <c r="B445" s="63" t="s">
        <v>7</v>
      </c>
      <c r="C445" s="54">
        <f>IF($J$1="January",P439,IF($J$1="February",P440,IF($J$1="March",P441,IF($J$1="April",P442,IF($J$1="May",P443,IF($J$1="June",P444,IF($J$1="July",P445,IF($J$1="August",P446,IF($J$1="August",P446,IF($J$1="September",P447,IF($J$1="October",P448,IF($J$1="November",P449,IF($J$1="December",P450)))))))))))))</f>
        <v>30</v>
      </c>
      <c r="D445" s="45"/>
      <c r="E445" s="45"/>
      <c r="F445" s="63" t="s">
        <v>70</v>
      </c>
      <c r="G445" s="58">
        <f>IF($J$1="January",W439,IF($J$1="February",W440,IF($J$1="March",W441,IF($J$1="April",W442,IF($J$1="May",W443,IF($J$1="June",W444,IF($J$1="July",W445,IF($J$1="August",W446,IF($J$1="August",W446,IF($J$1="September",W447,IF($J$1="October",W448,IF($J$1="November",W449,IF($J$1="December",W450)))))))))))))</f>
        <v>18000</v>
      </c>
      <c r="H445" s="62"/>
      <c r="I445" s="361" t="s">
        <v>74</v>
      </c>
      <c r="J445" s="362"/>
      <c r="K445" s="68">
        <f>K443+K444</f>
        <v>25064.516129032261</v>
      </c>
      <c r="L445" s="69"/>
      <c r="M445" s="45"/>
      <c r="N445" s="88"/>
      <c r="O445" s="89" t="s">
        <v>55</v>
      </c>
      <c r="P445" s="89">
        <v>30</v>
      </c>
      <c r="Q445" s="89">
        <v>1</v>
      </c>
      <c r="R445" s="89">
        <v>0</v>
      </c>
      <c r="S445" s="93"/>
      <c r="T445" s="89" t="s">
        <v>55</v>
      </c>
      <c r="U445" s="162">
        <f>IF($J$1="June","",Y444)</f>
        <v>18000</v>
      </c>
      <c r="V445" s="91"/>
      <c r="W445" s="162">
        <f t="shared" si="87"/>
        <v>18000</v>
      </c>
      <c r="X445" s="91">
        <v>5000</v>
      </c>
      <c r="Y445" s="162">
        <f t="shared" si="88"/>
        <v>13000</v>
      </c>
      <c r="Z445" s="94"/>
      <c r="AA445" s="45"/>
    </row>
    <row r="446" spans="1:27" s="43" customFormat="1" ht="21" customHeight="1" x14ac:dyDescent="0.25">
      <c r="A446" s="44"/>
      <c r="B446" s="63" t="s">
        <v>6</v>
      </c>
      <c r="C446" s="54">
        <f>IF($J$1="January",Q439,IF($J$1="February",Q440,IF($J$1="March",Q441,IF($J$1="April",Q442,IF($J$1="May",Q443,IF($J$1="June",Q444,IF($J$1="July",Q445,IF($J$1="August",Q446,IF($J$1="August",Q446,IF($J$1="September",Q447,IF($J$1="October",Q448,IF($J$1="November",Q449,IF($J$1="December",Q450)))))))))))))</f>
        <v>1</v>
      </c>
      <c r="D446" s="45"/>
      <c r="E446" s="45"/>
      <c r="F446" s="63" t="s">
        <v>24</v>
      </c>
      <c r="G446" s="58">
        <f>IF($J$1="January",X439,IF($J$1="February",X440,IF($J$1="March",X441,IF($J$1="April",X442,IF($J$1="May",X443,IF($J$1="June",X444,IF($J$1="July",X445,IF($J$1="August",X446,IF($J$1="August",X446,IF($J$1="September",X447,IF($J$1="October",X448,IF($J$1="November",X449,IF($J$1="December",X450)))))))))))))</f>
        <v>5000</v>
      </c>
      <c r="H446" s="62"/>
      <c r="I446" s="361" t="s">
        <v>75</v>
      </c>
      <c r="J446" s="362"/>
      <c r="K446" s="58">
        <f>G446</f>
        <v>5000</v>
      </c>
      <c r="L446" s="70"/>
      <c r="M446" s="45"/>
      <c r="N446" s="88"/>
      <c r="O446" s="89" t="s">
        <v>56</v>
      </c>
      <c r="P446" s="89"/>
      <c r="Q446" s="89"/>
      <c r="R446" s="89" t="str">
        <f t="shared" si="89"/>
        <v/>
      </c>
      <c r="S446" s="93"/>
      <c r="T446" s="89" t="s">
        <v>56</v>
      </c>
      <c r="U446" s="162" t="str">
        <f>IF($J$1="July","",Y445)</f>
        <v/>
      </c>
      <c r="V446" s="91"/>
      <c r="W446" s="162" t="str">
        <f t="shared" si="87"/>
        <v/>
      </c>
      <c r="X446" s="91"/>
      <c r="Y446" s="162" t="str">
        <f t="shared" si="88"/>
        <v/>
      </c>
      <c r="Z446" s="94"/>
      <c r="AA446" s="45"/>
    </row>
    <row r="447" spans="1:27" s="43" customFormat="1" ht="21" customHeight="1" x14ac:dyDescent="0.25">
      <c r="A447" s="44"/>
      <c r="B447" s="71" t="s">
        <v>73</v>
      </c>
      <c r="C447" s="54">
        <f>IF($J$1="January",R439,IF($J$1="February",R440,IF($J$1="March",R441,IF($J$1="April",R442,IF($J$1="May",R443,IF($J$1="June",R444,IF($J$1="July",R445,IF($J$1="August",R446,IF($J$1="August",R446,IF($J$1="September",R447,IF($J$1="October",R448,IF($J$1="November",R449,IF($J$1="December",R450)))))))))))))</f>
        <v>0</v>
      </c>
      <c r="D447" s="45"/>
      <c r="E447" s="45"/>
      <c r="F447" s="63" t="s">
        <v>72</v>
      </c>
      <c r="G447" s="58">
        <f>IF($J$1="January",Y439,IF($J$1="February",Y440,IF($J$1="March",Y441,IF($J$1="April",Y442,IF($J$1="May",Y443,IF($J$1="June",Y444,IF($J$1="July",Y445,IF($J$1="August",Y446,IF($J$1="August",Y446,IF($J$1="September",Y447,IF($J$1="October",Y448,IF($J$1="November",Y449,IF($J$1="December",Y450)))))))))))))</f>
        <v>13000</v>
      </c>
      <c r="H447" s="45"/>
      <c r="I447" s="363" t="s">
        <v>68</v>
      </c>
      <c r="J447" s="364"/>
      <c r="K447" s="72">
        <f>K445-K446</f>
        <v>20064.516129032261</v>
      </c>
      <c r="L447" s="73"/>
      <c r="M447" s="45"/>
      <c r="N447" s="88"/>
      <c r="O447" s="89" t="s">
        <v>61</v>
      </c>
      <c r="P447" s="89"/>
      <c r="Q447" s="89"/>
      <c r="R447" s="89">
        <v>0</v>
      </c>
      <c r="S447" s="93"/>
      <c r="T447" s="89" t="s">
        <v>61</v>
      </c>
      <c r="U447" s="162" t="str">
        <f>IF($J$1="August","",Y446)</f>
        <v/>
      </c>
      <c r="V447" s="91"/>
      <c r="W447" s="162" t="str">
        <f t="shared" si="87"/>
        <v/>
      </c>
      <c r="X447" s="91"/>
      <c r="Y447" s="162" t="str">
        <f t="shared" si="88"/>
        <v/>
      </c>
      <c r="Z447" s="94"/>
      <c r="AA447" s="45"/>
    </row>
    <row r="448" spans="1:27" s="43" customFormat="1" ht="21" customHeight="1" x14ac:dyDescent="0.25">
      <c r="A448" s="44"/>
      <c r="B448" s="45"/>
      <c r="C448" s="45"/>
      <c r="D448" s="45"/>
      <c r="E448" s="45"/>
      <c r="F448" s="45"/>
      <c r="G448" s="45"/>
      <c r="H448" s="45"/>
      <c r="I448" s="45"/>
      <c r="J448" s="45"/>
      <c r="K448" s="177"/>
      <c r="L448" s="61"/>
      <c r="M448" s="45"/>
      <c r="N448" s="88"/>
      <c r="O448" s="89" t="s">
        <v>57</v>
      </c>
      <c r="P448" s="89"/>
      <c r="Q448" s="89"/>
      <c r="R448" s="89">
        <v>0</v>
      </c>
      <c r="S448" s="93"/>
      <c r="T448" s="89" t="s">
        <v>57</v>
      </c>
      <c r="U448" s="162" t="str">
        <f>IF($J$1="September","",Y447)</f>
        <v/>
      </c>
      <c r="V448" s="91"/>
      <c r="W448" s="162" t="str">
        <f t="shared" si="87"/>
        <v/>
      </c>
      <c r="X448" s="91"/>
      <c r="Y448" s="162" t="str">
        <f t="shared" si="88"/>
        <v/>
      </c>
      <c r="Z448" s="94"/>
      <c r="AA448" s="45"/>
    </row>
    <row r="449" spans="1:27" s="43" customFormat="1" ht="21" customHeight="1" x14ac:dyDescent="0.25">
      <c r="A449" s="44"/>
      <c r="B449" s="365" t="s">
        <v>103</v>
      </c>
      <c r="C449" s="365"/>
      <c r="D449" s="365"/>
      <c r="E449" s="365"/>
      <c r="F449" s="365"/>
      <c r="G449" s="365"/>
      <c r="H449" s="365"/>
      <c r="I449" s="365"/>
      <c r="J449" s="365"/>
      <c r="K449" s="365"/>
      <c r="L449" s="61"/>
      <c r="M449" s="45"/>
      <c r="N449" s="88"/>
      <c r="O449" s="89" t="s">
        <v>62</v>
      </c>
      <c r="P449" s="89"/>
      <c r="Q449" s="89"/>
      <c r="R449" s="89">
        <v>0</v>
      </c>
      <c r="S449" s="93"/>
      <c r="T449" s="89" t="s">
        <v>62</v>
      </c>
      <c r="U449" s="162" t="str">
        <f>IF($J$1="October","",Y448)</f>
        <v/>
      </c>
      <c r="V449" s="91"/>
      <c r="W449" s="162" t="str">
        <f t="shared" si="87"/>
        <v/>
      </c>
      <c r="X449" s="91"/>
      <c r="Y449" s="162" t="str">
        <f t="shared" si="88"/>
        <v/>
      </c>
      <c r="Z449" s="94"/>
      <c r="AA449" s="45"/>
    </row>
    <row r="450" spans="1:27" s="43" customFormat="1" ht="21" customHeight="1" x14ac:dyDescent="0.25">
      <c r="A450" s="44"/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61"/>
      <c r="M450" s="45"/>
      <c r="N450" s="88"/>
      <c r="O450" s="89" t="s">
        <v>63</v>
      </c>
      <c r="P450" s="89"/>
      <c r="Q450" s="89"/>
      <c r="R450" s="89">
        <v>0</v>
      </c>
      <c r="S450" s="93"/>
      <c r="T450" s="89" t="s">
        <v>63</v>
      </c>
      <c r="U450" s="162" t="str">
        <f>IF($J$1="November","",Y449)</f>
        <v/>
      </c>
      <c r="V450" s="91"/>
      <c r="W450" s="162" t="str">
        <f t="shared" si="87"/>
        <v/>
      </c>
      <c r="X450" s="91"/>
      <c r="Y450" s="162" t="str">
        <f t="shared" si="88"/>
        <v/>
      </c>
      <c r="Z450" s="94"/>
      <c r="AA450" s="45"/>
    </row>
    <row r="451" spans="1:27" s="43" customFormat="1" ht="21" customHeight="1" thickBot="1" x14ac:dyDescent="0.3">
      <c r="A451" s="74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6"/>
      <c r="N451" s="95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7"/>
    </row>
    <row r="452" spans="1:27" s="45" customFormat="1" ht="21" customHeight="1" thickBot="1" x14ac:dyDescent="0.3"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7" s="43" customFormat="1" ht="21" customHeight="1" x14ac:dyDescent="0.25">
      <c r="A453" s="369" t="s">
        <v>45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1"/>
      <c r="M453" s="42"/>
      <c r="N453" s="81"/>
      <c r="O453" s="353" t="s">
        <v>47</v>
      </c>
      <c r="P453" s="354"/>
      <c r="Q453" s="354"/>
      <c r="R453" s="355"/>
      <c r="S453" s="82"/>
      <c r="T453" s="353" t="s">
        <v>48</v>
      </c>
      <c r="U453" s="354"/>
      <c r="V453" s="354"/>
      <c r="W453" s="354"/>
      <c r="X453" s="354"/>
      <c r="Y453" s="355"/>
      <c r="Z453" s="83"/>
      <c r="AA453" s="42"/>
    </row>
    <row r="454" spans="1:27" s="43" customFormat="1" ht="21" customHeight="1" x14ac:dyDescent="0.25">
      <c r="A454" s="44"/>
      <c r="B454" s="45"/>
      <c r="C454" s="356" t="s">
        <v>101</v>
      </c>
      <c r="D454" s="356"/>
      <c r="E454" s="356"/>
      <c r="F454" s="356"/>
      <c r="G454" s="46" t="str">
        <f>$J$1</f>
        <v>July</v>
      </c>
      <c r="H454" s="357">
        <f>$K$1</f>
        <v>2020</v>
      </c>
      <c r="I454" s="357"/>
      <c r="J454" s="45"/>
      <c r="K454" s="47"/>
      <c r="L454" s="48"/>
      <c r="M454" s="47"/>
      <c r="N454" s="84"/>
      <c r="O454" s="85" t="s">
        <v>58</v>
      </c>
      <c r="P454" s="85" t="s">
        <v>7</v>
      </c>
      <c r="Q454" s="85" t="s">
        <v>6</v>
      </c>
      <c r="R454" s="85" t="s">
        <v>59</v>
      </c>
      <c r="S454" s="86"/>
      <c r="T454" s="85" t="s">
        <v>58</v>
      </c>
      <c r="U454" s="85" t="s">
        <v>60</v>
      </c>
      <c r="V454" s="85" t="s">
        <v>23</v>
      </c>
      <c r="W454" s="85" t="s">
        <v>22</v>
      </c>
      <c r="X454" s="85" t="s">
        <v>24</v>
      </c>
      <c r="Y454" s="85" t="s">
        <v>64</v>
      </c>
      <c r="Z454" s="87"/>
      <c r="AA454" s="47"/>
    </row>
    <row r="455" spans="1:27" s="43" customFormat="1" ht="21" customHeight="1" x14ac:dyDescent="0.25">
      <c r="A455" s="44"/>
      <c r="B455" s="45"/>
      <c r="C455" s="45"/>
      <c r="D455" s="50"/>
      <c r="E455" s="50"/>
      <c r="F455" s="50"/>
      <c r="G455" s="50"/>
      <c r="H455" s="50"/>
      <c r="I455" s="45"/>
      <c r="J455" s="51" t="s">
        <v>1</v>
      </c>
      <c r="K455" s="52">
        <v>48000</v>
      </c>
      <c r="L455" s="53"/>
      <c r="M455" s="45"/>
      <c r="N455" s="88"/>
      <c r="O455" s="89" t="s">
        <v>50</v>
      </c>
      <c r="P455" s="89">
        <v>28</v>
      </c>
      <c r="Q455" s="89">
        <v>2</v>
      </c>
      <c r="R455" s="89">
        <f>26+15-Q455</f>
        <v>39</v>
      </c>
      <c r="S455" s="90"/>
      <c r="T455" s="89" t="s">
        <v>50</v>
      </c>
      <c r="U455" s="91">
        <v>223000</v>
      </c>
      <c r="V455" s="91"/>
      <c r="W455" s="91">
        <f>V455+U455</f>
        <v>223000</v>
      </c>
      <c r="X455" s="91">
        <v>5000</v>
      </c>
      <c r="Y455" s="91">
        <f>W455-X455</f>
        <v>218000</v>
      </c>
      <c r="Z455" s="87"/>
      <c r="AA455" s="45"/>
    </row>
    <row r="456" spans="1:27" s="43" customFormat="1" ht="21" customHeight="1" x14ac:dyDescent="0.25">
      <c r="A456" s="44"/>
      <c r="B456" s="45" t="s">
        <v>0</v>
      </c>
      <c r="C456" s="55" t="s">
        <v>83</v>
      </c>
      <c r="D456" s="45"/>
      <c r="E456" s="45"/>
      <c r="F456" s="45"/>
      <c r="G456" s="45"/>
      <c r="H456" s="56"/>
      <c r="I456" s="50"/>
      <c r="J456" s="45"/>
      <c r="K456" s="45"/>
      <c r="L456" s="57"/>
      <c r="M456" s="42"/>
      <c r="N456" s="92"/>
      <c r="O456" s="89" t="s">
        <v>76</v>
      </c>
      <c r="P456" s="89">
        <v>29</v>
      </c>
      <c r="Q456" s="89">
        <v>0</v>
      </c>
      <c r="R456" s="89">
        <f>IF(Q456="","",R455-Q456)</f>
        <v>39</v>
      </c>
      <c r="S456" s="93"/>
      <c r="T456" s="89" t="s">
        <v>76</v>
      </c>
      <c r="U456" s="162">
        <f>IF($J$1="January","",Y455)</f>
        <v>218000</v>
      </c>
      <c r="V456" s="91">
        <v>5200</v>
      </c>
      <c r="W456" s="162">
        <f>IF(U456="","",U456+V456)</f>
        <v>223200</v>
      </c>
      <c r="X456" s="91">
        <v>5000</v>
      </c>
      <c r="Y456" s="162">
        <f>IF(W456="","",W456-X456)</f>
        <v>218200</v>
      </c>
      <c r="Z456" s="94"/>
      <c r="AA456" s="42"/>
    </row>
    <row r="457" spans="1:27" s="43" customFormat="1" ht="21" customHeight="1" x14ac:dyDescent="0.25">
      <c r="A457" s="44"/>
      <c r="B457" s="59" t="s">
        <v>46</v>
      </c>
      <c r="C457" s="60"/>
      <c r="D457" s="45"/>
      <c r="E457" s="45"/>
      <c r="F457" s="358" t="s">
        <v>48</v>
      </c>
      <c r="G457" s="358"/>
      <c r="H457" s="45"/>
      <c r="I457" s="358" t="s">
        <v>49</v>
      </c>
      <c r="J457" s="358"/>
      <c r="K457" s="358"/>
      <c r="L457" s="61"/>
      <c r="M457" s="45"/>
      <c r="N457" s="88"/>
      <c r="O457" s="89" t="s">
        <v>51</v>
      </c>
      <c r="P457" s="89">
        <v>30</v>
      </c>
      <c r="Q457" s="89">
        <v>1</v>
      </c>
      <c r="R457" s="89">
        <f>IF(Q457="","",R456-Q457)</f>
        <v>38</v>
      </c>
      <c r="S457" s="93"/>
      <c r="T457" s="89" t="s">
        <v>51</v>
      </c>
      <c r="U457" s="162">
        <f>IF($J$1="February","",Y456)</f>
        <v>218200</v>
      </c>
      <c r="V457" s="91"/>
      <c r="W457" s="162">
        <f t="shared" ref="W457:W466" si="90">IF(U457="","",U457+V457)</f>
        <v>218200</v>
      </c>
      <c r="X457" s="91">
        <v>5000</v>
      </c>
      <c r="Y457" s="162">
        <f t="shared" ref="Y457:Y466" si="91">IF(W457="","",W457-X457)</f>
        <v>213200</v>
      </c>
      <c r="Z457" s="94"/>
      <c r="AA457" s="45"/>
    </row>
    <row r="458" spans="1:27" s="43" customFormat="1" ht="21" customHeight="1" x14ac:dyDescent="0.25">
      <c r="A458" s="44"/>
      <c r="B458" s="45"/>
      <c r="C458" s="45"/>
      <c r="D458" s="45"/>
      <c r="E458" s="45"/>
      <c r="F458" s="45"/>
      <c r="G458" s="45"/>
      <c r="H458" s="62"/>
      <c r="L458" s="49"/>
      <c r="M458" s="45"/>
      <c r="N458" s="88"/>
      <c r="O458" s="89" t="s">
        <v>52</v>
      </c>
      <c r="P458" s="89">
        <v>29</v>
      </c>
      <c r="Q458" s="89">
        <v>1</v>
      </c>
      <c r="R458" s="89">
        <f t="shared" ref="R458:R466" si="92">IF(Q458="","",R457-Q458)</f>
        <v>37</v>
      </c>
      <c r="S458" s="93"/>
      <c r="T458" s="89" t="s">
        <v>52</v>
      </c>
      <c r="U458" s="162">
        <f>IF($J$1="March","",Y457)</f>
        <v>213200</v>
      </c>
      <c r="V458" s="91"/>
      <c r="W458" s="162">
        <f t="shared" si="90"/>
        <v>213200</v>
      </c>
      <c r="X458" s="91">
        <v>5000</v>
      </c>
      <c r="Y458" s="162">
        <f t="shared" si="91"/>
        <v>208200</v>
      </c>
      <c r="Z458" s="94"/>
      <c r="AA458" s="45"/>
    </row>
    <row r="459" spans="1:27" s="43" customFormat="1" ht="21" customHeight="1" x14ac:dyDescent="0.25">
      <c r="A459" s="44"/>
      <c r="B459" s="359" t="s">
        <v>47</v>
      </c>
      <c r="C459" s="360"/>
      <c r="D459" s="45"/>
      <c r="E459" s="45"/>
      <c r="F459" s="63" t="s">
        <v>69</v>
      </c>
      <c r="G459" s="180">
        <f>IF($J$1="January",U455,IF($J$1="February",U456,IF($J$1="March",U457,IF($J$1="April",U458,IF($J$1="May",U459,IF($J$1="June",U460,IF($J$1="July",U461,IF($J$1="August",U462,IF($J$1="August",U462,IF($J$1="September",U463,IF($J$1="October",U464,IF($J$1="November",U465,IF($J$1="December",U466)))))))))))))</f>
        <v>198200</v>
      </c>
      <c r="H459" s="62"/>
      <c r="I459" s="64">
        <f>IF(C463&gt;=C462,$K$2,C461+C463)</f>
        <v>31</v>
      </c>
      <c r="J459" s="65" t="s">
        <v>66</v>
      </c>
      <c r="K459" s="66">
        <f>K455/$K$2*I459</f>
        <v>48000</v>
      </c>
      <c r="L459" s="67"/>
      <c r="M459" s="45"/>
      <c r="N459" s="88"/>
      <c r="O459" s="89" t="s">
        <v>53</v>
      </c>
      <c r="P459" s="89">
        <v>31</v>
      </c>
      <c r="Q459" s="89">
        <v>0</v>
      </c>
      <c r="R459" s="89">
        <f t="shared" si="92"/>
        <v>37</v>
      </c>
      <c r="S459" s="93"/>
      <c r="T459" s="89" t="s">
        <v>53</v>
      </c>
      <c r="U459" s="162">
        <f>IF($J$1="April","",Y458)</f>
        <v>208200</v>
      </c>
      <c r="V459" s="91"/>
      <c r="W459" s="162">
        <f t="shared" si="90"/>
        <v>208200</v>
      </c>
      <c r="X459" s="91">
        <v>5000</v>
      </c>
      <c r="Y459" s="162">
        <f t="shared" si="91"/>
        <v>203200</v>
      </c>
      <c r="Z459" s="94"/>
      <c r="AA459" s="45"/>
    </row>
    <row r="460" spans="1:27" s="43" customFormat="1" ht="21" customHeight="1" x14ac:dyDescent="0.25">
      <c r="A460" s="44"/>
      <c r="B460" s="54"/>
      <c r="C460" s="54"/>
      <c r="D460" s="45"/>
      <c r="E460" s="45"/>
      <c r="F460" s="63" t="s">
        <v>23</v>
      </c>
      <c r="G460" s="180">
        <f>IF($J$1="January",V455,IF($J$1="February",V456,IF($J$1="March",V457,IF($J$1="April",V458,IF($J$1="May",V459,IF($J$1="June",V460,IF($J$1="July",V461,IF($J$1="August",V462,IF($J$1="August",V462,IF($J$1="September",V463,IF($J$1="October",V464,IF($J$1="November",V465,IF($J$1="December",V466)))))))))))))</f>
        <v>0</v>
      </c>
      <c r="H460" s="62"/>
      <c r="I460" s="64">
        <v>54</v>
      </c>
      <c r="J460" s="65" t="s">
        <v>67</v>
      </c>
      <c r="K460" s="68">
        <f>K455/$K$2/8*I460</f>
        <v>10451.612903225807</v>
      </c>
      <c r="L460" s="69"/>
      <c r="M460" s="45"/>
      <c r="N460" s="88"/>
      <c r="O460" s="89" t="s">
        <v>54</v>
      </c>
      <c r="P460" s="89">
        <v>30</v>
      </c>
      <c r="Q460" s="89">
        <v>0</v>
      </c>
      <c r="R460" s="89">
        <f t="shared" si="92"/>
        <v>37</v>
      </c>
      <c r="S460" s="93"/>
      <c r="T460" s="89" t="s">
        <v>54</v>
      </c>
      <c r="U460" s="162">
        <f>Y459</f>
        <v>203200</v>
      </c>
      <c r="V460" s="91"/>
      <c r="W460" s="162">
        <f t="shared" si="90"/>
        <v>203200</v>
      </c>
      <c r="X460" s="91">
        <v>5000</v>
      </c>
      <c r="Y460" s="162">
        <f t="shared" si="91"/>
        <v>198200</v>
      </c>
      <c r="Z460" s="94"/>
      <c r="AA460" s="45"/>
    </row>
    <row r="461" spans="1:27" s="43" customFormat="1" ht="21" customHeight="1" x14ac:dyDescent="0.25">
      <c r="A461" s="44"/>
      <c r="B461" s="63" t="s">
        <v>7</v>
      </c>
      <c r="C461" s="54">
        <f>IF($J$1="January",P455,IF($J$1="February",P456,IF($J$1="March",P457,IF($J$1="April",P458,IF($J$1="May",P459,IF($J$1="June",P460,IF($J$1="July",P461,IF($J$1="August",P462,IF($J$1="August",P462,IF($J$1="September",P463,IF($J$1="October",P464,IF($J$1="November",P465,IF($J$1="December",P466)))))))))))))</f>
        <v>30</v>
      </c>
      <c r="D461" s="45"/>
      <c r="E461" s="45"/>
      <c r="F461" s="63" t="s">
        <v>70</v>
      </c>
      <c r="G461" s="180">
        <f>IF($J$1="January",W455,IF($J$1="February",W456,IF($J$1="March",W457,IF($J$1="April",W458,IF($J$1="May",W459,IF($J$1="June",W460,IF($J$1="July",W461,IF($J$1="August",W462,IF($J$1="August",W462,IF($J$1="September",W463,IF($J$1="October",W464,IF($J$1="November",W465,IF($J$1="December",W466)))))))))))))</f>
        <v>198200</v>
      </c>
      <c r="H461" s="62"/>
      <c r="I461" s="361" t="s">
        <v>74</v>
      </c>
      <c r="J461" s="362"/>
      <c r="K461" s="68">
        <f>K459+K460</f>
        <v>58451.612903225803</v>
      </c>
      <c r="L461" s="69"/>
      <c r="M461" s="45"/>
      <c r="N461" s="88"/>
      <c r="O461" s="89" t="s">
        <v>55</v>
      </c>
      <c r="P461" s="89">
        <v>30</v>
      </c>
      <c r="Q461" s="89">
        <v>1</v>
      </c>
      <c r="R461" s="89">
        <f t="shared" si="92"/>
        <v>36</v>
      </c>
      <c r="S461" s="93"/>
      <c r="T461" s="89" t="s">
        <v>55</v>
      </c>
      <c r="U461" s="162">
        <f>IF($J$1="June","",Y460)</f>
        <v>198200</v>
      </c>
      <c r="V461" s="91"/>
      <c r="W461" s="162">
        <f t="shared" si="90"/>
        <v>198200</v>
      </c>
      <c r="X461" s="91">
        <v>5000</v>
      </c>
      <c r="Y461" s="162">
        <f t="shared" si="91"/>
        <v>193200</v>
      </c>
      <c r="Z461" s="94"/>
      <c r="AA461" s="45"/>
    </row>
    <row r="462" spans="1:27" s="43" customFormat="1" ht="21" customHeight="1" x14ac:dyDescent="0.25">
      <c r="A462" s="44"/>
      <c r="B462" s="63" t="s">
        <v>6</v>
      </c>
      <c r="C462" s="54">
        <f>IF($J$1="January",Q455,IF($J$1="February",Q456,IF($J$1="March",Q457,IF($J$1="April",Q458,IF($J$1="May",Q459,IF($J$1="June",Q460,IF($J$1="July",Q461,IF($J$1="August",Q462,IF($J$1="August",Q462,IF($J$1="September",Q463,IF($J$1="October",Q464,IF($J$1="November",Q465,IF($J$1="December",Q466)))))))))))))</f>
        <v>1</v>
      </c>
      <c r="D462" s="45"/>
      <c r="E462" s="45"/>
      <c r="F462" s="63" t="s">
        <v>24</v>
      </c>
      <c r="G462" s="180">
        <f>IF($J$1="January",X455,IF($J$1="February",X456,IF($J$1="March",X457,IF($J$1="April",X458,IF($J$1="May",X459,IF($J$1="June",X460,IF($J$1="July",X461,IF($J$1="August",X462,IF($J$1="August",X462,IF($J$1="September",X463,IF($J$1="October",X464,IF($J$1="November",X465,IF($J$1="December",X466)))))))))))))</f>
        <v>5000</v>
      </c>
      <c r="H462" s="62"/>
      <c r="I462" s="361" t="s">
        <v>75</v>
      </c>
      <c r="J462" s="362"/>
      <c r="K462" s="58">
        <f>G462</f>
        <v>5000</v>
      </c>
      <c r="L462" s="70"/>
      <c r="M462" s="45"/>
      <c r="N462" s="88"/>
      <c r="O462" s="89" t="s">
        <v>56</v>
      </c>
      <c r="P462" s="89"/>
      <c r="Q462" s="89"/>
      <c r="R462" s="89" t="str">
        <f t="shared" si="92"/>
        <v/>
      </c>
      <c r="S462" s="93"/>
      <c r="T462" s="89" t="s">
        <v>56</v>
      </c>
      <c r="U462" s="162" t="str">
        <f>IF($J$1="July","",Y461)</f>
        <v/>
      </c>
      <c r="V462" s="91"/>
      <c r="W462" s="162" t="str">
        <f t="shared" si="90"/>
        <v/>
      </c>
      <c r="X462" s="91"/>
      <c r="Y462" s="162" t="str">
        <f t="shared" si="91"/>
        <v/>
      </c>
      <c r="Z462" s="94"/>
      <c r="AA462" s="45"/>
    </row>
    <row r="463" spans="1:27" s="43" customFormat="1" ht="21" customHeight="1" x14ac:dyDescent="0.25">
      <c r="A463" s="44"/>
      <c r="B463" s="71" t="s">
        <v>73</v>
      </c>
      <c r="C463" s="54">
        <f>IF($J$1="January",R455,IF($J$1="February",R456,IF($J$1="March",R457,IF($J$1="April",R458,IF($J$1="May",R459,IF($J$1="June",R460,IF($J$1="July",R461,IF($J$1="August",R462,IF($J$1="August",R462,IF($J$1="September",R463,IF($J$1="October",R464,IF($J$1="November",R465,IF($J$1="December",R466)))))))))))))</f>
        <v>36</v>
      </c>
      <c r="D463" s="45"/>
      <c r="E463" s="45"/>
      <c r="F463" s="63" t="s">
        <v>72</v>
      </c>
      <c r="G463" s="180">
        <f>IF($J$1="January",Y455,IF($J$1="February",Y456,IF($J$1="March",Y457,IF($J$1="April",Y458,IF($J$1="May",Y459,IF($J$1="June",Y460,IF($J$1="July",Y461,IF($J$1="August",Y462,IF($J$1="August",Y462,IF($J$1="September",Y463,IF($J$1="October",Y464,IF($J$1="November",Y465,IF($J$1="December",Y466)))))))))))))</f>
        <v>193200</v>
      </c>
      <c r="H463" s="45"/>
      <c r="I463" s="363" t="s">
        <v>68</v>
      </c>
      <c r="J463" s="364"/>
      <c r="K463" s="72">
        <f>K461-K462</f>
        <v>53451.612903225803</v>
      </c>
      <c r="L463" s="73"/>
      <c r="M463" s="45"/>
      <c r="N463" s="88"/>
      <c r="O463" s="89" t="s">
        <v>61</v>
      </c>
      <c r="P463" s="89"/>
      <c r="Q463" s="89"/>
      <c r="R463" s="89" t="str">
        <f t="shared" si="92"/>
        <v/>
      </c>
      <c r="S463" s="93"/>
      <c r="T463" s="89" t="s">
        <v>61</v>
      </c>
      <c r="U463" s="162" t="str">
        <f>IF($J$1="August","",Y462)</f>
        <v/>
      </c>
      <c r="V463" s="91"/>
      <c r="W463" s="162" t="str">
        <f t="shared" si="90"/>
        <v/>
      </c>
      <c r="X463" s="91"/>
      <c r="Y463" s="162" t="str">
        <f t="shared" si="91"/>
        <v/>
      </c>
      <c r="Z463" s="94"/>
      <c r="AA463" s="45"/>
    </row>
    <row r="464" spans="1:27" s="43" customFormat="1" ht="21" customHeight="1" x14ac:dyDescent="0.25">
      <c r="A464" s="44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61"/>
      <c r="M464" s="45"/>
      <c r="N464" s="88"/>
      <c r="O464" s="89" t="s">
        <v>57</v>
      </c>
      <c r="P464" s="89"/>
      <c r="Q464" s="89"/>
      <c r="R464" s="89" t="str">
        <f t="shared" si="92"/>
        <v/>
      </c>
      <c r="S464" s="93"/>
      <c r="T464" s="89" t="s">
        <v>57</v>
      </c>
      <c r="U464" s="162" t="str">
        <f>IF($J$1="September","",Y463)</f>
        <v/>
      </c>
      <c r="V464" s="91"/>
      <c r="W464" s="162" t="str">
        <f t="shared" si="90"/>
        <v/>
      </c>
      <c r="X464" s="91"/>
      <c r="Y464" s="162" t="str">
        <f t="shared" si="91"/>
        <v/>
      </c>
      <c r="Z464" s="94"/>
      <c r="AA464" s="45"/>
    </row>
    <row r="465" spans="1:27" s="43" customFormat="1" ht="21" customHeight="1" x14ac:dyDescent="0.25">
      <c r="A465" s="44"/>
      <c r="B465" s="365" t="s">
        <v>103</v>
      </c>
      <c r="C465" s="365"/>
      <c r="D465" s="365"/>
      <c r="E465" s="365"/>
      <c r="F465" s="365"/>
      <c r="G465" s="365"/>
      <c r="H465" s="365"/>
      <c r="I465" s="365"/>
      <c r="J465" s="365"/>
      <c r="K465" s="365"/>
      <c r="L465" s="61"/>
      <c r="M465" s="45"/>
      <c r="N465" s="88"/>
      <c r="O465" s="89" t="s">
        <v>62</v>
      </c>
      <c r="P465" s="89"/>
      <c r="Q465" s="89"/>
      <c r="R465" s="89" t="str">
        <f t="shared" si="92"/>
        <v/>
      </c>
      <c r="S465" s="93"/>
      <c r="T465" s="89" t="s">
        <v>62</v>
      </c>
      <c r="U465" s="162" t="str">
        <f>IF($J$1="October","",Y464)</f>
        <v/>
      </c>
      <c r="V465" s="91"/>
      <c r="W465" s="162" t="str">
        <f t="shared" si="90"/>
        <v/>
      </c>
      <c r="X465" s="91"/>
      <c r="Y465" s="162" t="str">
        <f t="shared" si="91"/>
        <v/>
      </c>
      <c r="Z465" s="94"/>
      <c r="AA465" s="45"/>
    </row>
    <row r="466" spans="1:27" s="43" customFormat="1" ht="21" customHeight="1" x14ac:dyDescent="0.25">
      <c r="A466" s="44"/>
      <c r="B466" s="365"/>
      <c r="C466" s="365"/>
      <c r="D466" s="365"/>
      <c r="E466" s="365"/>
      <c r="F466" s="365"/>
      <c r="G466" s="365"/>
      <c r="H466" s="365"/>
      <c r="I466" s="365"/>
      <c r="J466" s="365"/>
      <c r="K466" s="365"/>
      <c r="L466" s="61"/>
      <c r="M466" s="45"/>
      <c r="N466" s="88"/>
      <c r="O466" s="89" t="s">
        <v>63</v>
      </c>
      <c r="P466" s="89"/>
      <c r="Q466" s="89"/>
      <c r="R466" s="89" t="str">
        <f t="shared" si="92"/>
        <v/>
      </c>
      <c r="S466" s="93"/>
      <c r="T466" s="89" t="s">
        <v>63</v>
      </c>
      <c r="U466" s="162" t="str">
        <f>IF($J$1="November","",Y465)</f>
        <v/>
      </c>
      <c r="V466" s="91"/>
      <c r="W466" s="162" t="str">
        <f t="shared" si="90"/>
        <v/>
      </c>
      <c r="X466" s="91"/>
      <c r="Y466" s="162" t="str">
        <f t="shared" si="91"/>
        <v/>
      </c>
      <c r="Z466" s="94"/>
      <c r="AA466" s="45"/>
    </row>
    <row r="467" spans="1:27" s="43" customFormat="1" ht="21" customHeight="1" thickBot="1" x14ac:dyDescent="0.3">
      <c r="A467" s="74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6"/>
      <c r="N467" s="95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7"/>
    </row>
    <row r="468" spans="1:27" s="45" customFormat="1" ht="21" hidden="1" customHeight="1" x14ac:dyDescent="0.25"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7" s="45" customFormat="1" ht="21" customHeight="1" thickBot="1" x14ac:dyDescent="0.3"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7" s="43" customFormat="1" ht="21" customHeight="1" x14ac:dyDescent="0.25">
      <c r="A470" s="369" t="s">
        <v>45</v>
      </c>
      <c r="B470" s="370"/>
      <c r="C470" s="370"/>
      <c r="D470" s="370"/>
      <c r="E470" s="370"/>
      <c r="F470" s="370"/>
      <c r="G470" s="370"/>
      <c r="H470" s="370"/>
      <c r="I470" s="370"/>
      <c r="J470" s="370"/>
      <c r="K470" s="370"/>
      <c r="L470" s="371"/>
      <c r="M470" s="42"/>
      <c r="N470" s="81"/>
      <c r="O470" s="353" t="s">
        <v>47</v>
      </c>
      <c r="P470" s="354"/>
      <c r="Q470" s="354"/>
      <c r="R470" s="355"/>
      <c r="S470" s="82"/>
      <c r="T470" s="353" t="s">
        <v>48</v>
      </c>
      <c r="U470" s="354"/>
      <c r="V470" s="354"/>
      <c r="W470" s="354"/>
      <c r="X470" s="354"/>
      <c r="Y470" s="355"/>
      <c r="Z470" s="83"/>
      <c r="AA470" s="42"/>
    </row>
    <row r="471" spans="1:27" s="43" customFormat="1" ht="21" customHeight="1" x14ac:dyDescent="0.25">
      <c r="A471" s="44"/>
      <c r="B471" s="45"/>
      <c r="C471" s="356" t="s">
        <v>101</v>
      </c>
      <c r="D471" s="356"/>
      <c r="E471" s="356"/>
      <c r="F471" s="356"/>
      <c r="G471" s="46" t="str">
        <f>$J$1</f>
        <v>July</v>
      </c>
      <c r="H471" s="357">
        <f>$K$1</f>
        <v>2020</v>
      </c>
      <c r="I471" s="357"/>
      <c r="J471" s="45"/>
      <c r="K471" s="47"/>
      <c r="L471" s="48"/>
      <c r="M471" s="47"/>
      <c r="N471" s="84"/>
      <c r="O471" s="85" t="s">
        <v>58</v>
      </c>
      <c r="P471" s="85" t="s">
        <v>7</v>
      </c>
      <c r="Q471" s="85" t="s">
        <v>6</v>
      </c>
      <c r="R471" s="85" t="s">
        <v>59</v>
      </c>
      <c r="S471" s="86"/>
      <c r="T471" s="85" t="s">
        <v>58</v>
      </c>
      <c r="U471" s="85" t="s">
        <v>60</v>
      </c>
      <c r="V471" s="85" t="s">
        <v>23</v>
      </c>
      <c r="W471" s="85" t="s">
        <v>22</v>
      </c>
      <c r="X471" s="85" t="s">
        <v>24</v>
      </c>
      <c r="Y471" s="85" t="s">
        <v>64</v>
      </c>
      <c r="Z471" s="87"/>
      <c r="AA471" s="47"/>
    </row>
    <row r="472" spans="1:27" s="43" customFormat="1" ht="21" customHeight="1" x14ac:dyDescent="0.25">
      <c r="A472" s="44"/>
      <c r="B472" s="45"/>
      <c r="C472" s="45"/>
      <c r="D472" s="50"/>
      <c r="E472" s="50"/>
      <c r="F472" s="50"/>
      <c r="G472" s="50"/>
      <c r="H472" s="50"/>
      <c r="I472" s="45"/>
      <c r="J472" s="51" t="s">
        <v>1</v>
      </c>
      <c r="K472" s="52">
        <v>18000</v>
      </c>
      <c r="L472" s="53"/>
      <c r="M472" s="45"/>
      <c r="N472" s="88"/>
      <c r="O472" s="89" t="s">
        <v>50</v>
      </c>
      <c r="P472" s="89">
        <v>30</v>
      </c>
      <c r="Q472" s="89">
        <v>1</v>
      </c>
      <c r="R472" s="89">
        <f>15-Q472</f>
        <v>14</v>
      </c>
      <c r="S472" s="90"/>
      <c r="T472" s="89" t="s">
        <v>50</v>
      </c>
      <c r="U472" s="91">
        <v>17000</v>
      </c>
      <c r="V472" s="91">
        <v>2500</v>
      </c>
      <c r="W472" s="91">
        <f>V472+U472</f>
        <v>19500</v>
      </c>
      <c r="X472" s="91"/>
      <c r="Y472" s="91">
        <f>W472-X472</f>
        <v>19500</v>
      </c>
      <c r="Z472" s="87"/>
      <c r="AA472" s="45"/>
    </row>
    <row r="473" spans="1:27" s="43" customFormat="1" ht="21" customHeight="1" x14ac:dyDescent="0.25">
      <c r="A473" s="44"/>
      <c r="B473" s="45" t="s">
        <v>0</v>
      </c>
      <c r="C473" s="55" t="s">
        <v>84</v>
      </c>
      <c r="D473" s="45"/>
      <c r="E473" s="45"/>
      <c r="F473" s="45"/>
      <c r="G473" s="45"/>
      <c r="H473" s="56"/>
      <c r="I473" s="50"/>
      <c r="J473" s="45"/>
      <c r="K473" s="45"/>
      <c r="L473" s="57"/>
      <c r="M473" s="42"/>
      <c r="N473" s="92"/>
      <c r="O473" s="89" t="s">
        <v>76</v>
      </c>
      <c r="P473" s="89">
        <v>28</v>
      </c>
      <c r="Q473" s="89">
        <v>1</v>
      </c>
      <c r="R473" s="89">
        <f>R472-Q473</f>
        <v>13</v>
      </c>
      <c r="S473" s="93"/>
      <c r="T473" s="89" t="s">
        <v>76</v>
      </c>
      <c r="U473" s="162">
        <f>IF($J$1="January","",Y472)</f>
        <v>19500</v>
      </c>
      <c r="V473" s="91"/>
      <c r="W473" s="162">
        <f>IF(U473="","",U473+V473)</f>
        <v>19500</v>
      </c>
      <c r="X473" s="91">
        <v>5000</v>
      </c>
      <c r="Y473" s="162">
        <f>IF(W473="","",W473-X473)</f>
        <v>14500</v>
      </c>
      <c r="Z473" s="94"/>
      <c r="AA473" s="42"/>
    </row>
    <row r="474" spans="1:27" s="43" customFormat="1" ht="21" customHeight="1" x14ac:dyDescent="0.25">
      <c r="A474" s="44"/>
      <c r="B474" s="59" t="s">
        <v>46</v>
      </c>
      <c r="C474" s="60"/>
      <c r="D474" s="45"/>
      <c r="E474" s="45"/>
      <c r="F474" s="358" t="s">
        <v>48</v>
      </c>
      <c r="G474" s="358"/>
      <c r="H474" s="45"/>
      <c r="I474" s="358" t="s">
        <v>49</v>
      </c>
      <c r="J474" s="358"/>
      <c r="K474" s="358"/>
      <c r="L474" s="61"/>
      <c r="M474" s="45"/>
      <c r="N474" s="88"/>
      <c r="O474" s="89" t="s">
        <v>51</v>
      </c>
      <c r="P474" s="89">
        <v>31</v>
      </c>
      <c r="Q474" s="89">
        <v>0</v>
      </c>
      <c r="R474" s="89">
        <f>IF(Q474="","",R473-Q474)</f>
        <v>13</v>
      </c>
      <c r="S474" s="93"/>
      <c r="T474" s="89" t="s">
        <v>51</v>
      </c>
      <c r="U474" s="162">
        <f>IF($J$1="February","",Y473)</f>
        <v>14500</v>
      </c>
      <c r="V474" s="91"/>
      <c r="W474" s="162">
        <f t="shared" ref="W474:W483" si="93">IF(U474="","",U474+V474)</f>
        <v>14500</v>
      </c>
      <c r="X474" s="91">
        <v>3300</v>
      </c>
      <c r="Y474" s="162">
        <f t="shared" ref="Y474:Y483" si="94">IF(W474="","",W474-X474)</f>
        <v>11200</v>
      </c>
      <c r="Z474" s="94"/>
      <c r="AA474" s="45"/>
    </row>
    <row r="475" spans="1:27" s="43" customFormat="1" ht="21" customHeight="1" x14ac:dyDescent="0.25">
      <c r="A475" s="44"/>
      <c r="B475" s="45"/>
      <c r="C475" s="45"/>
      <c r="D475" s="45"/>
      <c r="E475" s="45"/>
      <c r="F475" s="45"/>
      <c r="G475" s="45"/>
      <c r="H475" s="62"/>
      <c r="L475" s="49"/>
      <c r="M475" s="45"/>
      <c r="N475" s="88"/>
      <c r="O475" s="89" t="s">
        <v>52</v>
      </c>
      <c r="P475" s="89">
        <v>29</v>
      </c>
      <c r="Q475" s="89">
        <v>1</v>
      </c>
      <c r="R475" s="89">
        <f t="shared" ref="R475:R479" si="95">IF(Q475="","",R474-Q475)</f>
        <v>12</v>
      </c>
      <c r="S475" s="93"/>
      <c r="T475" s="89" t="s">
        <v>52</v>
      </c>
      <c r="U475" s="162">
        <f>IF($J$1="March","",Y474)</f>
        <v>11200</v>
      </c>
      <c r="V475" s="91"/>
      <c r="W475" s="162">
        <f t="shared" si="93"/>
        <v>11200</v>
      </c>
      <c r="X475" s="91"/>
      <c r="Y475" s="162">
        <f t="shared" si="94"/>
        <v>11200</v>
      </c>
      <c r="Z475" s="94"/>
      <c r="AA475" s="45"/>
    </row>
    <row r="476" spans="1:27" s="43" customFormat="1" ht="21" customHeight="1" x14ac:dyDescent="0.25">
      <c r="A476" s="44"/>
      <c r="B476" s="359" t="s">
        <v>47</v>
      </c>
      <c r="C476" s="360"/>
      <c r="D476" s="45"/>
      <c r="E476" s="45"/>
      <c r="F476" s="63" t="s">
        <v>69</v>
      </c>
      <c r="G476" s="58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1200</v>
      </c>
      <c r="H476" s="62"/>
      <c r="I476" s="64">
        <f>IF(C480&gt;0,$K$2,C478)</f>
        <v>31</v>
      </c>
      <c r="J476" s="65" t="s">
        <v>66</v>
      </c>
      <c r="K476" s="66">
        <f>K472/$K$2*I476</f>
        <v>18000</v>
      </c>
      <c r="L476" s="67"/>
      <c r="M476" s="45"/>
      <c r="N476" s="88"/>
      <c r="O476" s="89" t="s">
        <v>53</v>
      </c>
      <c r="P476" s="89">
        <v>29</v>
      </c>
      <c r="Q476" s="89">
        <v>2</v>
      </c>
      <c r="R476" s="89">
        <f t="shared" si="95"/>
        <v>10</v>
      </c>
      <c r="S476" s="93"/>
      <c r="T476" s="89" t="s">
        <v>53</v>
      </c>
      <c r="U476" s="162">
        <f>IF($J$1="April","",Y475)</f>
        <v>11200</v>
      </c>
      <c r="V476" s="91"/>
      <c r="W476" s="162">
        <f t="shared" si="93"/>
        <v>11200</v>
      </c>
      <c r="X476" s="91">
        <v>5000</v>
      </c>
      <c r="Y476" s="162">
        <f t="shared" si="94"/>
        <v>6200</v>
      </c>
      <c r="Z476" s="94"/>
      <c r="AA476" s="45"/>
    </row>
    <row r="477" spans="1:27" s="43" customFormat="1" ht="21" customHeight="1" x14ac:dyDescent="0.25">
      <c r="A477" s="44"/>
      <c r="B477" s="54"/>
      <c r="C477" s="54"/>
      <c r="D477" s="45"/>
      <c r="E477" s="45"/>
      <c r="F477" s="63" t="s">
        <v>23</v>
      </c>
      <c r="G477" s="179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15000</v>
      </c>
      <c r="H477" s="62"/>
      <c r="I477" s="108">
        <v>63</v>
      </c>
      <c r="J477" s="65" t="s">
        <v>67</v>
      </c>
      <c r="K477" s="68">
        <f>K472/$K$2/8*I477</f>
        <v>4572.5806451612898</v>
      </c>
      <c r="L477" s="69"/>
      <c r="M477" s="45"/>
      <c r="N477" s="88"/>
      <c r="O477" s="89" t="s">
        <v>54</v>
      </c>
      <c r="P477" s="89">
        <v>27</v>
      </c>
      <c r="Q477" s="89">
        <v>3</v>
      </c>
      <c r="R477" s="89">
        <f t="shared" si="95"/>
        <v>7</v>
      </c>
      <c r="S477" s="93"/>
      <c r="T477" s="89" t="s">
        <v>54</v>
      </c>
      <c r="U477" s="162">
        <f>IF($J$1="May","",Y476)</f>
        <v>6200</v>
      </c>
      <c r="V477" s="91"/>
      <c r="W477" s="162">
        <f t="shared" si="93"/>
        <v>6200</v>
      </c>
      <c r="X477" s="91">
        <v>5000</v>
      </c>
      <c r="Y477" s="162">
        <f t="shared" si="94"/>
        <v>1200</v>
      </c>
      <c r="Z477" s="94"/>
      <c r="AA477" s="45"/>
    </row>
    <row r="478" spans="1:27" s="43" customFormat="1" ht="21" customHeight="1" x14ac:dyDescent="0.25">
      <c r="A478" s="44"/>
      <c r="B478" s="63" t="s">
        <v>7</v>
      </c>
      <c r="C478" s="54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29</v>
      </c>
      <c r="D478" s="45"/>
      <c r="E478" s="45"/>
      <c r="F478" s="63" t="s">
        <v>70</v>
      </c>
      <c r="G478" s="179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16200</v>
      </c>
      <c r="H478" s="62"/>
      <c r="I478" s="361" t="s">
        <v>74</v>
      </c>
      <c r="J478" s="362"/>
      <c r="K478" s="68">
        <f>K476+K477</f>
        <v>22572.580645161288</v>
      </c>
      <c r="L478" s="69"/>
      <c r="M478" s="45"/>
      <c r="N478" s="88"/>
      <c r="O478" s="89" t="s">
        <v>55</v>
      </c>
      <c r="P478" s="89">
        <v>29</v>
      </c>
      <c r="Q478" s="89">
        <v>2</v>
      </c>
      <c r="R478" s="89">
        <f t="shared" si="95"/>
        <v>5</v>
      </c>
      <c r="S478" s="93"/>
      <c r="T478" s="89" t="s">
        <v>55</v>
      </c>
      <c r="U478" s="162">
        <f>IF($J$1="June","",Y477)</f>
        <v>1200</v>
      </c>
      <c r="V478" s="91">
        <f>5000+10000</f>
        <v>15000</v>
      </c>
      <c r="W478" s="162">
        <f t="shared" si="93"/>
        <v>16200</v>
      </c>
      <c r="X478" s="91">
        <v>15000</v>
      </c>
      <c r="Y478" s="162">
        <f t="shared" si="94"/>
        <v>1200</v>
      </c>
      <c r="Z478" s="94"/>
      <c r="AA478" s="45"/>
    </row>
    <row r="479" spans="1:27" s="43" customFormat="1" ht="21" customHeight="1" x14ac:dyDescent="0.25">
      <c r="A479" s="44"/>
      <c r="B479" s="63" t="s">
        <v>6</v>
      </c>
      <c r="C479" s="54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2</v>
      </c>
      <c r="D479" s="45"/>
      <c r="E479" s="45"/>
      <c r="F479" s="63" t="s">
        <v>24</v>
      </c>
      <c r="G479" s="179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15000</v>
      </c>
      <c r="H479" s="62"/>
      <c r="I479" s="361" t="s">
        <v>75</v>
      </c>
      <c r="J479" s="362"/>
      <c r="K479" s="58">
        <f>G479</f>
        <v>15000</v>
      </c>
      <c r="L479" s="70"/>
      <c r="M479" s="45"/>
      <c r="N479" s="88"/>
      <c r="O479" s="89" t="s">
        <v>56</v>
      </c>
      <c r="P479" s="89"/>
      <c r="Q479" s="89"/>
      <c r="R479" s="89" t="str">
        <f t="shared" si="95"/>
        <v/>
      </c>
      <c r="S479" s="93"/>
      <c r="T479" s="89" t="s">
        <v>56</v>
      </c>
      <c r="U479" s="162" t="str">
        <f>IF($J$1="July","",Y478)</f>
        <v/>
      </c>
      <c r="V479" s="91"/>
      <c r="W479" s="162" t="str">
        <f t="shared" si="93"/>
        <v/>
      </c>
      <c r="X479" s="91"/>
      <c r="Y479" s="162" t="str">
        <f t="shared" si="94"/>
        <v/>
      </c>
      <c r="Z479" s="94"/>
      <c r="AA479" s="45"/>
    </row>
    <row r="480" spans="1:27" s="43" customFormat="1" ht="21" customHeight="1" x14ac:dyDescent="0.25">
      <c r="A480" s="44"/>
      <c r="B480" s="71" t="s">
        <v>73</v>
      </c>
      <c r="C480" s="54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5</v>
      </c>
      <c r="D480" s="45"/>
      <c r="E480" s="45"/>
      <c r="F480" s="63" t="s">
        <v>72</v>
      </c>
      <c r="G480" s="179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1200</v>
      </c>
      <c r="H480" s="45"/>
      <c r="I480" s="363" t="s">
        <v>68</v>
      </c>
      <c r="J480" s="364"/>
      <c r="K480" s="72">
        <f>K478-K479</f>
        <v>7572.580645161288</v>
      </c>
      <c r="L480" s="73"/>
      <c r="M480" s="45"/>
      <c r="N480" s="88"/>
      <c r="O480" s="89" t="s">
        <v>61</v>
      </c>
      <c r="P480" s="89"/>
      <c r="Q480" s="89"/>
      <c r="R480" s="89">
        <v>0</v>
      </c>
      <c r="S480" s="93"/>
      <c r="T480" s="89" t="s">
        <v>61</v>
      </c>
      <c r="U480" s="162" t="str">
        <f>IF($J$1="August","",Y479)</f>
        <v/>
      </c>
      <c r="V480" s="91"/>
      <c r="W480" s="162" t="str">
        <f t="shared" si="93"/>
        <v/>
      </c>
      <c r="X480" s="91"/>
      <c r="Y480" s="162" t="str">
        <f t="shared" si="94"/>
        <v/>
      </c>
      <c r="Z480" s="94"/>
      <c r="AA480" s="45"/>
    </row>
    <row r="481" spans="1:27" s="43" customFormat="1" ht="21" customHeight="1" x14ac:dyDescent="0.25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61"/>
      <c r="M481" s="45"/>
      <c r="N481" s="88"/>
      <c r="O481" s="89" t="s">
        <v>57</v>
      </c>
      <c r="P481" s="89"/>
      <c r="Q481" s="89"/>
      <c r="R481" s="89">
        <v>0</v>
      </c>
      <c r="S481" s="93"/>
      <c r="T481" s="89" t="s">
        <v>57</v>
      </c>
      <c r="U481" s="162" t="str">
        <f>IF($J$1="September","",Y480)</f>
        <v/>
      </c>
      <c r="V481" s="91"/>
      <c r="W481" s="162" t="str">
        <f t="shared" si="93"/>
        <v/>
      </c>
      <c r="X481" s="91"/>
      <c r="Y481" s="162" t="str">
        <f t="shared" si="94"/>
        <v/>
      </c>
      <c r="Z481" s="94"/>
      <c r="AA481" s="45"/>
    </row>
    <row r="482" spans="1:27" s="43" customFormat="1" ht="21" customHeight="1" x14ac:dyDescent="0.25">
      <c r="A482" s="44"/>
      <c r="B482" s="365" t="s">
        <v>103</v>
      </c>
      <c r="C482" s="365"/>
      <c r="D482" s="365"/>
      <c r="E482" s="365"/>
      <c r="F482" s="365"/>
      <c r="G482" s="365"/>
      <c r="H482" s="365"/>
      <c r="I482" s="365"/>
      <c r="J482" s="365"/>
      <c r="K482" s="365"/>
      <c r="L482" s="61"/>
      <c r="M482" s="45"/>
      <c r="N482" s="88"/>
      <c r="O482" s="89" t="s">
        <v>62</v>
      </c>
      <c r="P482" s="89"/>
      <c r="Q482" s="89"/>
      <c r="R482" s="89">
        <v>0</v>
      </c>
      <c r="S482" s="93"/>
      <c r="T482" s="89" t="s">
        <v>62</v>
      </c>
      <c r="U482" s="162" t="str">
        <f>IF($J$1="October","",Y481)</f>
        <v/>
      </c>
      <c r="V482" s="91"/>
      <c r="W482" s="162" t="str">
        <f t="shared" si="93"/>
        <v/>
      </c>
      <c r="X482" s="91"/>
      <c r="Y482" s="162" t="str">
        <f t="shared" si="94"/>
        <v/>
      </c>
      <c r="Z482" s="94"/>
      <c r="AA482" s="45"/>
    </row>
    <row r="483" spans="1:27" s="43" customFormat="1" ht="21" customHeight="1" x14ac:dyDescent="0.25">
      <c r="A483" s="4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61"/>
      <c r="M483" s="45"/>
      <c r="N483" s="88"/>
      <c r="O483" s="89" t="s">
        <v>63</v>
      </c>
      <c r="P483" s="89"/>
      <c r="Q483" s="89"/>
      <c r="R483" s="89">
        <v>0</v>
      </c>
      <c r="S483" s="93"/>
      <c r="T483" s="89" t="s">
        <v>63</v>
      </c>
      <c r="U483" s="162" t="str">
        <f>IF($J$1="November","",Y482)</f>
        <v/>
      </c>
      <c r="V483" s="91"/>
      <c r="W483" s="162" t="str">
        <f t="shared" si="93"/>
        <v/>
      </c>
      <c r="X483" s="91"/>
      <c r="Y483" s="162" t="str">
        <f t="shared" si="94"/>
        <v/>
      </c>
      <c r="Z483" s="94"/>
      <c r="AA483" s="45"/>
    </row>
    <row r="484" spans="1:27" s="43" customFormat="1" ht="21" customHeight="1" thickBot="1" x14ac:dyDescent="0.3">
      <c r="A484" s="74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6"/>
      <c r="N484" s="95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7"/>
    </row>
    <row r="485" spans="1:27" s="45" customFormat="1" ht="21" customHeight="1" thickBot="1" x14ac:dyDescent="0.3"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7" s="43" customFormat="1" ht="21" customHeight="1" x14ac:dyDescent="0.25">
      <c r="A486" s="350" t="s">
        <v>45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2"/>
      <c r="M486" s="42"/>
      <c r="N486" s="81"/>
      <c r="O486" s="353" t="s">
        <v>47</v>
      </c>
      <c r="P486" s="354"/>
      <c r="Q486" s="354"/>
      <c r="R486" s="355"/>
      <c r="S486" s="82"/>
      <c r="T486" s="353" t="s">
        <v>48</v>
      </c>
      <c r="U486" s="354"/>
      <c r="V486" s="354"/>
      <c r="W486" s="354"/>
      <c r="X486" s="354"/>
      <c r="Y486" s="355"/>
      <c r="Z486" s="83"/>
      <c r="AA486" s="42"/>
    </row>
    <row r="487" spans="1:27" s="43" customFormat="1" ht="21" customHeight="1" x14ac:dyDescent="0.25">
      <c r="A487" s="44"/>
      <c r="B487" s="45"/>
      <c r="C487" s="356" t="s">
        <v>101</v>
      </c>
      <c r="D487" s="356"/>
      <c r="E487" s="356"/>
      <c r="F487" s="356"/>
      <c r="G487" s="46" t="str">
        <f>$J$1</f>
        <v>July</v>
      </c>
      <c r="H487" s="357">
        <f>$K$1</f>
        <v>2020</v>
      </c>
      <c r="I487" s="357"/>
      <c r="J487" s="45"/>
      <c r="K487" s="47"/>
      <c r="L487" s="48"/>
      <c r="M487" s="47"/>
      <c r="N487" s="84"/>
      <c r="O487" s="85" t="s">
        <v>58</v>
      </c>
      <c r="P487" s="85" t="s">
        <v>7</v>
      </c>
      <c r="Q487" s="85" t="s">
        <v>6</v>
      </c>
      <c r="R487" s="85" t="s">
        <v>59</v>
      </c>
      <c r="S487" s="86"/>
      <c r="T487" s="85" t="s">
        <v>58</v>
      </c>
      <c r="U487" s="85" t="s">
        <v>60</v>
      </c>
      <c r="V487" s="85" t="s">
        <v>23</v>
      </c>
      <c r="W487" s="85" t="s">
        <v>22</v>
      </c>
      <c r="X487" s="85" t="s">
        <v>24</v>
      </c>
      <c r="Y487" s="85" t="s">
        <v>64</v>
      </c>
      <c r="Z487" s="87"/>
      <c r="AA487" s="47"/>
    </row>
    <row r="488" spans="1:27" s="43" customFormat="1" ht="21" customHeight="1" x14ac:dyDescent="0.25">
      <c r="A488" s="44"/>
      <c r="B488" s="45"/>
      <c r="C488" s="45"/>
      <c r="D488" s="50"/>
      <c r="E488" s="50"/>
      <c r="F488" s="50"/>
      <c r="G488" s="50"/>
      <c r="H488" s="50"/>
      <c r="I488" s="45"/>
      <c r="J488" s="51" t="s">
        <v>1</v>
      </c>
      <c r="K488" s="52">
        <v>34000</v>
      </c>
      <c r="L488" s="53"/>
      <c r="M488" s="45"/>
      <c r="N488" s="88"/>
      <c r="O488" s="89" t="s">
        <v>50</v>
      </c>
      <c r="P488" s="89">
        <v>30</v>
      </c>
      <c r="Q488" s="89">
        <v>1</v>
      </c>
      <c r="R488" s="89">
        <f>15-Q488</f>
        <v>14</v>
      </c>
      <c r="S488" s="90"/>
      <c r="T488" s="89" t="s">
        <v>50</v>
      </c>
      <c r="U488" s="91"/>
      <c r="V488" s="91">
        <v>15000</v>
      </c>
      <c r="W488" s="91">
        <f>V488+U488</f>
        <v>15000</v>
      </c>
      <c r="X488" s="91">
        <v>15000</v>
      </c>
      <c r="Y488" s="91">
        <f>W488-X488</f>
        <v>0</v>
      </c>
      <c r="Z488" s="87"/>
      <c r="AA488" s="45"/>
    </row>
    <row r="489" spans="1:27" s="43" customFormat="1" ht="21" customHeight="1" x14ac:dyDescent="0.25">
      <c r="A489" s="44"/>
      <c r="B489" s="45" t="s">
        <v>0</v>
      </c>
      <c r="C489" s="55" t="s">
        <v>85</v>
      </c>
      <c r="D489" s="45"/>
      <c r="E489" s="45"/>
      <c r="F489" s="45"/>
      <c r="G489" s="45"/>
      <c r="H489" s="56"/>
      <c r="I489" s="50"/>
      <c r="J489" s="45"/>
      <c r="K489" s="45"/>
      <c r="L489" s="57"/>
      <c r="M489" s="42"/>
      <c r="N489" s="92"/>
      <c r="O489" s="89" t="s">
        <v>76</v>
      </c>
      <c r="P489" s="89">
        <v>29</v>
      </c>
      <c r="Q489" s="89">
        <v>0</v>
      </c>
      <c r="R489" s="89">
        <f>IF(Q489="","",R488-Q489)</f>
        <v>14</v>
      </c>
      <c r="S489" s="93"/>
      <c r="T489" s="89" t="s">
        <v>76</v>
      </c>
      <c r="U489" s="162">
        <f>IF($J$1="January","",Y488)</f>
        <v>0</v>
      </c>
      <c r="V489" s="91">
        <v>15000</v>
      </c>
      <c r="W489" s="162">
        <f>IF(U489="","",U489+V489)</f>
        <v>15000</v>
      </c>
      <c r="X489" s="91"/>
      <c r="Y489" s="162">
        <f>IF(W489="","",W489-X489)</f>
        <v>15000</v>
      </c>
      <c r="Z489" s="94"/>
      <c r="AA489" s="42"/>
    </row>
    <row r="490" spans="1:27" s="43" customFormat="1" ht="21" customHeight="1" x14ac:dyDescent="0.25">
      <c r="A490" s="44"/>
      <c r="B490" s="59" t="s">
        <v>46</v>
      </c>
      <c r="C490" s="60"/>
      <c r="D490" s="45"/>
      <c r="E490" s="45"/>
      <c r="F490" s="358" t="s">
        <v>48</v>
      </c>
      <c r="G490" s="358"/>
      <c r="H490" s="45"/>
      <c r="I490" s="358" t="s">
        <v>49</v>
      </c>
      <c r="J490" s="358"/>
      <c r="K490" s="358"/>
      <c r="L490" s="61"/>
      <c r="M490" s="45"/>
      <c r="N490" s="88"/>
      <c r="O490" s="89" t="s">
        <v>51</v>
      </c>
      <c r="P490" s="89">
        <v>30</v>
      </c>
      <c r="Q490" s="89">
        <v>1</v>
      </c>
      <c r="R490" s="89">
        <f>IF(Q490="","",R489-Q490)</f>
        <v>13</v>
      </c>
      <c r="S490" s="93"/>
      <c r="T490" s="89" t="s">
        <v>51</v>
      </c>
      <c r="U490" s="162">
        <f>IF($J$1="February","",Y489)</f>
        <v>15000</v>
      </c>
      <c r="V490" s="91"/>
      <c r="W490" s="162">
        <f t="shared" ref="W490:W499" si="96">IF(U490="","",U490+V490)</f>
        <v>15000</v>
      </c>
      <c r="X490" s="91"/>
      <c r="Y490" s="162">
        <f t="shared" ref="Y490:Y499" si="97">IF(W490="","",W490-X490)</f>
        <v>15000</v>
      </c>
      <c r="Z490" s="94"/>
      <c r="AA490" s="45"/>
    </row>
    <row r="491" spans="1:27" s="43" customFormat="1" ht="21" customHeight="1" x14ac:dyDescent="0.25">
      <c r="A491" s="44"/>
      <c r="B491" s="45"/>
      <c r="C491" s="45"/>
      <c r="D491" s="45"/>
      <c r="E491" s="45"/>
      <c r="F491" s="45"/>
      <c r="G491" s="45"/>
      <c r="H491" s="62"/>
      <c r="L491" s="49"/>
      <c r="M491" s="45"/>
      <c r="N491" s="88"/>
      <c r="O491" s="89" t="s">
        <v>52</v>
      </c>
      <c r="P491" s="89">
        <v>28</v>
      </c>
      <c r="Q491" s="89">
        <v>2</v>
      </c>
      <c r="R491" s="89">
        <f t="shared" ref="R491:R497" si="98">IF(Q491="","",R490-Q491)</f>
        <v>11</v>
      </c>
      <c r="S491" s="93"/>
      <c r="T491" s="89" t="s">
        <v>52</v>
      </c>
      <c r="U491" s="162">
        <f>IF($J$1="March","",Y490)</f>
        <v>15000</v>
      </c>
      <c r="V491" s="91">
        <v>10000</v>
      </c>
      <c r="W491" s="162">
        <f t="shared" si="96"/>
        <v>25000</v>
      </c>
      <c r="X491" s="91">
        <v>10000</v>
      </c>
      <c r="Y491" s="162">
        <f t="shared" si="97"/>
        <v>15000</v>
      </c>
      <c r="Z491" s="94"/>
      <c r="AA491" s="45"/>
    </row>
    <row r="492" spans="1:27" s="43" customFormat="1" ht="21" customHeight="1" x14ac:dyDescent="0.25">
      <c r="A492" s="44"/>
      <c r="B492" s="359" t="s">
        <v>47</v>
      </c>
      <c r="C492" s="360"/>
      <c r="D492" s="45"/>
      <c r="E492" s="45"/>
      <c r="F492" s="63" t="s">
        <v>69</v>
      </c>
      <c r="G492" s="58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10000</v>
      </c>
      <c r="H492" s="62"/>
      <c r="I492" s="64">
        <f>IF(C496&gt;0,$K$2,C494)</f>
        <v>31</v>
      </c>
      <c r="J492" s="65" t="s">
        <v>66</v>
      </c>
      <c r="K492" s="66">
        <f>K488/$K$2*I492</f>
        <v>34000</v>
      </c>
      <c r="L492" s="67"/>
      <c r="M492" s="45"/>
      <c r="N492" s="88"/>
      <c r="O492" s="89" t="s">
        <v>53</v>
      </c>
      <c r="P492" s="89">
        <v>31</v>
      </c>
      <c r="Q492" s="89">
        <v>0</v>
      </c>
      <c r="R492" s="89">
        <f t="shared" si="98"/>
        <v>11</v>
      </c>
      <c r="S492" s="93"/>
      <c r="T492" s="89" t="s">
        <v>53</v>
      </c>
      <c r="U492" s="162">
        <f>IF($J$1="April","",Y491)</f>
        <v>15000</v>
      </c>
      <c r="V492" s="91">
        <v>10000</v>
      </c>
      <c r="W492" s="162">
        <f t="shared" si="96"/>
        <v>25000</v>
      </c>
      <c r="X492" s="91">
        <v>10000</v>
      </c>
      <c r="Y492" s="162">
        <f t="shared" si="97"/>
        <v>15000</v>
      </c>
      <c r="Z492" s="94"/>
      <c r="AA492" s="45"/>
    </row>
    <row r="493" spans="1:27" s="43" customFormat="1" ht="21" customHeight="1" x14ac:dyDescent="0.25">
      <c r="A493" s="44"/>
      <c r="B493" s="54"/>
      <c r="C493" s="54"/>
      <c r="D493" s="45"/>
      <c r="E493" s="45"/>
      <c r="F493" s="63" t="s">
        <v>23</v>
      </c>
      <c r="G493" s="58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10000</v>
      </c>
      <c r="H493" s="62"/>
      <c r="I493" s="108">
        <v>40</v>
      </c>
      <c r="J493" s="65" t="s">
        <v>67</v>
      </c>
      <c r="K493" s="68">
        <f>K488/$K$2/8*I493</f>
        <v>5483.8709677419356</v>
      </c>
      <c r="L493" s="69"/>
      <c r="M493" s="45"/>
      <c r="N493" s="88"/>
      <c r="O493" s="89" t="s">
        <v>54</v>
      </c>
      <c r="P493" s="89">
        <v>27</v>
      </c>
      <c r="Q493" s="89">
        <v>3</v>
      </c>
      <c r="R493" s="89">
        <f t="shared" si="98"/>
        <v>8</v>
      </c>
      <c r="S493" s="93"/>
      <c r="T493" s="89" t="s">
        <v>54</v>
      </c>
      <c r="U493" s="162">
        <f>IF($J$1="May","",Y492)</f>
        <v>15000</v>
      </c>
      <c r="V493" s="91">
        <v>5000</v>
      </c>
      <c r="W493" s="162">
        <f t="shared" si="96"/>
        <v>20000</v>
      </c>
      <c r="X493" s="91">
        <v>10000</v>
      </c>
      <c r="Y493" s="162">
        <f t="shared" si="97"/>
        <v>10000</v>
      </c>
      <c r="Z493" s="94"/>
      <c r="AA493" s="45"/>
    </row>
    <row r="494" spans="1:27" s="43" customFormat="1" ht="21" customHeight="1" x14ac:dyDescent="0.25">
      <c r="A494" s="44"/>
      <c r="B494" s="63" t="s">
        <v>7</v>
      </c>
      <c r="C494" s="54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45"/>
      <c r="E494" s="45"/>
      <c r="F494" s="63" t="s">
        <v>70</v>
      </c>
      <c r="G494" s="58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20000</v>
      </c>
      <c r="H494" s="62"/>
      <c r="I494" s="361" t="s">
        <v>74</v>
      </c>
      <c r="J494" s="362"/>
      <c r="K494" s="68">
        <f>K492+K493</f>
        <v>39483.870967741939</v>
      </c>
      <c r="L494" s="69"/>
      <c r="M494" s="45"/>
      <c r="N494" s="88"/>
      <c r="O494" s="89" t="s">
        <v>55</v>
      </c>
      <c r="P494" s="89">
        <v>31</v>
      </c>
      <c r="Q494" s="89">
        <v>0</v>
      </c>
      <c r="R494" s="89">
        <f t="shared" si="98"/>
        <v>8</v>
      </c>
      <c r="S494" s="93"/>
      <c r="T494" s="89" t="s">
        <v>55</v>
      </c>
      <c r="U494" s="162">
        <f>IF($J$1="June","",Y493)</f>
        <v>10000</v>
      </c>
      <c r="V494" s="91">
        <v>10000</v>
      </c>
      <c r="W494" s="162">
        <f t="shared" si="96"/>
        <v>20000</v>
      </c>
      <c r="X494" s="91">
        <v>10000</v>
      </c>
      <c r="Y494" s="162">
        <f t="shared" si="97"/>
        <v>10000</v>
      </c>
      <c r="Z494" s="94"/>
      <c r="AA494" s="45"/>
    </row>
    <row r="495" spans="1:27" s="43" customFormat="1" ht="21" customHeight="1" x14ac:dyDescent="0.25">
      <c r="A495" s="44"/>
      <c r="B495" s="63" t="s">
        <v>6</v>
      </c>
      <c r="C495" s="54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45"/>
      <c r="E495" s="45"/>
      <c r="F495" s="63" t="s">
        <v>24</v>
      </c>
      <c r="G495" s="58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10000</v>
      </c>
      <c r="H495" s="62"/>
      <c r="I495" s="361" t="s">
        <v>75</v>
      </c>
      <c r="J495" s="362"/>
      <c r="K495" s="58">
        <f>G495</f>
        <v>10000</v>
      </c>
      <c r="L495" s="70"/>
      <c r="M495" s="45"/>
      <c r="N495" s="88"/>
      <c r="O495" s="89" t="s">
        <v>56</v>
      </c>
      <c r="P495" s="89"/>
      <c r="Q495" s="89"/>
      <c r="R495" s="89" t="str">
        <f t="shared" si="98"/>
        <v/>
      </c>
      <c r="S495" s="93"/>
      <c r="T495" s="89" t="s">
        <v>56</v>
      </c>
      <c r="U495" s="162" t="str">
        <f>IF($J$1="July","",Y494)</f>
        <v/>
      </c>
      <c r="V495" s="91"/>
      <c r="W495" s="162" t="str">
        <f t="shared" si="96"/>
        <v/>
      </c>
      <c r="X495" s="91"/>
      <c r="Y495" s="162" t="str">
        <f t="shared" si="97"/>
        <v/>
      </c>
      <c r="Z495" s="94"/>
      <c r="AA495" s="45"/>
    </row>
    <row r="496" spans="1:27" s="43" customFormat="1" ht="21" customHeight="1" x14ac:dyDescent="0.25">
      <c r="A496" s="44"/>
      <c r="B496" s="71" t="s">
        <v>73</v>
      </c>
      <c r="C496" s="54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8</v>
      </c>
      <c r="D496" s="45"/>
      <c r="E496" s="45"/>
      <c r="F496" s="63" t="s">
        <v>72</v>
      </c>
      <c r="G496" s="58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10000</v>
      </c>
      <c r="H496" s="45"/>
      <c r="I496" s="363" t="s">
        <v>68</v>
      </c>
      <c r="J496" s="364"/>
      <c r="K496" s="72">
        <f>K494-K495</f>
        <v>29483.870967741939</v>
      </c>
      <c r="L496" s="73"/>
      <c r="M496" s="45"/>
      <c r="N496" s="88"/>
      <c r="O496" s="89" t="s">
        <v>61</v>
      </c>
      <c r="P496" s="89"/>
      <c r="Q496" s="89"/>
      <c r="R496" s="89" t="str">
        <f t="shared" si="98"/>
        <v/>
      </c>
      <c r="S496" s="93"/>
      <c r="T496" s="89" t="s">
        <v>61</v>
      </c>
      <c r="U496" s="162" t="str">
        <f>IF($J$1="August","",Y495)</f>
        <v/>
      </c>
      <c r="V496" s="91"/>
      <c r="W496" s="162" t="str">
        <f t="shared" si="96"/>
        <v/>
      </c>
      <c r="X496" s="91"/>
      <c r="Y496" s="162" t="str">
        <f t="shared" si="97"/>
        <v/>
      </c>
      <c r="Z496" s="94"/>
      <c r="AA496" s="45"/>
    </row>
    <row r="497" spans="1:27" s="43" customFormat="1" ht="21" customHeight="1" x14ac:dyDescent="0.25">
      <c r="A497" s="44"/>
      <c r="B497" s="45"/>
      <c r="C497" s="45"/>
      <c r="D497" s="45"/>
      <c r="E497" s="45"/>
      <c r="F497" s="45"/>
      <c r="G497" s="45"/>
      <c r="H497" s="45"/>
      <c r="I497" s="45"/>
      <c r="J497" s="45"/>
      <c r="K497" s="177"/>
      <c r="L497" s="61"/>
      <c r="M497" s="45"/>
      <c r="N497" s="88"/>
      <c r="O497" s="89" t="s">
        <v>57</v>
      </c>
      <c r="P497" s="89"/>
      <c r="Q497" s="89"/>
      <c r="R497" s="89" t="str">
        <f t="shared" si="98"/>
        <v/>
      </c>
      <c r="S497" s="93"/>
      <c r="T497" s="89" t="s">
        <v>57</v>
      </c>
      <c r="U497" s="162" t="str">
        <f>IF($J$1="September","",Y496)</f>
        <v/>
      </c>
      <c r="V497" s="91"/>
      <c r="W497" s="162" t="str">
        <f t="shared" si="96"/>
        <v/>
      </c>
      <c r="X497" s="91"/>
      <c r="Y497" s="162" t="str">
        <f t="shared" si="97"/>
        <v/>
      </c>
      <c r="Z497" s="94"/>
      <c r="AA497" s="45"/>
    </row>
    <row r="498" spans="1:27" s="43" customFormat="1" ht="21" customHeight="1" x14ac:dyDescent="0.25">
      <c r="A498" s="44"/>
      <c r="B498" s="365" t="s">
        <v>103</v>
      </c>
      <c r="C498" s="365"/>
      <c r="D498" s="365"/>
      <c r="E498" s="365"/>
      <c r="F498" s="365"/>
      <c r="G498" s="365"/>
      <c r="H498" s="365"/>
      <c r="I498" s="365"/>
      <c r="J498" s="365"/>
      <c r="K498" s="365"/>
      <c r="L498" s="61"/>
      <c r="M498" s="45"/>
      <c r="N498" s="88"/>
      <c r="O498" s="89" t="s">
        <v>62</v>
      </c>
      <c r="P498" s="89"/>
      <c r="Q498" s="89"/>
      <c r="R498" s="89">
        <v>0</v>
      </c>
      <c r="S498" s="93"/>
      <c r="T498" s="89" t="s">
        <v>62</v>
      </c>
      <c r="U498" s="162" t="str">
        <f>IF($J$1="October","",Y497)</f>
        <v/>
      </c>
      <c r="V498" s="91"/>
      <c r="W498" s="162" t="str">
        <f t="shared" si="96"/>
        <v/>
      </c>
      <c r="X498" s="91"/>
      <c r="Y498" s="162" t="str">
        <f t="shared" si="97"/>
        <v/>
      </c>
      <c r="Z498" s="94"/>
      <c r="AA498" s="45"/>
    </row>
    <row r="499" spans="1:27" s="43" customFormat="1" ht="21" customHeight="1" x14ac:dyDescent="0.25">
      <c r="A499" s="4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61"/>
      <c r="M499" s="45"/>
      <c r="N499" s="88"/>
      <c r="O499" s="89" t="s">
        <v>63</v>
      </c>
      <c r="P499" s="89"/>
      <c r="Q499" s="89"/>
      <c r="R499" s="89">
        <v>0</v>
      </c>
      <c r="S499" s="93"/>
      <c r="T499" s="89" t="s">
        <v>63</v>
      </c>
      <c r="U499" s="162" t="str">
        <f>IF($J$1="November","",Y498)</f>
        <v/>
      </c>
      <c r="V499" s="91"/>
      <c r="W499" s="162" t="str">
        <f t="shared" si="96"/>
        <v/>
      </c>
      <c r="X499" s="91"/>
      <c r="Y499" s="162" t="str">
        <f t="shared" si="97"/>
        <v/>
      </c>
      <c r="Z499" s="94"/>
      <c r="AA499" s="45"/>
    </row>
    <row r="500" spans="1:27" s="43" customFormat="1" ht="21" customHeight="1" thickBot="1" x14ac:dyDescent="0.3">
      <c r="A500" s="74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6"/>
      <c r="N500" s="95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7"/>
    </row>
    <row r="501" spans="1:27" s="45" customFormat="1" ht="21" customHeight="1" thickBot="1" x14ac:dyDescent="0.3"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7" s="43" customFormat="1" ht="21" hidden="1" customHeight="1" x14ac:dyDescent="0.25">
      <c r="A502" s="369" t="s">
        <v>45</v>
      </c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1"/>
      <c r="M502" s="42"/>
      <c r="N502" s="81"/>
      <c r="O502" s="353" t="s">
        <v>47</v>
      </c>
      <c r="P502" s="354"/>
      <c r="Q502" s="354"/>
      <c r="R502" s="355"/>
      <c r="S502" s="82"/>
      <c r="T502" s="353" t="s">
        <v>48</v>
      </c>
      <c r="U502" s="354"/>
      <c r="V502" s="354"/>
      <c r="W502" s="354"/>
      <c r="X502" s="354"/>
      <c r="Y502" s="355"/>
      <c r="Z502" s="83"/>
      <c r="AA502" s="42"/>
    </row>
    <row r="503" spans="1:27" s="43" customFormat="1" ht="21" hidden="1" customHeight="1" x14ac:dyDescent="0.25">
      <c r="A503" s="44"/>
      <c r="B503" s="45"/>
      <c r="C503" s="356" t="s">
        <v>101</v>
      </c>
      <c r="D503" s="356"/>
      <c r="E503" s="356"/>
      <c r="F503" s="356"/>
      <c r="G503" s="46" t="str">
        <f>$J$1</f>
        <v>July</v>
      </c>
      <c r="H503" s="357">
        <f>$K$1</f>
        <v>2020</v>
      </c>
      <c r="I503" s="357"/>
      <c r="J503" s="45"/>
      <c r="K503" s="47"/>
      <c r="L503" s="48"/>
      <c r="M503" s="47"/>
      <c r="N503" s="84"/>
      <c r="O503" s="85" t="s">
        <v>58</v>
      </c>
      <c r="P503" s="85" t="s">
        <v>7</v>
      </c>
      <c r="Q503" s="85" t="s">
        <v>6</v>
      </c>
      <c r="R503" s="85" t="s">
        <v>59</v>
      </c>
      <c r="S503" s="86"/>
      <c r="T503" s="85" t="s">
        <v>58</v>
      </c>
      <c r="U503" s="85" t="s">
        <v>60</v>
      </c>
      <c r="V503" s="85" t="s">
        <v>23</v>
      </c>
      <c r="W503" s="85" t="s">
        <v>22</v>
      </c>
      <c r="X503" s="85" t="s">
        <v>24</v>
      </c>
      <c r="Y503" s="85" t="s">
        <v>64</v>
      </c>
      <c r="Z503" s="87"/>
      <c r="AA503" s="47"/>
    </row>
    <row r="504" spans="1:27" s="43" customFormat="1" ht="21" hidden="1" customHeight="1" x14ac:dyDescent="0.25">
      <c r="A504" s="44"/>
      <c r="B504" s="45"/>
      <c r="C504" s="45"/>
      <c r="D504" s="50"/>
      <c r="E504" s="50"/>
      <c r="F504" s="50"/>
      <c r="G504" s="50"/>
      <c r="H504" s="50"/>
      <c r="I504" s="45"/>
      <c r="J504" s="51" t="s">
        <v>1</v>
      </c>
      <c r="K504" s="52">
        <v>18500</v>
      </c>
      <c r="L504" s="53"/>
      <c r="M504" s="45"/>
      <c r="N504" s="88"/>
      <c r="O504" s="89" t="s">
        <v>50</v>
      </c>
      <c r="P504" s="89"/>
      <c r="Q504" s="89"/>
      <c r="R504" s="89"/>
      <c r="S504" s="90"/>
      <c r="T504" s="89" t="s">
        <v>50</v>
      </c>
      <c r="U504" s="91"/>
      <c r="V504" s="91"/>
      <c r="W504" s="91">
        <f>V504+U504</f>
        <v>0</v>
      </c>
      <c r="X504" s="91"/>
      <c r="Y504" s="91">
        <f>W504-X504</f>
        <v>0</v>
      </c>
      <c r="Z504" s="87"/>
      <c r="AA504" s="45"/>
    </row>
    <row r="505" spans="1:27" s="43" customFormat="1" ht="21" hidden="1" customHeight="1" x14ac:dyDescent="0.25">
      <c r="A505" s="44"/>
      <c r="B505" s="45" t="s">
        <v>0</v>
      </c>
      <c r="C505" s="55" t="s">
        <v>157</v>
      </c>
      <c r="D505" s="45"/>
      <c r="E505" s="45"/>
      <c r="F505" s="45"/>
      <c r="G505" s="45"/>
      <c r="H505" s="56"/>
      <c r="I505" s="50"/>
      <c r="J505" s="45"/>
      <c r="K505" s="45"/>
      <c r="L505" s="57"/>
      <c r="M505" s="42"/>
      <c r="N505" s="92"/>
      <c r="O505" s="89" t="s">
        <v>76</v>
      </c>
      <c r="P505" s="89"/>
      <c r="Q505" s="89"/>
      <c r="R505" s="89"/>
      <c r="S505" s="93"/>
      <c r="T505" s="89" t="s">
        <v>76</v>
      </c>
      <c r="U505" s="162">
        <f>IF($J$1="January","",Y504)</f>
        <v>0</v>
      </c>
      <c r="V505" s="91"/>
      <c r="W505" s="162">
        <f>IF(U505="","",U505+V505)</f>
        <v>0</v>
      </c>
      <c r="X505" s="91"/>
      <c r="Y505" s="162">
        <f>IF(W505="","",W505-X505)</f>
        <v>0</v>
      </c>
      <c r="Z505" s="94"/>
      <c r="AA505" s="42"/>
    </row>
    <row r="506" spans="1:27" s="43" customFormat="1" ht="21" hidden="1" customHeight="1" x14ac:dyDescent="0.25">
      <c r="A506" s="44"/>
      <c r="B506" s="59" t="s">
        <v>46</v>
      </c>
      <c r="C506" s="60"/>
      <c r="D506" s="45"/>
      <c r="E506" s="45"/>
      <c r="F506" s="358" t="s">
        <v>48</v>
      </c>
      <c r="G506" s="358"/>
      <c r="H506" s="45"/>
      <c r="I506" s="358" t="s">
        <v>49</v>
      </c>
      <c r="J506" s="358"/>
      <c r="K506" s="358"/>
      <c r="L506" s="61"/>
      <c r="M506" s="45"/>
      <c r="N506" s="88"/>
      <c r="O506" s="89" t="s">
        <v>51</v>
      </c>
      <c r="P506" s="89"/>
      <c r="Q506" s="89"/>
      <c r="R506" s="89">
        <v>0</v>
      </c>
      <c r="S506" s="93"/>
      <c r="T506" s="89" t="s">
        <v>51</v>
      </c>
      <c r="U506" s="162">
        <f>IF($J$1="February","",Y505)</f>
        <v>0</v>
      </c>
      <c r="V506" s="91"/>
      <c r="W506" s="162">
        <f t="shared" ref="W506:W515" si="99">IF(U506="","",U506+V506)</f>
        <v>0</v>
      </c>
      <c r="X506" s="91"/>
      <c r="Y506" s="162">
        <f t="shared" ref="Y506:Y515" si="100">IF(W506="","",W506-X506)</f>
        <v>0</v>
      </c>
      <c r="Z506" s="94"/>
      <c r="AA506" s="45"/>
    </row>
    <row r="507" spans="1:27" s="43" customFormat="1" ht="21" hidden="1" customHeight="1" x14ac:dyDescent="0.25">
      <c r="A507" s="44"/>
      <c r="B507" s="45"/>
      <c r="C507" s="45"/>
      <c r="D507" s="45"/>
      <c r="E507" s="45"/>
      <c r="F507" s="45"/>
      <c r="G507" s="45"/>
      <c r="H507" s="62"/>
      <c r="L507" s="49"/>
      <c r="M507" s="45"/>
      <c r="N507" s="88"/>
      <c r="O507" s="89" t="s">
        <v>52</v>
      </c>
      <c r="P507" s="89"/>
      <c r="Q507" s="89"/>
      <c r="R507" s="89">
        <v>0</v>
      </c>
      <c r="S507" s="93"/>
      <c r="T507" s="89" t="s">
        <v>52</v>
      </c>
      <c r="U507" s="162">
        <f>IF($J$1="March","",Y506)</f>
        <v>0</v>
      </c>
      <c r="V507" s="91"/>
      <c r="W507" s="162">
        <f t="shared" si="99"/>
        <v>0</v>
      </c>
      <c r="X507" s="91"/>
      <c r="Y507" s="162">
        <f t="shared" si="100"/>
        <v>0</v>
      </c>
      <c r="Z507" s="94"/>
      <c r="AA507" s="45"/>
    </row>
    <row r="508" spans="1:27" s="43" customFormat="1" ht="21" hidden="1" customHeight="1" x14ac:dyDescent="0.25">
      <c r="A508" s="44"/>
      <c r="B508" s="359" t="s">
        <v>47</v>
      </c>
      <c r="C508" s="360"/>
      <c r="D508" s="45"/>
      <c r="E508" s="45"/>
      <c r="F508" s="63" t="s">
        <v>69</v>
      </c>
      <c r="G508" s="58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3000</v>
      </c>
      <c r="H508" s="62"/>
      <c r="I508" s="64">
        <f>IF(C512&gt;0,$K$2,C510)</f>
        <v>0</v>
      </c>
      <c r="J508" s="65" t="s">
        <v>66</v>
      </c>
      <c r="K508" s="66">
        <f>K504/$K$2*I508</f>
        <v>0</v>
      </c>
      <c r="L508" s="67"/>
      <c r="M508" s="45"/>
      <c r="N508" s="88"/>
      <c r="O508" s="89" t="s">
        <v>53</v>
      </c>
      <c r="P508" s="89">
        <f>31-Q508</f>
        <v>18</v>
      </c>
      <c r="Q508" s="89">
        <v>13</v>
      </c>
      <c r="R508" s="89">
        <v>0</v>
      </c>
      <c r="S508" s="93"/>
      <c r="T508" s="89" t="s">
        <v>53</v>
      </c>
      <c r="U508" s="162">
        <f>IF($J$1="April","",Y507)</f>
        <v>0</v>
      </c>
      <c r="V508" s="91">
        <f>3000+3000</f>
        <v>6000</v>
      </c>
      <c r="W508" s="162">
        <f t="shared" si="99"/>
        <v>6000</v>
      </c>
      <c r="X508" s="91">
        <v>3000</v>
      </c>
      <c r="Y508" s="162">
        <f t="shared" si="100"/>
        <v>3000</v>
      </c>
      <c r="Z508" s="94"/>
      <c r="AA508" s="45"/>
    </row>
    <row r="509" spans="1:27" s="43" customFormat="1" ht="21" hidden="1" customHeight="1" x14ac:dyDescent="0.25">
      <c r="A509" s="44"/>
      <c r="B509" s="54"/>
      <c r="C509" s="54"/>
      <c r="D509" s="45"/>
      <c r="E509" s="45"/>
      <c r="F509" s="63" t="s">
        <v>23</v>
      </c>
      <c r="G509" s="58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62"/>
      <c r="I509" s="108"/>
      <c r="J509" s="65" t="s">
        <v>67</v>
      </c>
      <c r="K509" s="68">
        <f>K504/$K$2/8*I509</f>
        <v>0</v>
      </c>
      <c r="L509" s="69"/>
      <c r="M509" s="45"/>
      <c r="N509" s="88"/>
      <c r="O509" s="89" t="s">
        <v>54</v>
      </c>
      <c r="P509" s="89">
        <v>0</v>
      </c>
      <c r="Q509" s="89"/>
      <c r="R509" s="89">
        <v>0</v>
      </c>
      <c r="S509" s="93"/>
      <c r="T509" s="89" t="s">
        <v>54</v>
      </c>
      <c r="U509" s="162">
        <f>IF($J$1="May","",Y508)</f>
        <v>3000</v>
      </c>
      <c r="V509" s="91"/>
      <c r="W509" s="162">
        <f t="shared" si="99"/>
        <v>3000</v>
      </c>
      <c r="X509" s="91"/>
      <c r="Y509" s="162">
        <f t="shared" si="100"/>
        <v>3000</v>
      </c>
      <c r="Z509" s="94"/>
      <c r="AA509" s="45"/>
    </row>
    <row r="510" spans="1:27" s="43" customFormat="1" ht="21" hidden="1" customHeight="1" x14ac:dyDescent="0.25">
      <c r="A510" s="44"/>
      <c r="B510" s="63" t="s">
        <v>7</v>
      </c>
      <c r="C510" s="54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45"/>
      <c r="E510" s="45"/>
      <c r="F510" s="63" t="s">
        <v>70</v>
      </c>
      <c r="G510" s="58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3000</v>
      </c>
      <c r="H510" s="62"/>
      <c r="I510" s="361" t="s">
        <v>74</v>
      </c>
      <c r="J510" s="362"/>
      <c r="K510" s="68">
        <f>K508+K509</f>
        <v>0</v>
      </c>
      <c r="L510" s="69"/>
      <c r="M510" s="45"/>
      <c r="N510" s="88"/>
      <c r="O510" s="89" t="s">
        <v>55</v>
      </c>
      <c r="P510" s="89"/>
      <c r="Q510" s="89"/>
      <c r="R510" s="89">
        <v>0</v>
      </c>
      <c r="S510" s="93"/>
      <c r="T510" s="89" t="s">
        <v>55</v>
      </c>
      <c r="U510" s="162">
        <f>IF($J$1="June","",Y509)</f>
        <v>3000</v>
      </c>
      <c r="V510" s="91"/>
      <c r="W510" s="162">
        <f t="shared" si="99"/>
        <v>3000</v>
      </c>
      <c r="X510" s="91">
        <v>3000</v>
      </c>
      <c r="Y510" s="162">
        <f t="shared" si="100"/>
        <v>0</v>
      </c>
      <c r="Z510" s="94"/>
      <c r="AA510" s="45"/>
    </row>
    <row r="511" spans="1:27" s="43" customFormat="1" ht="21" hidden="1" customHeight="1" x14ac:dyDescent="0.25">
      <c r="A511" s="44"/>
      <c r="B511" s="63" t="s">
        <v>6</v>
      </c>
      <c r="C511" s="54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45"/>
      <c r="E511" s="45"/>
      <c r="F511" s="63" t="s">
        <v>24</v>
      </c>
      <c r="G511" s="58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3000</v>
      </c>
      <c r="H511" s="62"/>
      <c r="I511" s="361" t="s">
        <v>75</v>
      </c>
      <c r="J511" s="362"/>
      <c r="K511" s="58">
        <f>G511</f>
        <v>3000</v>
      </c>
      <c r="L511" s="70"/>
      <c r="M511" s="45"/>
      <c r="N511" s="88"/>
      <c r="O511" s="89" t="s">
        <v>56</v>
      </c>
      <c r="P511" s="89"/>
      <c r="Q511" s="89"/>
      <c r="R511" s="89">
        <v>0</v>
      </c>
      <c r="S511" s="93"/>
      <c r="T511" s="89" t="s">
        <v>56</v>
      </c>
      <c r="U511" s="162" t="str">
        <f>IF($J$1="July","",Y510)</f>
        <v/>
      </c>
      <c r="V511" s="91"/>
      <c r="W511" s="162" t="str">
        <f t="shared" si="99"/>
        <v/>
      </c>
      <c r="X511" s="91"/>
      <c r="Y511" s="162" t="str">
        <f t="shared" si="100"/>
        <v/>
      </c>
      <c r="Z511" s="94"/>
      <c r="AA511" s="45"/>
    </row>
    <row r="512" spans="1:27" s="43" customFormat="1" ht="21" hidden="1" customHeight="1" x14ac:dyDescent="0.25">
      <c r="A512" s="44"/>
      <c r="B512" s="71" t="s">
        <v>73</v>
      </c>
      <c r="C512" s="54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45"/>
      <c r="E512" s="45"/>
      <c r="F512" s="63" t="s">
        <v>72</v>
      </c>
      <c r="G512" s="5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45"/>
      <c r="I512" s="363" t="s">
        <v>68</v>
      </c>
      <c r="J512" s="364"/>
      <c r="K512" s="72"/>
      <c r="L512" s="73"/>
      <c r="M512" s="45"/>
      <c r="N512" s="88"/>
      <c r="O512" s="89" t="s">
        <v>61</v>
      </c>
      <c r="P512" s="89"/>
      <c r="Q512" s="89"/>
      <c r="R512" s="89">
        <v>0</v>
      </c>
      <c r="S512" s="93"/>
      <c r="T512" s="89" t="s">
        <v>61</v>
      </c>
      <c r="U512" s="162" t="str">
        <f>IF($J$1="August","",Y511)</f>
        <v/>
      </c>
      <c r="V512" s="91"/>
      <c r="W512" s="162" t="str">
        <f t="shared" si="99"/>
        <v/>
      </c>
      <c r="X512" s="91"/>
      <c r="Y512" s="162" t="str">
        <f t="shared" si="100"/>
        <v/>
      </c>
      <c r="Z512" s="94"/>
      <c r="AA512" s="45"/>
    </row>
    <row r="513" spans="1:27" s="43" customFormat="1" ht="21" hidden="1" customHeight="1" x14ac:dyDescent="0.25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61"/>
      <c r="M513" s="45"/>
      <c r="N513" s="88"/>
      <c r="O513" s="89" t="s">
        <v>57</v>
      </c>
      <c r="P513" s="89"/>
      <c r="Q513" s="89"/>
      <c r="R513" s="89">
        <v>0</v>
      </c>
      <c r="S513" s="93"/>
      <c r="T513" s="89" t="s">
        <v>57</v>
      </c>
      <c r="U513" s="162" t="str">
        <f>IF($J$1="September","",Y512)</f>
        <v/>
      </c>
      <c r="V513" s="91"/>
      <c r="W513" s="162" t="str">
        <f t="shared" si="99"/>
        <v/>
      </c>
      <c r="X513" s="91"/>
      <c r="Y513" s="162" t="str">
        <f t="shared" si="100"/>
        <v/>
      </c>
      <c r="Z513" s="94"/>
      <c r="AA513" s="45"/>
    </row>
    <row r="514" spans="1:27" s="43" customFormat="1" ht="21" hidden="1" customHeight="1" x14ac:dyDescent="0.25">
      <c r="A514" s="44"/>
      <c r="B514" s="365" t="s">
        <v>103</v>
      </c>
      <c r="C514" s="365"/>
      <c r="D514" s="365"/>
      <c r="E514" s="365"/>
      <c r="F514" s="365"/>
      <c r="G514" s="365"/>
      <c r="H514" s="365"/>
      <c r="I514" s="365"/>
      <c r="J514" s="365"/>
      <c r="K514" s="365"/>
      <c r="L514" s="61"/>
      <c r="M514" s="45"/>
      <c r="N514" s="88"/>
      <c r="O514" s="89" t="s">
        <v>62</v>
      </c>
      <c r="P514" s="89"/>
      <c r="Q514" s="89"/>
      <c r="R514" s="89">
        <v>0</v>
      </c>
      <c r="S514" s="93"/>
      <c r="T514" s="89" t="s">
        <v>62</v>
      </c>
      <c r="U514" s="162" t="str">
        <f>IF($J$1="October","",Y513)</f>
        <v/>
      </c>
      <c r="V514" s="91"/>
      <c r="W514" s="162" t="str">
        <f t="shared" si="99"/>
        <v/>
      </c>
      <c r="X514" s="91"/>
      <c r="Y514" s="162" t="str">
        <f t="shared" si="100"/>
        <v/>
      </c>
      <c r="Z514" s="94"/>
      <c r="AA514" s="45"/>
    </row>
    <row r="515" spans="1:27" s="43" customFormat="1" ht="21" hidden="1" customHeight="1" x14ac:dyDescent="0.25">
      <c r="A515" s="4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61"/>
      <c r="M515" s="45"/>
      <c r="N515" s="88"/>
      <c r="O515" s="89" t="s">
        <v>63</v>
      </c>
      <c r="P515" s="89"/>
      <c r="Q515" s="89"/>
      <c r="R515" s="89">
        <v>0</v>
      </c>
      <c r="S515" s="93"/>
      <c r="T515" s="89" t="s">
        <v>63</v>
      </c>
      <c r="U515" s="162" t="str">
        <f>IF($J$1="November","",Y514)</f>
        <v/>
      </c>
      <c r="V515" s="91"/>
      <c r="W515" s="162" t="str">
        <f t="shared" si="99"/>
        <v/>
      </c>
      <c r="X515" s="91"/>
      <c r="Y515" s="162" t="str">
        <f t="shared" si="100"/>
        <v/>
      </c>
      <c r="Z515" s="94"/>
      <c r="AA515" s="45"/>
    </row>
    <row r="516" spans="1:27" s="43" customFormat="1" ht="21" hidden="1" customHeight="1" thickBot="1" x14ac:dyDescent="0.3">
      <c r="A516" s="74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6"/>
      <c r="N516" s="95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7"/>
    </row>
    <row r="517" spans="1:27" s="45" customFormat="1" ht="21" hidden="1" customHeight="1" x14ac:dyDescent="0.25"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7" s="45" customFormat="1" ht="21" hidden="1" customHeight="1" thickBot="1" x14ac:dyDescent="0.3"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7" s="43" customFormat="1" ht="21" customHeight="1" x14ac:dyDescent="0.25">
      <c r="A519" s="350" t="s">
        <v>45</v>
      </c>
      <c r="B519" s="351"/>
      <c r="C519" s="351"/>
      <c r="D519" s="351"/>
      <c r="E519" s="351"/>
      <c r="F519" s="351"/>
      <c r="G519" s="351"/>
      <c r="H519" s="351"/>
      <c r="I519" s="351"/>
      <c r="J519" s="351"/>
      <c r="K519" s="351"/>
      <c r="L519" s="352"/>
      <c r="M519" s="42"/>
      <c r="N519" s="81"/>
      <c r="O519" s="353" t="s">
        <v>47</v>
      </c>
      <c r="P519" s="354"/>
      <c r="Q519" s="354"/>
      <c r="R519" s="355"/>
      <c r="S519" s="82"/>
      <c r="T519" s="353" t="s">
        <v>48</v>
      </c>
      <c r="U519" s="354"/>
      <c r="V519" s="354"/>
      <c r="W519" s="354"/>
      <c r="X519" s="354"/>
      <c r="Y519" s="355"/>
      <c r="Z519" s="83"/>
      <c r="AA519" s="42"/>
    </row>
    <row r="520" spans="1:27" s="43" customFormat="1" ht="21" customHeight="1" x14ac:dyDescent="0.25">
      <c r="A520" s="44"/>
      <c r="B520" s="45"/>
      <c r="C520" s="356" t="s">
        <v>101</v>
      </c>
      <c r="D520" s="356"/>
      <c r="E520" s="356"/>
      <c r="F520" s="356"/>
      <c r="G520" s="46" t="str">
        <f>$J$1</f>
        <v>July</v>
      </c>
      <c r="H520" s="357">
        <f>$K$1</f>
        <v>2020</v>
      </c>
      <c r="I520" s="357"/>
      <c r="J520" s="45"/>
      <c r="K520" s="47"/>
      <c r="L520" s="48"/>
      <c r="M520" s="47"/>
      <c r="N520" s="84"/>
      <c r="O520" s="85" t="s">
        <v>58</v>
      </c>
      <c r="P520" s="85" t="s">
        <v>7</v>
      </c>
      <c r="Q520" s="85" t="s">
        <v>6</v>
      </c>
      <c r="R520" s="85" t="s">
        <v>59</v>
      </c>
      <c r="S520" s="86"/>
      <c r="T520" s="85" t="s">
        <v>58</v>
      </c>
      <c r="U520" s="85" t="s">
        <v>60</v>
      </c>
      <c r="V520" s="85" t="s">
        <v>23</v>
      </c>
      <c r="W520" s="85" t="s">
        <v>22</v>
      </c>
      <c r="X520" s="85" t="s">
        <v>24</v>
      </c>
      <c r="Y520" s="85" t="s">
        <v>64</v>
      </c>
      <c r="Z520" s="87"/>
      <c r="AA520" s="47"/>
    </row>
    <row r="521" spans="1:27" s="43" customFormat="1" ht="21" customHeight="1" x14ac:dyDescent="0.25">
      <c r="A521" s="44"/>
      <c r="B521" s="45"/>
      <c r="C521" s="45"/>
      <c r="D521" s="50"/>
      <c r="E521" s="50"/>
      <c r="F521" s="50"/>
      <c r="G521" s="50"/>
      <c r="H521" s="50"/>
      <c r="I521" s="45"/>
      <c r="J521" s="51" t="s">
        <v>1</v>
      </c>
      <c r="K521" s="52">
        <f>18500+1500</f>
        <v>20000</v>
      </c>
      <c r="L521" s="53"/>
      <c r="M521" s="45"/>
      <c r="N521" s="88"/>
      <c r="O521" s="89" t="s">
        <v>50</v>
      </c>
      <c r="P521" s="89">
        <v>31</v>
      </c>
      <c r="Q521" s="89">
        <v>0</v>
      </c>
      <c r="R521" s="89">
        <v>15</v>
      </c>
      <c r="S521" s="90"/>
      <c r="T521" s="89" t="s">
        <v>50</v>
      </c>
      <c r="U521" s="91">
        <v>73000</v>
      </c>
      <c r="V521" s="91">
        <v>1000</v>
      </c>
      <c r="W521" s="91">
        <f>V521+U521</f>
        <v>74000</v>
      </c>
      <c r="X521" s="91">
        <v>3000</v>
      </c>
      <c r="Y521" s="91">
        <f>W521-X521</f>
        <v>71000</v>
      </c>
      <c r="Z521" s="87"/>
      <c r="AA521" s="45"/>
    </row>
    <row r="522" spans="1:27" s="43" customFormat="1" ht="21" customHeight="1" x14ac:dyDescent="0.25">
      <c r="A522" s="44"/>
      <c r="B522" s="45" t="s">
        <v>0</v>
      </c>
      <c r="C522" s="55" t="s">
        <v>86</v>
      </c>
      <c r="D522" s="45"/>
      <c r="E522" s="45"/>
      <c r="F522" s="45"/>
      <c r="G522" s="45"/>
      <c r="H522" s="56"/>
      <c r="I522" s="50"/>
      <c r="J522" s="45"/>
      <c r="K522" s="45"/>
      <c r="L522" s="57"/>
      <c r="M522" s="42"/>
      <c r="N522" s="92"/>
      <c r="O522" s="89" t="s">
        <v>76</v>
      </c>
      <c r="P522" s="89">
        <v>26</v>
      </c>
      <c r="Q522" s="89">
        <v>3</v>
      </c>
      <c r="R522" s="89">
        <f>R521-Q522</f>
        <v>12</v>
      </c>
      <c r="S522" s="93"/>
      <c r="T522" s="89" t="s">
        <v>76</v>
      </c>
      <c r="U522" s="162">
        <f>IF($J$1="January","",Y521)</f>
        <v>71000</v>
      </c>
      <c r="V522" s="91"/>
      <c r="W522" s="162">
        <f>IF(U522="","",U522+V522)</f>
        <v>71000</v>
      </c>
      <c r="X522" s="91"/>
      <c r="Y522" s="162">
        <f>IF(W522="","",W522-X522)</f>
        <v>71000</v>
      </c>
      <c r="Z522" s="94"/>
      <c r="AA522" s="42"/>
    </row>
    <row r="523" spans="1:27" s="43" customFormat="1" ht="21" customHeight="1" x14ac:dyDescent="0.25">
      <c r="A523" s="44"/>
      <c r="B523" s="59" t="s">
        <v>46</v>
      </c>
      <c r="C523" s="60"/>
      <c r="D523" s="45"/>
      <c r="E523" s="45"/>
      <c r="F523" s="358" t="s">
        <v>48</v>
      </c>
      <c r="G523" s="358"/>
      <c r="H523" s="45"/>
      <c r="I523" s="358" t="s">
        <v>49</v>
      </c>
      <c r="J523" s="358"/>
      <c r="K523" s="358"/>
      <c r="L523" s="61"/>
      <c r="M523" s="45"/>
      <c r="N523" s="88"/>
      <c r="O523" s="89" t="s">
        <v>51</v>
      </c>
      <c r="P523" s="89">
        <v>31</v>
      </c>
      <c r="Q523" s="89">
        <v>0</v>
      </c>
      <c r="R523" s="89">
        <f>IF(Q523="","",R522-Q523)+5</f>
        <v>17</v>
      </c>
      <c r="S523" s="93"/>
      <c r="T523" s="89" t="s">
        <v>51</v>
      </c>
      <c r="U523" s="162">
        <f>IF($J$1="February","",Y522)</f>
        <v>71000</v>
      </c>
      <c r="V523" s="91"/>
      <c r="W523" s="162">
        <f t="shared" ref="W523:W532" si="101">IF(U523="","",U523+V523)</f>
        <v>71000</v>
      </c>
      <c r="X523" s="91">
        <v>3000</v>
      </c>
      <c r="Y523" s="162">
        <f t="shared" ref="Y523:Y532" si="102">IF(W523="","",W523-X523)</f>
        <v>68000</v>
      </c>
      <c r="Z523" s="94"/>
      <c r="AA523" s="45"/>
    </row>
    <row r="524" spans="1:27" s="43" customFormat="1" ht="21" customHeight="1" x14ac:dyDescent="0.25">
      <c r="A524" s="44"/>
      <c r="B524" s="45"/>
      <c r="C524" s="45"/>
      <c r="D524" s="45"/>
      <c r="E524" s="45"/>
      <c r="F524" s="45"/>
      <c r="G524" s="45"/>
      <c r="H524" s="62"/>
      <c r="L524" s="49"/>
      <c r="M524" s="45"/>
      <c r="N524" s="88"/>
      <c r="O524" s="89" t="s">
        <v>52</v>
      </c>
      <c r="P524" s="89">
        <v>26</v>
      </c>
      <c r="Q524" s="89">
        <v>4</v>
      </c>
      <c r="R524" s="89">
        <f t="shared" ref="R524:R532" si="103">IF(Q524="","",R523-Q524)</f>
        <v>13</v>
      </c>
      <c r="S524" s="93"/>
      <c r="T524" s="89" t="s">
        <v>52</v>
      </c>
      <c r="U524" s="162">
        <f>IF($J$1="March","",Y523)</f>
        <v>68000</v>
      </c>
      <c r="V524" s="91"/>
      <c r="W524" s="162">
        <f t="shared" si="101"/>
        <v>68000</v>
      </c>
      <c r="X524" s="91"/>
      <c r="Y524" s="162">
        <f t="shared" si="102"/>
        <v>68000</v>
      </c>
      <c r="Z524" s="94"/>
      <c r="AA524" s="45"/>
    </row>
    <row r="525" spans="1:27" s="43" customFormat="1" ht="21" customHeight="1" x14ac:dyDescent="0.25">
      <c r="A525" s="44"/>
      <c r="B525" s="359" t="s">
        <v>47</v>
      </c>
      <c r="C525" s="360"/>
      <c r="D525" s="45"/>
      <c r="E525" s="45"/>
      <c r="F525" s="63" t="s">
        <v>69</v>
      </c>
      <c r="G525" s="179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65800</v>
      </c>
      <c r="H525" s="62"/>
      <c r="I525" s="64">
        <f>IF(C529&gt;0,$K$2,C527)</f>
        <v>31</v>
      </c>
      <c r="J525" s="65" t="s">
        <v>66</v>
      </c>
      <c r="K525" s="66">
        <f>K521/$K$2*I525</f>
        <v>20000</v>
      </c>
      <c r="L525" s="67"/>
      <c r="M525" s="45"/>
      <c r="N525" s="88"/>
      <c r="O525" s="89" t="s">
        <v>53</v>
      </c>
      <c r="P525" s="89">
        <v>31</v>
      </c>
      <c r="Q525" s="89">
        <v>0</v>
      </c>
      <c r="R525" s="89">
        <f t="shared" si="103"/>
        <v>13</v>
      </c>
      <c r="S525" s="93"/>
      <c r="T525" s="89" t="s">
        <v>53</v>
      </c>
      <c r="U525" s="162">
        <f>IF($J$1="April","",Y524)</f>
        <v>68000</v>
      </c>
      <c r="V525" s="91"/>
      <c r="W525" s="162">
        <f t="shared" si="101"/>
        <v>68000</v>
      </c>
      <c r="X525" s="91">
        <v>2200</v>
      </c>
      <c r="Y525" s="162">
        <f t="shared" si="102"/>
        <v>65800</v>
      </c>
      <c r="Z525" s="94"/>
      <c r="AA525" s="45"/>
    </row>
    <row r="526" spans="1:27" s="43" customFormat="1" ht="21" customHeight="1" x14ac:dyDescent="0.25">
      <c r="A526" s="44"/>
      <c r="B526" s="54"/>
      <c r="C526" s="54"/>
      <c r="D526" s="45"/>
      <c r="E526" s="45"/>
      <c r="F526" s="63" t="s">
        <v>23</v>
      </c>
      <c r="G526" s="179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62"/>
      <c r="I526" s="108"/>
      <c r="J526" s="65" t="s">
        <v>67</v>
      </c>
      <c r="K526" s="68">
        <f>K521/$K$2/8*I526</f>
        <v>0</v>
      </c>
      <c r="L526" s="69"/>
      <c r="M526" s="45"/>
      <c r="N526" s="88"/>
      <c r="O526" s="89" t="s">
        <v>54</v>
      </c>
      <c r="P526" s="89">
        <v>30</v>
      </c>
      <c r="Q526" s="89">
        <v>0</v>
      </c>
      <c r="R526" s="89">
        <f t="shared" si="103"/>
        <v>13</v>
      </c>
      <c r="S526" s="93"/>
      <c r="T526" s="89" t="s">
        <v>54</v>
      </c>
      <c r="U526" s="162">
        <f>IF($J$1="May","",Y525)</f>
        <v>65800</v>
      </c>
      <c r="V526" s="91">
        <v>3000</v>
      </c>
      <c r="W526" s="162">
        <f t="shared" si="101"/>
        <v>68800</v>
      </c>
      <c r="X526" s="91">
        <v>3000</v>
      </c>
      <c r="Y526" s="162">
        <f t="shared" si="102"/>
        <v>65800</v>
      </c>
      <c r="Z526" s="94"/>
      <c r="AA526" s="45"/>
    </row>
    <row r="527" spans="1:27" s="43" customFormat="1" ht="21" customHeight="1" x14ac:dyDescent="0.25">
      <c r="A527" s="44"/>
      <c r="B527" s="63" t="s">
        <v>7</v>
      </c>
      <c r="C527" s="54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31</v>
      </c>
      <c r="D527" s="45"/>
      <c r="E527" s="45"/>
      <c r="F527" s="63" t="s">
        <v>70</v>
      </c>
      <c r="G527" s="179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65800</v>
      </c>
      <c r="H527" s="62"/>
      <c r="I527" s="361" t="s">
        <v>74</v>
      </c>
      <c r="J527" s="362"/>
      <c r="K527" s="68">
        <f>K525+K526</f>
        <v>20000</v>
      </c>
      <c r="L527" s="69"/>
      <c r="M527" s="45"/>
      <c r="N527" s="88"/>
      <c r="O527" s="89" t="s">
        <v>55</v>
      </c>
      <c r="P527" s="89">
        <v>31</v>
      </c>
      <c r="Q527" s="89">
        <v>0</v>
      </c>
      <c r="R527" s="89">
        <f t="shared" si="103"/>
        <v>13</v>
      </c>
      <c r="S527" s="93"/>
      <c r="T527" s="89" t="s">
        <v>55</v>
      </c>
      <c r="U527" s="162">
        <f>IF($J$1="June","",Y526)</f>
        <v>65800</v>
      </c>
      <c r="V527" s="91"/>
      <c r="W527" s="162">
        <f t="shared" si="101"/>
        <v>65800</v>
      </c>
      <c r="X527" s="91">
        <v>3000</v>
      </c>
      <c r="Y527" s="162">
        <f t="shared" si="102"/>
        <v>62800</v>
      </c>
      <c r="Z527" s="94"/>
      <c r="AA527" s="45"/>
    </row>
    <row r="528" spans="1:27" s="43" customFormat="1" ht="21" customHeight="1" x14ac:dyDescent="0.25">
      <c r="A528" s="44"/>
      <c r="B528" s="63" t="s">
        <v>6</v>
      </c>
      <c r="C528" s="54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0</v>
      </c>
      <c r="D528" s="45"/>
      <c r="E528" s="45"/>
      <c r="F528" s="63" t="s">
        <v>24</v>
      </c>
      <c r="G528" s="179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3000</v>
      </c>
      <c r="H528" s="62"/>
      <c r="I528" s="361" t="s">
        <v>75</v>
      </c>
      <c r="J528" s="362"/>
      <c r="K528" s="58">
        <f>G528</f>
        <v>3000</v>
      </c>
      <c r="L528" s="70"/>
      <c r="M528" s="45"/>
      <c r="N528" s="88"/>
      <c r="O528" s="89" t="s">
        <v>56</v>
      </c>
      <c r="P528" s="89"/>
      <c r="Q528" s="89"/>
      <c r="R528" s="89" t="str">
        <f t="shared" si="103"/>
        <v/>
      </c>
      <c r="S528" s="93"/>
      <c r="T528" s="89" t="s">
        <v>56</v>
      </c>
      <c r="U528" s="162" t="str">
        <f>IF($J$1="July","",Y527)</f>
        <v/>
      </c>
      <c r="V528" s="91"/>
      <c r="W528" s="162" t="str">
        <f t="shared" si="101"/>
        <v/>
      </c>
      <c r="X528" s="91"/>
      <c r="Y528" s="162" t="str">
        <f t="shared" si="102"/>
        <v/>
      </c>
      <c r="Z528" s="94"/>
      <c r="AA528" s="45"/>
    </row>
    <row r="529" spans="1:27" s="43" customFormat="1" ht="21" customHeight="1" x14ac:dyDescent="0.25">
      <c r="A529" s="44"/>
      <c r="B529" s="71" t="s">
        <v>73</v>
      </c>
      <c r="C529" s="54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13</v>
      </c>
      <c r="D529" s="45"/>
      <c r="E529" s="45"/>
      <c r="F529" s="63" t="s">
        <v>72</v>
      </c>
      <c r="G529" s="179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62800</v>
      </c>
      <c r="H529" s="45"/>
      <c r="I529" s="363" t="s">
        <v>68</v>
      </c>
      <c r="J529" s="364"/>
      <c r="K529" s="72">
        <f>K527-K528</f>
        <v>17000</v>
      </c>
      <c r="L529" s="73"/>
      <c r="M529" s="45"/>
      <c r="N529" s="88"/>
      <c r="O529" s="89" t="s">
        <v>61</v>
      </c>
      <c r="P529" s="89"/>
      <c r="Q529" s="89"/>
      <c r="R529" s="89" t="str">
        <f t="shared" si="103"/>
        <v/>
      </c>
      <c r="S529" s="93"/>
      <c r="T529" s="89" t="s">
        <v>61</v>
      </c>
      <c r="U529" s="162" t="str">
        <f>IF($J$1="August","",Y528)</f>
        <v/>
      </c>
      <c r="V529" s="91"/>
      <c r="W529" s="162" t="str">
        <f t="shared" si="101"/>
        <v/>
      </c>
      <c r="X529" s="91"/>
      <c r="Y529" s="162" t="str">
        <f t="shared" si="102"/>
        <v/>
      </c>
      <c r="Z529" s="94"/>
      <c r="AA529" s="45"/>
    </row>
    <row r="530" spans="1:27" s="43" customFormat="1" ht="21" customHeight="1" x14ac:dyDescent="0.25">
      <c r="A530" s="44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61"/>
      <c r="M530" s="45"/>
      <c r="N530" s="88"/>
      <c r="O530" s="89" t="s">
        <v>57</v>
      </c>
      <c r="P530" s="89"/>
      <c r="Q530" s="89"/>
      <c r="R530" s="89" t="str">
        <f t="shared" si="103"/>
        <v/>
      </c>
      <c r="S530" s="93"/>
      <c r="T530" s="89" t="s">
        <v>57</v>
      </c>
      <c r="U530" s="162" t="str">
        <f>IF($J$1="September","",Y529)</f>
        <v/>
      </c>
      <c r="V530" s="91"/>
      <c r="W530" s="162" t="str">
        <f t="shared" si="101"/>
        <v/>
      </c>
      <c r="X530" s="91"/>
      <c r="Y530" s="162" t="str">
        <f t="shared" si="102"/>
        <v/>
      </c>
      <c r="Z530" s="94"/>
      <c r="AA530" s="45"/>
    </row>
    <row r="531" spans="1:27" s="43" customFormat="1" ht="21" customHeight="1" x14ac:dyDescent="0.25">
      <c r="A531" s="44"/>
      <c r="B531" s="365" t="s">
        <v>103</v>
      </c>
      <c r="C531" s="365"/>
      <c r="D531" s="365"/>
      <c r="E531" s="365"/>
      <c r="F531" s="365"/>
      <c r="G531" s="365"/>
      <c r="H531" s="365"/>
      <c r="I531" s="365"/>
      <c r="J531" s="365"/>
      <c r="K531" s="365"/>
      <c r="L531" s="61"/>
      <c r="M531" s="45"/>
      <c r="N531" s="88"/>
      <c r="O531" s="89" t="s">
        <v>62</v>
      </c>
      <c r="P531" s="89"/>
      <c r="Q531" s="89"/>
      <c r="R531" s="89" t="str">
        <f t="shared" si="103"/>
        <v/>
      </c>
      <c r="S531" s="93"/>
      <c r="T531" s="89" t="s">
        <v>62</v>
      </c>
      <c r="U531" s="162" t="str">
        <f>IF($J$1="October","",Y530)</f>
        <v/>
      </c>
      <c r="V531" s="91"/>
      <c r="W531" s="162" t="str">
        <f t="shared" si="101"/>
        <v/>
      </c>
      <c r="X531" s="91"/>
      <c r="Y531" s="162" t="str">
        <f t="shared" si="102"/>
        <v/>
      </c>
      <c r="Z531" s="94"/>
      <c r="AA531" s="45"/>
    </row>
    <row r="532" spans="1:27" s="43" customFormat="1" ht="21" customHeight="1" x14ac:dyDescent="0.25">
      <c r="A532" s="44"/>
      <c r="B532" s="365"/>
      <c r="C532" s="365"/>
      <c r="D532" s="365"/>
      <c r="E532" s="365"/>
      <c r="F532" s="365"/>
      <c r="G532" s="365"/>
      <c r="H532" s="365"/>
      <c r="I532" s="365"/>
      <c r="J532" s="365"/>
      <c r="K532" s="365"/>
      <c r="L532" s="61"/>
      <c r="M532" s="45"/>
      <c r="N532" s="88"/>
      <c r="O532" s="89" t="s">
        <v>63</v>
      </c>
      <c r="P532" s="89"/>
      <c r="Q532" s="89"/>
      <c r="R532" s="89" t="str">
        <f t="shared" si="103"/>
        <v/>
      </c>
      <c r="S532" s="93"/>
      <c r="T532" s="89" t="s">
        <v>63</v>
      </c>
      <c r="U532" s="162" t="str">
        <f>IF($J$1="November","",Y531)</f>
        <v/>
      </c>
      <c r="V532" s="91"/>
      <c r="W532" s="162" t="str">
        <f t="shared" si="101"/>
        <v/>
      </c>
      <c r="X532" s="91"/>
      <c r="Y532" s="162" t="str">
        <f t="shared" si="102"/>
        <v/>
      </c>
      <c r="Z532" s="94"/>
      <c r="AA532" s="45"/>
    </row>
    <row r="533" spans="1:27" s="43" customFormat="1" ht="21" customHeight="1" thickBot="1" x14ac:dyDescent="0.3">
      <c r="A533" s="74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6"/>
      <c r="N533" s="95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7"/>
    </row>
    <row r="534" spans="1:27" s="45" customFormat="1" ht="21" hidden="1" customHeight="1" x14ac:dyDescent="0.25"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7" s="43" customFormat="1" ht="21" hidden="1" customHeight="1" x14ac:dyDescent="0.25">
      <c r="A535" s="350" t="s">
        <v>45</v>
      </c>
      <c r="B535" s="351"/>
      <c r="C535" s="351"/>
      <c r="D535" s="351"/>
      <c r="E535" s="351"/>
      <c r="F535" s="351"/>
      <c r="G535" s="351"/>
      <c r="H535" s="351"/>
      <c r="I535" s="351"/>
      <c r="J535" s="351"/>
      <c r="K535" s="351"/>
      <c r="L535" s="352"/>
      <c r="M535" s="42"/>
      <c r="N535" s="81"/>
      <c r="O535" s="353" t="s">
        <v>47</v>
      </c>
      <c r="P535" s="354"/>
      <c r="Q535" s="354"/>
      <c r="R535" s="355"/>
      <c r="S535" s="82"/>
      <c r="T535" s="353" t="s">
        <v>48</v>
      </c>
      <c r="U535" s="354"/>
      <c r="V535" s="354"/>
      <c r="W535" s="354"/>
      <c r="X535" s="354"/>
      <c r="Y535" s="355"/>
      <c r="Z535" s="83"/>
      <c r="AA535" s="42"/>
    </row>
    <row r="536" spans="1:27" s="43" customFormat="1" ht="21" hidden="1" customHeight="1" x14ac:dyDescent="0.25">
      <c r="A536" s="44"/>
      <c r="B536" s="45"/>
      <c r="C536" s="356" t="s">
        <v>101</v>
      </c>
      <c r="D536" s="356"/>
      <c r="E536" s="356"/>
      <c r="F536" s="356"/>
      <c r="G536" s="46" t="str">
        <f>$J$1</f>
        <v>July</v>
      </c>
      <c r="H536" s="357">
        <f>$K$1</f>
        <v>2020</v>
      </c>
      <c r="I536" s="357"/>
      <c r="J536" s="45"/>
      <c r="K536" s="47"/>
      <c r="L536" s="48"/>
      <c r="M536" s="47"/>
      <c r="N536" s="84"/>
      <c r="O536" s="85" t="s">
        <v>58</v>
      </c>
      <c r="P536" s="85" t="s">
        <v>7</v>
      </c>
      <c r="Q536" s="85" t="s">
        <v>6</v>
      </c>
      <c r="R536" s="85" t="s">
        <v>59</v>
      </c>
      <c r="S536" s="86"/>
      <c r="T536" s="85" t="s">
        <v>58</v>
      </c>
      <c r="U536" s="85" t="s">
        <v>60</v>
      </c>
      <c r="V536" s="85" t="s">
        <v>23</v>
      </c>
      <c r="W536" s="85" t="s">
        <v>22</v>
      </c>
      <c r="X536" s="85" t="s">
        <v>24</v>
      </c>
      <c r="Y536" s="85" t="s">
        <v>64</v>
      </c>
      <c r="Z536" s="87"/>
      <c r="AA536" s="47"/>
    </row>
    <row r="537" spans="1:27" s="43" customFormat="1" ht="21" hidden="1" customHeight="1" x14ac:dyDescent="0.25">
      <c r="A537" s="44"/>
      <c r="B537" s="45"/>
      <c r="C537" s="45"/>
      <c r="D537" s="50"/>
      <c r="E537" s="50"/>
      <c r="F537" s="50"/>
      <c r="G537" s="50"/>
      <c r="H537" s="50"/>
      <c r="I537" s="45"/>
      <c r="J537" s="51" t="s">
        <v>1</v>
      </c>
      <c r="K537" s="52"/>
      <c r="L537" s="53"/>
      <c r="M537" s="45"/>
      <c r="N537" s="88"/>
      <c r="O537" s="89" t="s">
        <v>50</v>
      </c>
      <c r="P537" s="89"/>
      <c r="Q537" s="89"/>
      <c r="R537" s="89"/>
      <c r="S537" s="90"/>
      <c r="T537" s="89" t="s">
        <v>50</v>
      </c>
      <c r="U537" s="91"/>
      <c r="V537" s="91"/>
      <c r="W537" s="91">
        <f>V537+U537</f>
        <v>0</v>
      </c>
      <c r="X537" s="91"/>
      <c r="Y537" s="91">
        <f>W537-X537</f>
        <v>0</v>
      </c>
      <c r="Z537" s="87"/>
      <c r="AA537" s="45"/>
    </row>
    <row r="538" spans="1:27" s="43" customFormat="1" ht="21" hidden="1" customHeight="1" x14ac:dyDescent="0.25">
      <c r="A538" s="44"/>
      <c r="B538" s="45" t="s">
        <v>0</v>
      </c>
      <c r="C538" s="55"/>
      <c r="D538" s="45"/>
      <c r="E538" s="45"/>
      <c r="F538" s="45"/>
      <c r="G538" s="45"/>
      <c r="H538" s="56"/>
      <c r="I538" s="50"/>
      <c r="J538" s="45"/>
      <c r="K538" s="45"/>
      <c r="L538" s="57"/>
      <c r="M538" s="42"/>
      <c r="N538" s="92"/>
      <c r="O538" s="89" t="s">
        <v>76</v>
      </c>
      <c r="P538" s="89"/>
      <c r="Q538" s="89"/>
      <c r="R538" s="89"/>
      <c r="S538" s="93"/>
      <c r="T538" s="89" t="s">
        <v>76</v>
      </c>
      <c r="U538" s="162">
        <f>IF($J$1="January","",Y537)</f>
        <v>0</v>
      </c>
      <c r="V538" s="91"/>
      <c r="W538" s="162">
        <f>IF(U538="","",U538+V538)</f>
        <v>0</v>
      </c>
      <c r="X538" s="91"/>
      <c r="Y538" s="162">
        <f>IF(W538="","",W538-X538)</f>
        <v>0</v>
      </c>
      <c r="Z538" s="94"/>
      <c r="AA538" s="42"/>
    </row>
    <row r="539" spans="1:27" s="43" customFormat="1" ht="21" hidden="1" customHeight="1" x14ac:dyDescent="0.25">
      <c r="A539" s="44"/>
      <c r="B539" s="59" t="s">
        <v>46</v>
      </c>
      <c r="C539" s="60"/>
      <c r="D539" s="45"/>
      <c r="E539" s="45"/>
      <c r="F539" s="358" t="s">
        <v>48</v>
      </c>
      <c r="G539" s="358"/>
      <c r="H539" s="45"/>
      <c r="I539" s="358" t="s">
        <v>49</v>
      </c>
      <c r="J539" s="358"/>
      <c r="K539" s="358"/>
      <c r="L539" s="61"/>
      <c r="M539" s="45"/>
      <c r="N539" s="88"/>
      <c r="O539" s="89" t="s">
        <v>51</v>
      </c>
      <c r="P539" s="89"/>
      <c r="Q539" s="89"/>
      <c r="R539" s="89"/>
      <c r="S539" s="93"/>
      <c r="T539" s="89" t="s">
        <v>51</v>
      </c>
      <c r="U539" s="162">
        <f>IF($J$1="February","",Y538)</f>
        <v>0</v>
      </c>
      <c r="V539" s="91"/>
      <c r="W539" s="162">
        <f t="shared" ref="W539:W548" si="104">IF(U539="","",U539+V539)</f>
        <v>0</v>
      </c>
      <c r="X539" s="91"/>
      <c r="Y539" s="162">
        <f t="shared" ref="Y539:Y548" si="105">IF(W539="","",W539-X539)</f>
        <v>0</v>
      </c>
      <c r="Z539" s="94"/>
      <c r="AA539" s="45"/>
    </row>
    <row r="540" spans="1:27" s="43" customFormat="1" ht="21" hidden="1" customHeight="1" x14ac:dyDescent="0.25">
      <c r="A540" s="44"/>
      <c r="B540" s="45"/>
      <c r="C540" s="45"/>
      <c r="D540" s="45"/>
      <c r="E540" s="45"/>
      <c r="F540" s="45"/>
      <c r="G540" s="45"/>
      <c r="H540" s="62"/>
      <c r="L540" s="49"/>
      <c r="M540" s="45"/>
      <c r="N540" s="88"/>
      <c r="O540" s="89" t="s">
        <v>52</v>
      </c>
      <c r="P540" s="89"/>
      <c r="Q540" s="89"/>
      <c r="R540" s="89"/>
      <c r="S540" s="93"/>
      <c r="T540" s="89" t="s">
        <v>52</v>
      </c>
      <c r="U540" s="162">
        <f>IF($J$1="March","",Y539)</f>
        <v>0</v>
      </c>
      <c r="V540" s="91"/>
      <c r="W540" s="162">
        <f t="shared" si="104"/>
        <v>0</v>
      </c>
      <c r="X540" s="91"/>
      <c r="Y540" s="162">
        <f t="shared" si="105"/>
        <v>0</v>
      </c>
      <c r="Z540" s="94"/>
      <c r="AA540" s="45"/>
    </row>
    <row r="541" spans="1:27" s="43" customFormat="1" ht="21" hidden="1" customHeight="1" x14ac:dyDescent="0.25">
      <c r="A541" s="44"/>
      <c r="B541" s="359" t="s">
        <v>47</v>
      </c>
      <c r="C541" s="360"/>
      <c r="D541" s="45"/>
      <c r="E541" s="45"/>
      <c r="F541" s="63" t="s">
        <v>69</v>
      </c>
      <c r="G541" s="58">
        <f>IF($J$1="January",U537,IF($J$1="February",U538,IF($J$1="March",U539,IF($J$1="April",U540,IF($J$1="May",U541,IF($J$1="June",U542,IF($J$1="July",U543,IF($J$1="August",U544,IF($J$1="August",U544,IF($J$1="September",U545,IF($J$1="October",U546,IF($J$1="November",U547,IF($J$1="December",U548)))))))))))))</f>
        <v>0</v>
      </c>
      <c r="H541" s="62"/>
      <c r="I541" s="64">
        <f>IF(C545&gt;0,$K$2,C543)</f>
        <v>0</v>
      </c>
      <c r="J541" s="65" t="s">
        <v>66</v>
      </c>
      <c r="K541" s="66">
        <f>K537/$K$2*I541</f>
        <v>0</v>
      </c>
      <c r="L541" s="67"/>
      <c r="M541" s="45"/>
      <c r="N541" s="88"/>
      <c r="O541" s="89" t="s">
        <v>53</v>
      </c>
      <c r="P541" s="89"/>
      <c r="Q541" s="89"/>
      <c r="R541" s="89"/>
      <c r="S541" s="93"/>
      <c r="T541" s="89" t="s">
        <v>53</v>
      </c>
      <c r="U541" s="162">
        <f>IF($J$1="April","",Y540)</f>
        <v>0</v>
      </c>
      <c r="V541" s="91"/>
      <c r="W541" s="162">
        <f t="shared" si="104"/>
        <v>0</v>
      </c>
      <c r="X541" s="91"/>
      <c r="Y541" s="162">
        <f t="shared" si="105"/>
        <v>0</v>
      </c>
      <c r="Z541" s="94"/>
      <c r="AA541" s="45"/>
    </row>
    <row r="542" spans="1:27" s="43" customFormat="1" ht="21" hidden="1" customHeight="1" x14ac:dyDescent="0.25">
      <c r="A542" s="44"/>
      <c r="B542" s="54"/>
      <c r="C542" s="54"/>
      <c r="D542" s="45"/>
      <c r="E542" s="45"/>
      <c r="F542" s="63" t="s">
        <v>23</v>
      </c>
      <c r="G542" s="58">
        <f>IF($J$1="January",V537,IF($J$1="February",V538,IF($J$1="March",V539,IF($J$1="April",V540,IF($J$1="May",V541,IF($J$1="June",V542,IF($J$1="July",V543,IF($J$1="August",V544,IF($J$1="August",V544,IF($J$1="September",V545,IF($J$1="October",V546,IF($J$1="November",V547,IF($J$1="December",V548)))))))))))))</f>
        <v>0</v>
      </c>
      <c r="H542" s="62"/>
      <c r="I542" s="108"/>
      <c r="J542" s="65" t="s">
        <v>67</v>
      </c>
      <c r="K542" s="68">
        <f>K537/$K$2/8*I542</f>
        <v>0</v>
      </c>
      <c r="L542" s="69"/>
      <c r="M542" s="45"/>
      <c r="N542" s="88"/>
      <c r="O542" s="89" t="s">
        <v>54</v>
      </c>
      <c r="P542" s="89"/>
      <c r="Q542" s="89"/>
      <c r="R542" s="89"/>
      <c r="S542" s="93"/>
      <c r="T542" s="89" t="s">
        <v>54</v>
      </c>
      <c r="U542" s="162">
        <f>IF($J$1="May","",Y541)</f>
        <v>0</v>
      </c>
      <c r="V542" s="91"/>
      <c r="W542" s="162">
        <f t="shared" si="104"/>
        <v>0</v>
      </c>
      <c r="X542" s="91"/>
      <c r="Y542" s="162">
        <f t="shared" si="105"/>
        <v>0</v>
      </c>
      <c r="Z542" s="94"/>
      <c r="AA542" s="45"/>
    </row>
    <row r="543" spans="1:27" s="43" customFormat="1" ht="21" hidden="1" customHeight="1" x14ac:dyDescent="0.25">
      <c r="A543" s="44"/>
      <c r="B543" s="63" t="s">
        <v>7</v>
      </c>
      <c r="C543" s="54">
        <f>IF($J$1="January",P537,IF($J$1="February",P538,IF($J$1="March",P539,IF($J$1="April",P540,IF($J$1="May",P541,IF($J$1="June",P542,IF($J$1="July",P543,IF($J$1="August",P544,IF($J$1="August",P544,IF($J$1="September",P545,IF($J$1="October",P546,IF($J$1="November",P547,IF($J$1="December",P548)))))))))))))</f>
        <v>0</v>
      </c>
      <c r="D543" s="45"/>
      <c r="E543" s="45"/>
      <c r="F543" s="63" t="s">
        <v>70</v>
      </c>
      <c r="G543" s="58">
        <f>IF($J$1="January",W537,IF($J$1="February",W538,IF($J$1="March",W539,IF($J$1="April",W540,IF($J$1="May",W541,IF($J$1="June",W542,IF($J$1="July",W543,IF($J$1="August",W544,IF($J$1="August",W544,IF($J$1="September",W545,IF($J$1="October",W546,IF($J$1="November",W547,IF($J$1="December",W548)))))))))))))</f>
        <v>0</v>
      </c>
      <c r="H543" s="62"/>
      <c r="I543" s="361" t="s">
        <v>74</v>
      </c>
      <c r="J543" s="362"/>
      <c r="K543" s="68">
        <f>K541+K542</f>
        <v>0</v>
      </c>
      <c r="L543" s="69"/>
      <c r="M543" s="45"/>
      <c r="N543" s="88"/>
      <c r="O543" s="89" t="s">
        <v>55</v>
      </c>
      <c r="P543" s="89"/>
      <c r="Q543" s="89"/>
      <c r="R543" s="89"/>
      <c r="S543" s="93"/>
      <c r="T543" s="89" t="s">
        <v>55</v>
      </c>
      <c r="U543" s="162">
        <f>IF($J$1="June","",Y542)</f>
        <v>0</v>
      </c>
      <c r="V543" s="91"/>
      <c r="W543" s="162">
        <f t="shared" si="104"/>
        <v>0</v>
      </c>
      <c r="X543" s="91"/>
      <c r="Y543" s="162">
        <f t="shared" si="105"/>
        <v>0</v>
      </c>
      <c r="Z543" s="94"/>
      <c r="AA543" s="45"/>
    </row>
    <row r="544" spans="1:27" s="43" customFormat="1" ht="21" hidden="1" customHeight="1" x14ac:dyDescent="0.25">
      <c r="A544" s="44"/>
      <c r="B544" s="63" t="s">
        <v>6</v>
      </c>
      <c r="C544" s="54">
        <f>IF($J$1="January",Q537,IF($J$1="February",Q538,IF($J$1="March",Q539,IF($J$1="April",Q540,IF($J$1="May",Q541,IF($J$1="June",Q542,IF($J$1="July",Q543,IF($J$1="August",Q544,IF($J$1="August",Q544,IF($J$1="September",Q545,IF($J$1="October",Q546,IF($J$1="November",Q547,IF($J$1="December",Q548)))))))))))))</f>
        <v>0</v>
      </c>
      <c r="D544" s="45"/>
      <c r="E544" s="45"/>
      <c r="F544" s="63" t="s">
        <v>24</v>
      </c>
      <c r="G544" s="58">
        <f>IF($J$1="January",X537,IF($J$1="February",X538,IF($J$1="March",X539,IF($J$1="April",X540,IF($J$1="May",X541,IF($J$1="June",X542,IF($J$1="July",X543,IF($J$1="August",X544,IF($J$1="August",X544,IF($J$1="September",X545,IF($J$1="October",X546,IF($J$1="November",X547,IF($J$1="December",X548)))))))))))))</f>
        <v>0</v>
      </c>
      <c r="H544" s="62"/>
      <c r="I544" s="361" t="s">
        <v>75</v>
      </c>
      <c r="J544" s="362"/>
      <c r="K544" s="58">
        <f>G544</f>
        <v>0</v>
      </c>
      <c r="L544" s="70"/>
      <c r="M544" s="45"/>
      <c r="N544" s="88"/>
      <c r="O544" s="89" t="s">
        <v>56</v>
      </c>
      <c r="P544" s="89"/>
      <c r="Q544" s="89"/>
      <c r="R544" s="89"/>
      <c r="S544" s="93"/>
      <c r="T544" s="89" t="s">
        <v>56</v>
      </c>
      <c r="U544" s="162" t="str">
        <f>IF($J$1="July","",Y543)</f>
        <v/>
      </c>
      <c r="V544" s="91"/>
      <c r="W544" s="162" t="str">
        <f t="shared" si="104"/>
        <v/>
      </c>
      <c r="X544" s="91"/>
      <c r="Y544" s="162" t="str">
        <f t="shared" si="105"/>
        <v/>
      </c>
      <c r="Z544" s="94"/>
      <c r="AA544" s="45"/>
    </row>
    <row r="545" spans="1:27" s="43" customFormat="1" ht="21" hidden="1" customHeight="1" x14ac:dyDescent="0.25">
      <c r="A545" s="44"/>
      <c r="B545" s="71" t="s">
        <v>73</v>
      </c>
      <c r="C545" s="54">
        <f>IF($J$1="January",R537,IF($J$1="February",R538,IF($J$1="March",R539,IF($J$1="April",R540,IF($J$1="May",R541,IF($J$1="June",R542,IF($J$1="July",R543,IF($J$1="August",R544,IF($J$1="August",R544,IF($J$1="September",R545,IF($J$1="October",R546,IF($J$1="November",R547,IF($J$1="December",R548)))))))))))))</f>
        <v>0</v>
      </c>
      <c r="D545" s="45"/>
      <c r="E545" s="45"/>
      <c r="F545" s="63" t="s">
        <v>72</v>
      </c>
      <c r="G545" s="58">
        <f>IF($J$1="January",Y537,IF($J$1="February",Y538,IF($J$1="March",Y539,IF($J$1="April",Y540,IF($J$1="May",Y541,IF($J$1="June",Y542,IF($J$1="July",Y543,IF($J$1="August",Y544,IF($J$1="August",Y544,IF($J$1="September",Y545,IF($J$1="October",Y546,IF($J$1="November",Y547,IF($J$1="December",Y548)))))))))))))</f>
        <v>0</v>
      </c>
      <c r="H545" s="45"/>
      <c r="I545" s="363" t="s">
        <v>68</v>
      </c>
      <c r="J545" s="364"/>
      <c r="K545" s="72">
        <f>K543-K544</f>
        <v>0</v>
      </c>
      <c r="L545" s="73"/>
      <c r="M545" s="45"/>
      <c r="N545" s="88"/>
      <c r="O545" s="89" t="s">
        <v>61</v>
      </c>
      <c r="P545" s="89"/>
      <c r="Q545" s="89"/>
      <c r="R545" s="89"/>
      <c r="S545" s="93"/>
      <c r="T545" s="89" t="s">
        <v>61</v>
      </c>
      <c r="U545" s="162" t="str">
        <f>IF($J$1="August","",Y544)</f>
        <v/>
      </c>
      <c r="V545" s="91"/>
      <c r="W545" s="162" t="str">
        <f t="shared" si="104"/>
        <v/>
      </c>
      <c r="X545" s="91"/>
      <c r="Y545" s="162" t="str">
        <f t="shared" si="105"/>
        <v/>
      </c>
      <c r="Z545" s="94"/>
      <c r="AA545" s="45"/>
    </row>
    <row r="546" spans="1:27" s="43" customFormat="1" ht="21" hidden="1" customHeight="1" x14ac:dyDescent="0.25">
      <c r="A546" s="44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61"/>
      <c r="M546" s="45"/>
      <c r="N546" s="88"/>
      <c r="O546" s="89" t="s">
        <v>57</v>
      </c>
      <c r="P546" s="89"/>
      <c r="Q546" s="89"/>
      <c r="R546" s="89" t="str">
        <f t="shared" ref="R546:R548" si="106">IF(Q546="","",R545-Q546)</f>
        <v/>
      </c>
      <c r="S546" s="93"/>
      <c r="T546" s="89" t="s">
        <v>57</v>
      </c>
      <c r="U546" s="162" t="str">
        <f>IF($J$1="September","",Y545)</f>
        <v/>
      </c>
      <c r="V546" s="91"/>
      <c r="W546" s="162" t="str">
        <f t="shared" si="104"/>
        <v/>
      </c>
      <c r="X546" s="91"/>
      <c r="Y546" s="162" t="str">
        <f t="shared" si="105"/>
        <v/>
      </c>
      <c r="Z546" s="94"/>
      <c r="AA546" s="45"/>
    </row>
    <row r="547" spans="1:27" s="43" customFormat="1" ht="21" hidden="1" customHeight="1" x14ac:dyDescent="0.25">
      <c r="A547" s="44"/>
      <c r="B547" s="365" t="s">
        <v>103</v>
      </c>
      <c r="C547" s="365"/>
      <c r="D547" s="365"/>
      <c r="E547" s="365"/>
      <c r="F547" s="365"/>
      <c r="G547" s="365"/>
      <c r="H547" s="365"/>
      <c r="I547" s="365"/>
      <c r="J547" s="365"/>
      <c r="K547" s="365"/>
      <c r="L547" s="61"/>
      <c r="M547" s="45"/>
      <c r="N547" s="88"/>
      <c r="O547" s="89" t="s">
        <v>62</v>
      </c>
      <c r="P547" s="89"/>
      <c r="Q547" s="89"/>
      <c r="R547" s="89" t="str">
        <f t="shared" si="106"/>
        <v/>
      </c>
      <c r="S547" s="93"/>
      <c r="T547" s="89" t="s">
        <v>62</v>
      </c>
      <c r="U547" s="162" t="str">
        <f>IF($J$1="October","",Y546)</f>
        <v/>
      </c>
      <c r="V547" s="91"/>
      <c r="W547" s="162" t="str">
        <f t="shared" si="104"/>
        <v/>
      </c>
      <c r="X547" s="91"/>
      <c r="Y547" s="162" t="str">
        <f t="shared" si="105"/>
        <v/>
      </c>
      <c r="Z547" s="94"/>
      <c r="AA547" s="45"/>
    </row>
    <row r="548" spans="1:27" s="43" customFormat="1" ht="21" hidden="1" customHeight="1" x14ac:dyDescent="0.25">
      <c r="A548" s="44"/>
      <c r="B548" s="365"/>
      <c r="C548" s="365"/>
      <c r="D548" s="365"/>
      <c r="E548" s="365"/>
      <c r="F548" s="365"/>
      <c r="G548" s="365"/>
      <c r="H548" s="365"/>
      <c r="I548" s="365"/>
      <c r="J548" s="365"/>
      <c r="K548" s="365"/>
      <c r="L548" s="61"/>
      <c r="M548" s="45"/>
      <c r="N548" s="88"/>
      <c r="O548" s="89" t="s">
        <v>63</v>
      </c>
      <c r="P548" s="89"/>
      <c r="Q548" s="89"/>
      <c r="R548" s="89" t="str">
        <f t="shared" si="106"/>
        <v/>
      </c>
      <c r="S548" s="93"/>
      <c r="T548" s="89" t="s">
        <v>63</v>
      </c>
      <c r="U548" s="162" t="str">
        <f>IF($J$1="November","",Y547)</f>
        <v/>
      </c>
      <c r="V548" s="91"/>
      <c r="W548" s="162" t="str">
        <f t="shared" si="104"/>
        <v/>
      </c>
      <c r="X548" s="91"/>
      <c r="Y548" s="162" t="str">
        <f t="shared" si="105"/>
        <v/>
      </c>
      <c r="Z548" s="94"/>
      <c r="AA548" s="45"/>
    </row>
    <row r="549" spans="1:27" s="43" customFormat="1" ht="21" hidden="1" customHeight="1" thickBot="1" x14ac:dyDescent="0.3">
      <c r="A549" s="74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6"/>
      <c r="N549" s="95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7"/>
    </row>
    <row r="550" spans="1:27" s="45" customFormat="1" ht="21" customHeight="1" thickBot="1" x14ac:dyDescent="0.3"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7" s="43" customFormat="1" ht="21" customHeight="1" x14ac:dyDescent="0.25">
      <c r="A551" s="350" t="s">
        <v>45</v>
      </c>
      <c r="B551" s="351"/>
      <c r="C551" s="351"/>
      <c r="D551" s="351"/>
      <c r="E551" s="351"/>
      <c r="F551" s="351"/>
      <c r="G551" s="351"/>
      <c r="H551" s="351"/>
      <c r="I551" s="351"/>
      <c r="J551" s="351"/>
      <c r="K551" s="351"/>
      <c r="L551" s="352"/>
      <c r="M551" s="130"/>
      <c r="N551" s="81"/>
      <c r="O551" s="353" t="s">
        <v>47</v>
      </c>
      <c r="P551" s="354"/>
      <c r="Q551" s="354"/>
      <c r="R551" s="355"/>
      <c r="S551" s="82"/>
      <c r="T551" s="353" t="s">
        <v>48</v>
      </c>
      <c r="U551" s="354"/>
      <c r="V551" s="354"/>
      <c r="W551" s="354"/>
      <c r="X551" s="354"/>
      <c r="Y551" s="355"/>
      <c r="Z551" s="83"/>
    </row>
    <row r="552" spans="1:27" s="43" customFormat="1" ht="21" customHeight="1" x14ac:dyDescent="0.25">
      <c r="A552" s="44"/>
      <c r="B552" s="45"/>
      <c r="C552" s="356" t="s">
        <v>101</v>
      </c>
      <c r="D552" s="356"/>
      <c r="E552" s="356"/>
      <c r="F552" s="356"/>
      <c r="G552" s="46" t="str">
        <f>$J$1</f>
        <v>July</v>
      </c>
      <c r="H552" s="357">
        <f>$K$1</f>
        <v>2020</v>
      </c>
      <c r="I552" s="357"/>
      <c r="J552" s="45"/>
      <c r="K552" s="47"/>
      <c r="L552" s="48"/>
      <c r="M552" s="47"/>
      <c r="N552" s="84"/>
      <c r="O552" s="85" t="s">
        <v>58</v>
      </c>
      <c r="P552" s="85" t="s">
        <v>7</v>
      </c>
      <c r="Q552" s="85" t="s">
        <v>6</v>
      </c>
      <c r="R552" s="85" t="s">
        <v>59</v>
      </c>
      <c r="S552" s="86"/>
      <c r="T552" s="85" t="s">
        <v>58</v>
      </c>
      <c r="U552" s="85" t="s">
        <v>60</v>
      </c>
      <c r="V552" s="85" t="s">
        <v>23</v>
      </c>
      <c r="W552" s="85" t="s">
        <v>22</v>
      </c>
      <c r="X552" s="85" t="s">
        <v>24</v>
      </c>
      <c r="Y552" s="85" t="s">
        <v>64</v>
      </c>
      <c r="Z552" s="87"/>
    </row>
    <row r="553" spans="1:27" s="43" customFormat="1" ht="21" customHeight="1" x14ac:dyDescent="0.25">
      <c r="A553" s="44"/>
      <c r="B553" s="45"/>
      <c r="C553" s="45"/>
      <c r="D553" s="50"/>
      <c r="E553" s="50"/>
      <c r="F553" s="50"/>
      <c r="G553" s="50"/>
      <c r="H553" s="50"/>
      <c r="I553" s="45"/>
      <c r="J553" s="51" t="s">
        <v>1</v>
      </c>
      <c r="K553" s="52">
        <v>17000</v>
      </c>
      <c r="L553" s="53"/>
      <c r="M553" s="45"/>
      <c r="N553" s="88"/>
      <c r="O553" s="89" t="s">
        <v>50</v>
      </c>
      <c r="P553" s="89">
        <v>30</v>
      </c>
      <c r="Q553" s="89">
        <v>1</v>
      </c>
      <c r="R553" s="89">
        <v>0</v>
      </c>
      <c r="S553" s="90"/>
      <c r="T553" s="89" t="s">
        <v>50</v>
      </c>
      <c r="U553" s="91">
        <v>5000</v>
      </c>
      <c r="V553" s="91"/>
      <c r="W553" s="91">
        <f>V553+U553</f>
        <v>5000</v>
      </c>
      <c r="X553" s="91">
        <v>1000</v>
      </c>
      <c r="Y553" s="91">
        <f>W553-X553</f>
        <v>4000</v>
      </c>
      <c r="Z553" s="87"/>
    </row>
    <row r="554" spans="1:27" s="43" customFormat="1" ht="21" customHeight="1" x14ac:dyDescent="0.25">
      <c r="A554" s="44"/>
      <c r="B554" s="45" t="s">
        <v>0</v>
      </c>
      <c r="C554" s="100" t="s">
        <v>139</v>
      </c>
      <c r="D554" s="45"/>
      <c r="E554" s="45"/>
      <c r="F554" s="45"/>
      <c r="G554" s="45"/>
      <c r="H554" s="56"/>
      <c r="I554" s="50"/>
      <c r="J554" s="45"/>
      <c r="K554" s="45"/>
      <c r="L554" s="57"/>
      <c r="M554" s="130"/>
      <c r="N554" s="92"/>
      <c r="O554" s="89" t="s">
        <v>76</v>
      </c>
      <c r="P554" s="89">
        <v>28</v>
      </c>
      <c r="Q554" s="89">
        <v>1</v>
      </c>
      <c r="R554" s="89">
        <v>0</v>
      </c>
      <c r="S554" s="93"/>
      <c r="T554" s="89" t="s">
        <v>76</v>
      </c>
      <c r="U554" s="162">
        <f>IF($J$1="January","",Y553)</f>
        <v>4000</v>
      </c>
      <c r="V554" s="91">
        <f>130+5000</f>
        <v>5130</v>
      </c>
      <c r="W554" s="162">
        <f>IF(U554="","",U554+V554)</f>
        <v>9130</v>
      </c>
      <c r="X554" s="91">
        <v>1130</v>
      </c>
      <c r="Y554" s="162">
        <f>IF(W554="","",W554-X554)</f>
        <v>8000</v>
      </c>
      <c r="Z554" s="94"/>
    </row>
    <row r="555" spans="1:27" s="43" customFormat="1" ht="21" customHeight="1" x14ac:dyDescent="0.25">
      <c r="A555" s="44"/>
      <c r="B555" s="59" t="s">
        <v>46</v>
      </c>
      <c r="C555" s="100"/>
      <c r="D555" s="45"/>
      <c r="E555" s="45"/>
      <c r="F555" s="358" t="s">
        <v>48</v>
      </c>
      <c r="G555" s="358"/>
      <c r="H555" s="45"/>
      <c r="I555" s="358" t="s">
        <v>49</v>
      </c>
      <c r="J555" s="358"/>
      <c r="K555" s="358"/>
      <c r="L555" s="61"/>
      <c r="M555" s="45"/>
      <c r="N555" s="88"/>
      <c r="O555" s="89" t="s">
        <v>51</v>
      </c>
      <c r="P555" s="89">
        <v>31</v>
      </c>
      <c r="Q555" s="89">
        <v>0</v>
      </c>
      <c r="R555" s="89">
        <v>0</v>
      </c>
      <c r="S555" s="93"/>
      <c r="T555" s="89" t="s">
        <v>51</v>
      </c>
      <c r="U555" s="162">
        <f>IF($J$1="February","",Y554)</f>
        <v>8000</v>
      </c>
      <c r="V555" s="91"/>
      <c r="W555" s="162">
        <f t="shared" ref="W555:W564" si="107">IF(U555="","",U555+V555)</f>
        <v>8000</v>
      </c>
      <c r="X555" s="91">
        <v>1000</v>
      </c>
      <c r="Y555" s="162">
        <f t="shared" ref="Y555:Y564" si="108">IF(W555="","",W555-X555)</f>
        <v>7000</v>
      </c>
      <c r="Z555" s="94"/>
    </row>
    <row r="556" spans="1:27" s="43" customFormat="1" ht="21" customHeight="1" x14ac:dyDescent="0.25">
      <c r="A556" s="44"/>
      <c r="B556" s="45"/>
      <c r="C556" s="45"/>
      <c r="D556" s="45"/>
      <c r="E556" s="45"/>
      <c r="F556" s="45"/>
      <c r="G556" s="45"/>
      <c r="H556" s="62"/>
      <c r="L556" s="49"/>
      <c r="M556" s="45"/>
      <c r="N556" s="88"/>
      <c r="O556" s="89" t="s">
        <v>52</v>
      </c>
      <c r="P556" s="89">
        <v>0</v>
      </c>
      <c r="Q556" s="89">
        <v>0</v>
      </c>
      <c r="R556" s="89">
        <v>0</v>
      </c>
      <c r="S556" s="93"/>
      <c r="T556" s="89" t="s">
        <v>52</v>
      </c>
      <c r="U556" s="162">
        <f>IF($J$1="March","",Y555)</f>
        <v>7000</v>
      </c>
      <c r="V556" s="91"/>
      <c r="W556" s="162">
        <f t="shared" si="107"/>
        <v>7000</v>
      </c>
      <c r="X556" s="91"/>
      <c r="Y556" s="162">
        <f t="shared" si="108"/>
        <v>7000</v>
      </c>
      <c r="Z556" s="94"/>
    </row>
    <row r="557" spans="1:27" s="43" customFormat="1" ht="21" customHeight="1" x14ac:dyDescent="0.25">
      <c r="A557" s="44"/>
      <c r="B557" s="359" t="s">
        <v>47</v>
      </c>
      <c r="C557" s="360"/>
      <c r="D557" s="45"/>
      <c r="E557" s="45"/>
      <c r="F557" s="63" t="s">
        <v>69</v>
      </c>
      <c r="G557" s="58">
        <f>IF($J$1="January",U553,IF($J$1="February",U554,IF($J$1="March",U555,IF($J$1="April",U556,IF($J$1="May",U557,IF($J$1="June",U558,IF($J$1="July",U559,IF($J$1="August",U560,IF($J$1="August",U560,IF($J$1="September",U561,IF($J$1="October",U562,IF($J$1="November",U563,IF($J$1="December",U564)))))))))))))</f>
        <v>5000</v>
      </c>
      <c r="H557" s="62"/>
      <c r="I557" s="64">
        <f>IF(C561&gt;0,$K$2,C559)</f>
        <v>31</v>
      </c>
      <c r="J557" s="65" t="s">
        <v>66</v>
      </c>
      <c r="K557" s="66">
        <f>K553/$K$2*I557</f>
        <v>17000</v>
      </c>
      <c r="L557" s="67"/>
      <c r="M557" s="45"/>
      <c r="N557" s="88"/>
      <c r="O557" s="89" t="s">
        <v>53</v>
      </c>
      <c r="P557" s="89">
        <v>27</v>
      </c>
      <c r="Q557" s="89">
        <v>4</v>
      </c>
      <c r="R557" s="89">
        <v>0</v>
      </c>
      <c r="S557" s="93"/>
      <c r="T557" s="89" t="s">
        <v>53</v>
      </c>
      <c r="U557" s="162">
        <f>IF($J$1="April","",Y556)</f>
        <v>7000</v>
      </c>
      <c r="V557" s="91"/>
      <c r="W557" s="162">
        <f t="shared" si="107"/>
        <v>7000</v>
      </c>
      <c r="X557" s="91">
        <v>1000</v>
      </c>
      <c r="Y557" s="162">
        <f t="shared" si="108"/>
        <v>6000</v>
      </c>
      <c r="Z557" s="94"/>
    </row>
    <row r="558" spans="1:27" s="43" customFormat="1" ht="21" customHeight="1" x14ac:dyDescent="0.25">
      <c r="A558" s="44"/>
      <c r="B558" s="54"/>
      <c r="C558" s="54"/>
      <c r="D558" s="45"/>
      <c r="E558" s="45"/>
      <c r="F558" s="63" t="s">
        <v>23</v>
      </c>
      <c r="G558" s="58">
        <f>IF($J$1="January",V553,IF($J$1="February",V554,IF($J$1="March",V555,IF($J$1="April",V556,IF($J$1="May",V557,IF($J$1="June",V558,IF($J$1="July",V559,IF($J$1="August",V560,IF($J$1="August",V560,IF($J$1="September",V561,IF($J$1="October",V562,IF($J$1="November",V563,IF($J$1="December",V564)))))))))))))</f>
        <v>0</v>
      </c>
      <c r="H558" s="62"/>
      <c r="I558" s="108"/>
      <c r="J558" s="65" t="s">
        <v>67</v>
      </c>
      <c r="K558" s="68">
        <f>K553/$K$2/8*I558</f>
        <v>0</v>
      </c>
      <c r="L558" s="69"/>
      <c r="M558" s="45"/>
      <c r="N558" s="88"/>
      <c r="O558" s="89" t="s">
        <v>54</v>
      </c>
      <c r="P558" s="89">
        <v>26</v>
      </c>
      <c r="Q558" s="89">
        <v>4</v>
      </c>
      <c r="R558" s="89">
        <v>15</v>
      </c>
      <c r="S558" s="93"/>
      <c r="T558" s="89" t="s">
        <v>54</v>
      </c>
      <c r="U558" s="162">
        <f>IF($J$1="May","",Y557)</f>
        <v>6000</v>
      </c>
      <c r="V558" s="91"/>
      <c r="W558" s="162">
        <f t="shared" si="107"/>
        <v>6000</v>
      </c>
      <c r="X558" s="91">
        <v>1000</v>
      </c>
      <c r="Y558" s="162">
        <f t="shared" si="108"/>
        <v>5000</v>
      </c>
      <c r="Z558" s="94"/>
    </row>
    <row r="559" spans="1:27" s="43" customFormat="1" ht="21" customHeight="1" x14ac:dyDescent="0.25">
      <c r="A559" s="44"/>
      <c r="B559" s="63" t="s">
        <v>7</v>
      </c>
      <c r="C559" s="54">
        <f>IF($J$1="January",P553,IF($J$1="February",P554,IF($J$1="March",P555,IF($J$1="April",P556,IF($J$1="May",P557,IF($J$1="June",P558,IF($J$1="July",P559,IF($J$1="August",P560,IF($J$1="August",P560,IF($J$1="September",P561,IF($J$1="October",P562,IF($J$1="November",P563,IF($J$1="December",P564)))))))))))))</f>
        <v>29</v>
      </c>
      <c r="D559" s="45"/>
      <c r="E559" s="45"/>
      <c r="F559" s="63" t="s">
        <v>70</v>
      </c>
      <c r="G559" s="58">
        <f>IF($J$1="January",W553,IF($J$1="February",W554,IF($J$1="March",W555,IF($J$1="April",W556,IF($J$1="May",W557,IF($J$1="June",W558,IF($J$1="July",W559,IF($J$1="August",W560,IF($J$1="August",W560,IF($J$1="September",W561,IF($J$1="October",W562,IF($J$1="November",W563,IF($J$1="December",W564)))))))))))))</f>
        <v>5000</v>
      </c>
      <c r="H559" s="62"/>
      <c r="I559" s="361" t="s">
        <v>74</v>
      </c>
      <c r="J559" s="362"/>
      <c r="K559" s="68">
        <f>K557+K558</f>
        <v>17000</v>
      </c>
      <c r="L559" s="69"/>
      <c r="M559" s="45"/>
      <c r="N559" s="88"/>
      <c r="O559" s="89" t="s">
        <v>55</v>
      </c>
      <c r="P559" s="89">
        <v>29</v>
      </c>
      <c r="Q559" s="89">
        <v>2</v>
      </c>
      <c r="R559" s="89">
        <f>R558-Q559</f>
        <v>13</v>
      </c>
      <c r="S559" s="93"/>
      <c r="T559" s="89" t="s">
        <v>55</v>
      </c>
      <c r="U559" s="162">
        <f>IF($J$1="June","",Y558)</f>
        <v>5000</v>
      </c>
      <c r="V559" s="91"/>
      <c r="W559" s="162">
        <f t="shared" si="107"/>
        <v>5000</v>
      </c>
      <c r="X559" s="91">
        <v>1000</v>
      </c>
      <c r="Y559" s="162">
        <f t="shared" si="108"/>
        <v>4000</v>
      </c>
      <c r="Z559" s="94"/>
    </row>
    <row r="560" spans="1:27" s="43" customFormat="1" ht="21" customHeight="1" x14ac:dyDescent="0.25">
      <c r="A560" s="44"/>
      <c r="B560" s="63" t="s">
        <v>6</v>
      </c>
      <c r="C560" s="54">
        <f>IF($J$1="January",Q553,IF($J$1="February",Q554,IF($J$1="March",Q555,IF($J$1="April",Q556,IF($J$1="May",Q557,IF($J$1="June",Q558,IF($J$1="July",Q559,IF($J$1="August",Q560,IF($J$1="August",Q560,IF($J$1="September",Q561,IF($J$1="October",Q562,IF($J$1="November",Q563,IF($J$1="December",Q564)))))))))))))</f>
        <v>2</v>
      </c>
      <c r="D560" s="45"/>
      <c r="E560" s="45"/>
      <c r="F560" s="63" t="s">
        <v>24</v>
      </c>
      <c r="G560" s="58">
        <f>IF($J$1="January",X553,IF($J$1="February",X554,IF($J$1="March",X555,IF($J$1="April",X556,IF($J$1="May",X557,IF($J$1="June",X558,IF($J$1="July",X559,IF($J$1="August",X560,IF($J$1="August",X560,IF($J$1="September",X561,IF($J$1="October",X562,IF($J$1="November",X563,IF($J$1="December",X564)))))))))))))</f>
        <v>1000</v>
      </c>
      <c r="H560" s="62"/>
      <c r="I560" s="361" t="s">
        <v>75</v>
      </c>
      <c r="J560" s="362"/>
      <c r="K560" s="58">
        <f>G560</f>
        <v>1000</v>
      </c>
      <c r="L560" s="70"/>
      <c r="M560" s="45"/>
      <c r="N560" s="88"/>
      <c r="O560" s="89" t="s">
        <v>56</v>
      </c>
      <c r="P560" s="89"/>
      <c r="Q560" s="89"/>
      <c r="R560" s="89">
        <f>R559-Q560</f>
        <v>13</v>
      </c>
      <c r="S560" s="93"/>
      <c r="T560" s="89" t="s">
        <v>56</v>
      </c>
      <c r="U560" s="162" t="str">
        <f>IF($J$1="July","",Y559)</f>
        <v/>
      </c>
      <c r="V560" s="91"/>
      <c r="W560" s="162" t="str">
        <f t="shared" si="107"/>
        <v/>
      </c>
      <c r="X560" s="91"/>
      <c r="Y560" s="162" t="str">
        <f t="shared" si="108"/>
        <v/>
      </c>
      <c r="Z560" s="94"/>
    </row>
    <row r="561" spans="1:27" s="43" customFormat="1" ht="21" customHeight="1" x14ac:dyDescent="0.25">
      <c r="A561" s="44"/>
      <c r="B561" s="71" t="s">
        <v>73</v>
      </c>
      <c r="C561" s="54">
        <f>IF($J$1="January",R553,IF($J$1="February",R554,IF($J$1="March",R555,IF($J$1="April",R556,IF($J$1="May",R557,IF($J$1="June",R558,IF($J$1="July",R559,IF($J$1="August",R560,IF($J$1="August",R560,IF($J$1="September",R561,IF($J$1="October",R562,IF($J$1="November",R563,IF($J$1="December",R564)))))))))))))</f>
        <v>13</v>
      </c>
      <c r="D561" s="45"/>
      <c r="E561" s="45"/>
      <c r="F561" s="63" t="s">
        <v>72</v>
      </c>
      <c r="G561" s="58">
        <f>IF($J$1="January",Y553,IF($J$1="February",Y554,IF($J$1="March",Y555,IF($J$1="April",Y556,IF($J$1="May",Y557,IF($J$1="June",Y558,IF($J$1="July",Y559,IF($J$1="August",Y560,IF($J$1="August",Y560,IF($J$1="September",Y561,IF($J$1="October",Y562,IF($J$1="November",Y563,IF($J$1="December",Y564)))))))))))))</f>
        <v>4000</v>
      </c>
      <c r="H561" s="45"/>
      <c r="I561" s="363" t="s">
        <v>68</v>
      </c>
      <c r="J561" s="364"/>
      <c r="K561" s="72">
        <f>K559-K560</f>
        <v>16000</v>
      </c>
      <c r="L561" s="73"/>
      <c r="M561" s="45"/>
      <c r="N561" s="88"/>
      <c r="O561" s="89" t="s">
        <v>61</v>
      </c>
      <c r="P561" s="89"/>
      <c r="Q561" s="89"/>
      <c r="R561" s="89">
        <v>0</v>
      </c>
      <c r="S561" s="93"/>
      <c r="T561" s="89" t="s">
        <v>61</v>
      </c>
      <c r="U561" s="162" t="str">
        <f>IF($J$1="August","",Y560)</f>
        <v/>
      </c>
      <c r="V561" s="91"/>
      <c r="W561" s="162" t="str">
        <f t="shared" si="107"/>
        <v/>
      </c>
      <c r="X561" s="91"/>
      <c r="Y561" s="162" t="str">
        <f t="shared" si="108"/>
        <v/>
      </c>
      <c r="Z561" s="94"/>
    </row>
    <row r="562" spans="1:27" s="43" customFormat="1" ht="21" customHeight="1" x14ac:dyDescent="0.25">
      <c r="A562" s="44"/>
      <c r="B562" s="45"/>
      <c r="C562" s="45"/>
      <c r="D562" s="45"/>
      <c r="E562" s="45"/>
      <c r="F562" s="45"/>
      <c r="G562" s="45"/>
      <c r="H562" s="45"/>
      <c r="I562" s="45"/>
      <c r="J562" s="45">
        <v>200</v>
      </c>
      <c r="K562" s="177">
        <f>K561-J562</f>
        <v>15800</v>
      </c>
      <c r="L562" s="61"/>
      <c r="M562" s="45"/>
      <c r="N562" s="88"/>
      <c r="O562" s="89" t="s">
        <v>57</v>
      </c>
      <c r="P562" s="89"/>
      <c r="Q562" s="89"/>
      <c r="R562" s="89">
        <v>0</v>
      </c>
      <c r="S562" s="93"/>
      <c r="T562" s="89" t="s">
        <v>57</v>
      </c>
      <c r="U562" s="162" t="str">
        <f>IF($J$1="September","",Y561)</f>
        <v/>
      </c>
      <c r="V562" s="91"/>
      <c r="W562" s="162" t="str">
        <f t="shared" si="107"/>
        <v/>
      </c>
      <c r="X562" s="91"/>
      <c r="Y562" s="162" t="str">
        <f t="shared" si="108"/>
        <v/>
      </c>
      <c r="Z562" s="94"/>
    </row>
    <row r="563" spans="1:27" s="43" customFormat="1" ht="21" customHeight="1" x14ac:dyDescent="0.25">
      <c r="A563" s="44"/>
      <c r="B563" s="365" t="s">
        <v>103</v>
      </c>
      <c r="C563" s="365"/>
      <c r="D563" s="365"/>
      <c r="E563" s="365"/>
      <c r="F563" s="365"/>
      <c r="G563" s="365"/>
      <c r="H563" s="365"/>
      <c r="I563" s="365"/>
      <c r="J563" s="365"/>
      <c r="K563" s="365"/>
      <c r="L563" s="61"/>
      <c r="M563" s="45"/>
      <c r="N563" s="88"/>
      <c r="O563" s="89" t="s">
        <v>62</v>
      </c>
      <c r="P563" s="89"/>
      <c r="Q563" s="89"/>
      <c r="R563" s="89">
        <v>0</v>
      </c>
      <c r="S563" s="93"/>
      <c r="T563" s="89" t="s">
        <v>62</v>
      </c>
      <c r="U563" s="162" t="str">
        <f>IF($J$1="October","",Y562)</f>
        <v/>
      </c>
      <c r="V563" s="91"/>
      <c r="W563" s="162" t="str">
        <f t="shared" si="107"/>
        <v/>
      </c>
      <c r="X563" s="91"/>
      <c r="Y563" s="162" t="str">
        <f t="shared" si="108"/>
        <v/>
      </c>
      <c r="Z563" s="94"/>
    </row>
    <row r="564" spans="1:27" s="43" customFormat="1" ht="21" customHeight="1" x14ac:dyDescent="0.25">
      <c r="A564" s="44"/>
      <c r="B564" s="365"/>
      <c r="C564" s="365"/>
      <c r="D564" s="365"/>
      <c r="E564" s="365"/>
      <c r="F564" s="365"/>
      <c r="G564" s="365"/>
      <c r="H564" s="365"/>
      <c r="I564" s="365"/>
      <c r="J564" s="365"/>
      <c r="K564" s="365"/>
      <c r="L564" s="61"/>
      <c r="M564" s="45"/>
      <c r="N564" s="88"/>
      <c r="O564" s="89" t="s">
        <v>63</v>
      </c>
      <c r="P564" s="89"/>
      <c r="Q564" s="89"/>
      <c r="R564" s="89" t="str">
        <f t="shared" ref="R564" si="109">IF(Q564="","",R563-Q564)</f>
        <v/>
      </c>
      <c r="S564" s="93"/>
      <c r="T564" s="89" t="s">
        <v>63</v>
      </c>
      <c r="U564" s="162" t="str">
        <f>IF($J$1="November","",Y563)</f>
        <v/>
      </c>
      <c r="V564" s="91"/>
      <c r="W564" s="162" t="str">
        <f t="shared" si="107"/>
        <v/>
      </c>
      <c r="X564" s="91"/>
      <c r="Y564" s="162" t="str">
        <f t="shared" si="108"/>
        <v/>
      </c>
      <c r="Z564" s="94"/>
    </row>
    <row r="565" spans="1:27" s="43" customFormat="1" ht="21" customHeight="1" thickBot="1" x14ac:dyDescent="0.3">
      <c r="A565" s="74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6"/>
      <c r="N565" s="95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7"/>
    </row>
    <row r="566" spans="1:27" s="43" customFormat="1" ht="21" customHeight="1" thickBot="1" x14ac:dyDescent="0.3">
      <c r="A566" s="44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61"/>
      <c r="N566" s="88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109"/>
    </row>
    <row r="567" spans="1:27" s="43" customFormat="1" ht="21" customHeight="1" x14ac:dyDescent="0.25">
      <c r="A567" s="366" t="s">
        <v>45</v>
      </c>
      <c r="B567" s="367"/>
      <c r="C567" s="367"/>
      <c r="D567" s="367"/>
      <c r="E567" s="367"/>
      <c r="F567" s="367"/>
      <c r="G567" s="367"/>
      <c r="H567" s="367"/>
      <c r="I567" s="367"/>
      <c r="J567" s="367"/>
      <c r="K567" s="367"/>
      <c r="L567" s="368"/>
      <c r="M567" s="42"/>
      <c r="N567" s="81"/>
      <c r="O567" s="353" t="s">
        <v>47</v>
      </c>
      <c r="P567" s="354"/>
      <c r="Q567" s="354"/>
      <c r="R567" s="355"/>
      <c r="S567" s="82"/>
      <c r="T567" s="353" t="s">
        <v>48</v>
      </c>
      <c r="U567" s="354"/>
      <c r="V567" s="354"/>
      <c r="W567" s="354"/>
      <c r="X567" s="354"/>
      <c r="Y567" s="355"/>
      <c r="Z567" s="83"/>
      <c r="AA567" s="42"/>
    </row>
    <row r="568" spans="1:27" s="43" customFormat="1" ht="21" customHeight="1" x14ac:dyDescent="0.25">
      <c r="A568" s="44"/>
      <c r="B568" s="45"/>
      <c r="C568" s="356" t="s">
        <v>101</v>
      </c>
      <c r="D568" s="356"/>
      <c r="E568" s="356"/>
      <c r="F568" s="356"/>
      <c r="G568" s="46" t="str">
        <f>$J$1</f>
        <v>July</v>
      </c>
      <c r="H568" s="357">
        <f>$K$1</f>
        <v>2020</v>
      </c>
      <c r="I568" s="357"/>
      <c r="J568" s="45"/>
      <c r="K568" s="47"/>
      <c r="L568" s="48"/>
      <c r="M568" s="47"/>
      <c r="N568" s="84"/>
      <c r="O568" s="85" t="s">
        <v>58</v>
      </c>
      <c r="P568" s="85" t="s">
        <v>7</v>
      </c>
      <c r="Q568" s="85" t="s">
        <v>6</v>
      </c>
      <c r="R568" s="85" t="s">
        <v>59</v>
      </c>
      <c r="S568" s="86"/>
      <c r="T568" s="85" t="s">
        <v>58</v>
      </c>
      <c r="U568" s="85" t="s">
        <v>60</v>
      </c>
      <c r="V568" s="85" t="s">
        <v>23</v>
      </c>
      <c r="W568" s="85" t="s">
        <v>22</v>
      </c>
      <c r="X568" s="85" t="s">
        <v>24</v>
      </c>
      <c r="Y568" s="85" t="s">
        <v>64</v>
      </c>
      <c r="Z568" s="87"/>
      <c r="AA568" s="47"/>
    </row>
    <row r="569" spans="1:27" s="43" customFormat="1" ht="21" customHeight="1" x14ac:dyDescent="0.25">
      <c r="A569" s="44"/>
      <c r="B569" s="45"/>
      <c r="C569" s="45"/>
      <c r="D569" s="50"/>
      <c r="E569" s="50"/>
      <c r="F569" s="50"/>
      <c r="G569" s="50"/>
      <c r="H569" s="50"/>
      <c r="I569" s="45"/>
      <c r="J569" s="51" t="s">
        <v>1</v>
      </c>
      <c r="K569" s="52">
        <v>17000</v>
      </c>
      <c r="L569" s="53"/>
      <c r="M569" s="45"/>
      <c r="N569" s="88"/>
      <c r="O569" s="89" t="s">
        <v>50</v>
      </c>
      <c r="P569" s="89">
        <v>31</v>
      </c>
      <c r="Q569" s="89">
        <v>0</v>
      </c>
      <c r="R569" s="89">
        <v>15</v>
      </c>
      <c r="S569" s="90"/>
      <c r="T569" s="89" t="s">
        <v>50</v>
      </c>
      <c r="U569" s="91"/>
      <c r="V569" s="91"/>
      <c r="W569" s="91">
        <f>V569+U569</f>
        <v>0</v>
      </c>
      <c r="X569" s="91"/>
      <c r="Y569" s="91">
        <f>W569-X569</f>
        <v>0</v>
      </c>
      <c r="Z569" s="87"/>
      <c r="AA569" s="45"/>
    </row>
    <row r="570" spans="1:27" s="43" customFormat="1" ht="21" customHeight="1" x14ac:dyDescent="0.25">
      <c r="A570" s="44"/>
      <c r="B570" s="45" t="s">
        <v>0</v>
      </c>
      <c r="C570" s="55" t="s">
        <v>116</v>
      </c>
      <c r="D570" s="45"/>
      <c r="E570" s="45"/>
      <c r="F570" s="45"/>
      <c r="G570" s="45"/>
      <c r="H570" s="56"/>
      <c r="I570" s="50"/>
      <c r="J570" s="45"/>
      <c r="K570" s="45"/>
      <c r="L570" s="57"/>
      <c r="M570" s="42"/>
      <c r="N570" s="92"/>
      <c r="O570" s="89" t="s">
        <v>76</v>
      </c>
      <c r="P570" s="89">
        <v>28</v>
      </c>
      <c r="Q570" s="89">
        <v>1</v>
      </c>
      <c r="R570" s="89">
        <f>IF(Q570="","",R569-Q570)</f>
        <v>14</v>
      </c>
      <c r="S570" s="93"/>
      <c r="T570" s="89" t="s">
        <v>76</v>
      </c>
      <c r="U570" s="162">
        <f>IF($J$1="January","",Y569)</f>
        <v>0</v>
      </c>
      <c r="V570" s="91">
        <v>30</v>
      </c>
      <c r="W570" s="162">
        <f>IF(U570="","",U570+V570)</f>
        <v>30</v>
      </c>
      <c r="X570" s="91">
        <v>30</v>
      </c>
      <c r="Y570" s="162">
        <f>IF(W570="","",W570-X570)</f>
        <v>0</v>
      </c>
      <c r="Z570" s="94"/>
      <c r="AA570" s="42"/>
    </row>
    <row r="571" spans="1:27" s="43" customFormat="1" ht="21" customHeight="1" x14ac:dyDescent="0.25">
      <c r="A571" s="44"/>
      <c r="B571" s="59" t="s">
        <v>46</v>
      </c>
      <c r="C571" s="60"/>
      <c r="D571" s="45"/>
      <c r="E571" s="45"/>
      <c r="F571" s="358" t="s">
        <v>48</v>
      </c>
      <c r="G571" s="358"/>
      <c r="H571" s="45"/>
      <c r="I571" s="358" t="s">
        <v>49</v>
      </c>
      <c r="J571" s="358"/>
      <c r="K571" s="358"/>
      <c r="L571" s="61"/>
      <c r="M571" s="45"/>
      <c r="N571" s="88"/>
      <c r="O571" s="89" t="s">
        <v>51</v>
      </c>
      <c r="P571" s="89">
        <v>29</v>
      </c>
      <c r="Q571" s="89">
        <v>2</v>
      </c>
      <c r="R571" s="89">
        <f>IF(Q571="","",R570-Q571)</f>
        <v>12</v>
      </c>
      <c r="S571" s="93"/>
      <c r="T571" s="89" t="s">
        <v>51</v>
      </c>
      <c r="U571" s="162">
        <f>IF($J$1="February","",Y570)</f>
        <v>0</v>
      </c>
      <c r="V571" s="91"/>
      <c r="W571" s="162">
        <f t="shared" ref="W571:W580" si="110">IF(U571="","",U571+V571)</f>
        <v>0</v>
      </c>
      <c r="X571" s="91"/>
      <c r="Y571" s="162">
        <f t="shared" ref="Y571:Y580" si="111">IF(W571="","",W571-X571)</f>
        <v>0</v>
      </c>
      <c r="Z571" s="94"/>
      <c r="AA571" s="45"/>
    </row>
    <row r="572" spans="1:27" s="43" customFormat="1" ht="21" customHeight="1" x14ac:dyDescent="0.25">
      <c r="A572" s="44"/>
      <c r="B572" s="45"/>
      <c r="C572" s="45"/>
      <c r="D572" s="45"/>
      <c r="E572" s="45"/>
      <c r="F572" s="45"/>
      <c r="G572" s="45"/>
      <c r="H572" s="62"/>
      <c r="L572" s="49"/>
      <c r="M572" s="45"/>
      <c r="N572" s="88"/>
      <c r="O572" s="89" t="s">
        <v>52</v>
      </c>
      <c r="P572" s="89">
        <v>26</v>
      </c>
      <c r="Q572" s="89">
        <v>4</v>
      </c>
      <c r="R572" s="89">
        <f t="shared" ref="R572:R579" si="112">IF(Q572="","",R571-Q572)</f>
        <v>8</v>
      </c>
      <c r="S572" s="93"/>
      <c r="T572" s="89" t="s">
        <v>52</v>
      </c>
      <c r="U572" s="162">
        <f>IF($J$1="March","",Y571)</f>
        <v>0</v>
      </c>
      <c r="V572" s="91"/>
      <c r="W572" s="162">
        <f t="shared" si="110"/>
        <v>0</v>
      </c>
      <c r="X572" s="91"/>
      <c r="Y572" s="162">
        <f t="shared" si="111"/>
        <v>0</v>
      </c>
      <c r="Z572" s="94"/>
      <c r="AA572" s="45"/>
    </row>
    <row r="573" spans="1:27" s="43" customFormat="1" ht="21" customHeight="1" x14ac:dyDescent="0.25">
      <c r="A573" s="44"/>
      <c r="B573" s="359" t="s">
        <v>47</v>
      </c>
      <c r="C573" s="360"/>
      <c r="D573" s="45"/>
      <c r="E573" s="45"/>
      <c r="F573" s="63" t="s">
        <v>69</v>
      </c>
      <c r="G573" s="58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62"/>
      <c r="I573" s="64">
        <f>IF(C577&gt;0,$K$2,C575)</f>
        <v>31</v>
      </c>
      <c r="J573" s="65" t="s">
        <v>66</v>
      </c>
      <c r="K573" s="66">
        <f>K569/$K$2*I573</f>
        <v>17000</v>
      </c>
      <c r="L573" s="67"/>
      <c r="M573" s="45"/>
      <c r="N573" s="88"/>
      <c r="O573" s="89" t="s">
        <v>53</v>
      </c>
      <c r="P573" s="89">
        <v>31</v>
      </c>
      <c r="Q573" s="89">
        <v>0</v>
      </c>
      <c r="R573" s="89">
        <f>15-1</f>
        <v>14</v>
      </c>
      <c r="S573" s="93"/>
      <c r="T573" s="89" t="s">
        <v>53</v>
      </c>
      <c r="U573" s="162">
        <f>IF($J$1="April","",Y572)</f>
        <v>0</v>
      </c>
      <c r="V573" s="91"/>
      <c r="W573" s="162">
        <f t="shared" si="110"/>
        <v>0</v>
      </c>
      <c r="X573" s="91"/>
      <c r="Y573" s="162">
        <f t="shared" si="111"/>
        <v>0</v>
      </c>
      <c r="Z573" s="94"/>
      <c r="AA573" s="45"/>
    </row>
    <row r="574" spans="1:27" s="43" customFormat="1" ht="21" customHeight="1" x14ac:dyDescent="0.25">
      <c r="A574" s="44"/>
      <c r="B574" s="54"/>
      <c r="C574" s="54"/>
      <c r="D574" s="45"/>
      <c r="E574" s="45"/>
      <c r="F574" s="63" t="s">
        <v>23</v>
      </c>
      <c r="G574" s="58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62"/>
      <c r="I574" s="108">
        <v>170</v>
      </c>
      <c r="J574" s="65" t="s">
        <v>67</v>
      </c>
      <c r="K574" s="68">
        <f>K569/$K$2/8*I574</f>
        <v>11653.225806451612</v>
      </c>
      <c r="L574" s="69"/>
      <c r="M574" s="45"/>
      <c r="N574" s="88"/>
      <c r="O574" s="89" t="s">
        <v>54</v>
      </c>
      <c r="P574" s="89">
        <v>29</v>
      </c>
      <c r="Q574" s="89">
        <v>1</v>
      </c>
      <c r="R574" s="89">
        <f t="shared" si="112"/>
        <v>13</v>
      </c>
      <c r="S574" s="93"/>
      <c r="T574" s="89" t="s">
        <v>54</v>
      </c>
      <c r="U574" s="162">
        <f>IF($J$1="May","",Y573)</f>
        <v>0</v>
      </c>
      <c r="V574" s="91"/>
      <c r="W574" s="162">
        <f t="shared" si="110"/>
        <v>0</v>
      </c>
      <c r="X574" s="91"/>
      <c r="Y574" s="162">
        <f t="shared" si="111"/>
        <v>0</v>
      </c>
      <c r="Z574" s="94"/>
      <c r="AA574" s="45"/>
    </row>
    <row r="575" spans="1:27" s="43" customFormat="1" ht="21" customHeight="1" x14ac:dyDescent="0.25">
      <c r="A575" s="44"/>
      <c r="B575" s="63" t="s">
        <v>7</v>
      </c>
      <c r="C575" s="54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30</v>
      </c>
      <c r="D575" s="45"/>
      <c r="E575" s="45"/>
      <c r="F575" s="63" t="s">
        <v>70</v>
      </c>
      <c r="G575" s="58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>0</v>
      </c>
      <c r="H575" s="62"/>
      <c r="I575" s="361" t="s">
        <v>74</v>
      </c>
      <c r="J575" s="362"/>
      <c r="K575" s="68">
        <f>K573+K574</f>
        <v>28653.225806451614</v>
      </c>
      <c r="L575" s="69"/>
      <c r="M575" s="45"/>
      <c r="N575" s="88"/>
      <c r="O575" s="89" t="s">
        <v>55</v>
      </c>
      <c r="P575" s="89">
        <v>30</v>
      </c>
      <c r="Q575" s="89">
        <v>1</v>
      </c>
      <c r="R575" s="89">
        <f t="shared" si="112"/>
        <v>12</v>
      </c>
      <c r="S575" s="93"/>
      <c r="T575" s="89" t="s">
        <v>55</v>
      </c>
      <c r="U575" s="162">
        <f>IF($J$1="June","",Y574)</f>
        <v>0</v>
      </c>
      <c r="V575" s="91"/>
      <c r="W575" s="162">
        <f t="shared" si="110"/>
        <v>0</v>
      </c>
      <c r="X575" s="91"/>
      <c r="Y575" s="162">
        <f t="shared" si="111"/>
        <v>0</v>
      </c>
      <c r="Z575" s="94"/>
      <c r="AA575" s="45"/>
    </row>
    <row r="576" spans="1:27" s="43" customFormat="1" ht="21" customHeight="1" x14ac:dyDescent="0.25">
      <c r="A576" s="44"/>
      <c r="B576" s="63" t="s">
        <v>6</v>
      </c>
      <c r="C576" s="54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1</v>
      </c>
      <c r="D576" s="45"/>
      <c r="E576" s="45"/>
      <c r="F576" s="63" t="s">
        <v>24</v>
      </c>
      <c r="G576" s="58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62"/>
      <c r="I576" s="361" t="s">
        <v>75</v>
      </c>
      <c r="J576" s="362"/>
      <c r="K576" s="58">
        <f>G576</f>
        <v>0</v>
      </c>
      <c r="L576" s="70"/>
      <c r="M576" s="45"/>
      <c r="N576" s="88"/>
      <c r="O576" s="89" t="s">
        <v>56</v>
      </c>
      <c r="P576" s="89"/>
      <c r="Q576" s="89"/>
      <c r="R576" s="89" t="str">
        <f t="shared" si="112"/>
        <v/>
      </c>
      <c r="S576" s="93"/>
      <c r="T576" s="89" t="s">
        <v>56</v>
      </c>
      <c r="U576" s="162" t="str">
        <f>IF($J$1="July","",Y575)</f>
        <v/>
      </c>
      <c r="V576" s="91"/>
      <c r="W576" s="162" t="str">
        <f t="shared" si="110"/>
        <v/>
      </c>
      <c r="X576" s="91"/>
      <c r="Y576" s="162" t="str">
        <f t="shared" si="111"/>
        <v/>
      </c>
      <c r="Z576" s="94"/>
      <c r="AA576" s="45"/>
    </row>
    <row r="577" spans="1:27" s="43" customFormat="1" ht="21" customHeight="1" x14ac:dyDescent="0.25">
      <c r="A577" s="44"/>
      <c r="B577" s="71" t="s">
        <v>73</v>
      </c>
      <c r="C577" s="54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>12</v>
      </c>
      <c r="D577" s="45"/>
      <c r="E577" s="45"/>
      <c r="F577" s="63" t="s">
        <v>72</v>
      </c>
      <c r="G577" s="58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>0</v>
      </c>
      <c r="H577" s="45"/>
      <c r="I577" s="363" t="s">
        <v>68</v>
      </c>
      <c r="J577" s="364"/>
      <c r="K577" s="72">
        <f>K575-K576</f>
        <v>28653.225806451614</v>
      </c>
      <c r="L577" s="73"/>
      <c r="M577" s="45"/>
      <c r="N577" s="88"/>
      <c r="O577" s="89" t="s">
        <v>61</v>
      </c>
      <c r="P577" s="89"/>
      <c r="Q577" s="89"/>
      <c r="R577" s="89" t="str">
        <f t="shared" si="112"/>
        <v/>
      </c>
      <c r="S577" s="93"/>
      <c r="T577" s="89" t="s">
        <v>61</v>
      </c>
      <c r="U577" s="162" t="str">
        <f>IF($J$1="August","",Y576)</f>
        <v/>
      </c>
      <c r="V577" s="91"/>
      <c r="W577" s="162" t="str">
        <f t="shared" si="110"/>
        <v/>
      </c>
      <c r="X577" s="91"/>
      <c r="Y577" s="162" t="str">
        <f t="shared" si="111"/>
        <v/>
      </c>
      <c r="Z577" s="94"/>
      <c r="AA577" s="45"/>
    </row>
    <row r="578" spans="1:27" s="43" customFormat="1" ht="21" customHeight="1" x14ac:dyDescent="0.25">
      <c r="A578" s="44"/>
      <c r="B578" s="45"/>
      <c r="C578" s="45"/>
      <c r="D578" s="45"/>
      <c r="E578" s="45"/>
      <c r="F578" s="45"/>
      <c r="G578" s="45"/>
      <c r="H578" s="45"/>
      <c r="I578" s="45"/>
      <c r="J578" s="45"/>
      <c r="K578" s="177"/>
      <c r="L578" s="61"/>
      <c r="M578" s="45"/>
      <c r="N578" s="88"/>
      <c r="O578" s="89" t="s">
        <v>57</v>
      </c>
      <c r="P578" s="89"/>
      <c r="Q578" s="89"/>
      <c r="R578" s="89" t="str">
        <f t="shared" si="112"/>
        <v/>
      </c>
      <c r="S578" s="93"/>
      <c r="T578" s="89" t="s">
        <v>57</v>
      </c>
      <c r="U578" s="162" t="str">
        <f>IF($J$1="September","",Y577)</f>
        <v/>
      </c>
      <c r="V578" s="91"/>
      <c r="W578" s="162" t="str">
        <f t="shared" si="110"/>
        <v/>
      </c>
      <c r="X578" s="91"/>
      <c r="Y578" s="162" t="str">
        <f t="shared" si="111"/>
        <v/>
      </c>
      <c r="Z578" s="94"/>
      <c r="AA578" s="45"/>
    </row>
    <row r="579" spans="1:27" s="43" customFormat="1" ht="21" customHeight="1" x14ac:dyDescent="0.25">
      <c r="A579" s="44"/>
      <c r="B579" s="365" t="s">
        <v>103</v>
      </c>
      <c r="C579" s="365"/>
      <c r="D579" s="365"/>
      <c r="E579" s="365"/>
      <c r="F579" s="365"/>
      <c r="G579" s="365"/>
      <c r="H579" s="365"/>
      <c r="I579" s="365"/>
      <c r="J579" s="365"/>
      <c r="K579" s="365"/>
      <c r="L579" s="61"/>
      <c r="M579" s="45"/>
      <c r="N579" s="88"/>
      <c r="O579" s="89" t="s">
        <v>62</v>
      </c>
      <c r="P579" s="89"/>
      <c r="Q579" s="89"/>
      <c r="R579" s="89" t="str">
        <f t="shared" si="112"/>
        <v/>
      </c>
      <c r="S579" s="93"/>
      <c r="T579" s="89" t="s">
        <v>62</v>
      </c>
      <c r="U579" s="162" t="str">
        <f>IF($J$1="October","",Y578)</f>
        <v/>
      </c>
      <c r="V579" s="91"/>
      <c r="W579" s="162" t="str">
        <f t="shared" si="110"/>
        <v/>
      </c>
      <c r="X579" s="91"/>
      <c r="Y579" s="162" t="str">
        <f t="shared" si="111"/>
        <v/>
      </c>
      <c r="Z579" s="94"/>
      <c r="AA579" s="45"/>
    </row>
    <row r="580" spans="1:27" s="43" customFormat="1" ht="21" customHeight="1" x14ac:dyDescent="0.25">
      <c r="A580" s="44"/>
      <c r="B580" s="365"/>
      <c r="C580" s="365"/>
      <c r="D580" s="365"/>
      <c r="E580" s="365"/>
      <c r="F580" s="365"/>
      <c r="G580" s="365"/>
      <c r="H580" s="365"/>
      <c r="I580" s="365"/>
      <c r="J580" s="365"/>
      <c r="K580" s="365"/>
      <c r="L580" s="61"/>
      <c r="M580" s="45"/>
      <c r="N580" s="88"/>
      <c r="O580" s="89" t="s">
        <v>63</v>
      </c>
      <c r="P580" s="89"/>
      <c r="Q580" s="89"/>
      <c r="R580" s="89">
        <v>0</v>
      </c>
      <c r="S580" s="93"/>
      <c r="T580" s="89" t="s">
        <v>63</v>
      </c>
      <c r="U580" s="162" t="str">
        <f>IF($J$1="November","",Y579)</f>
        <v/>
      </c>
      <c r="V580" s="91"/>
      <c r="W580" s="162" t="str">
        <f t="shared" si="110"/>
        <v/>
      </c>
      <c r="X580" s="91"/>
      <c r="Y580" s="162" t="str">
        <f t="shared" si="111"/>
        <v/>
      </c>
      <c r="Z580" s="94"/>
      <c r="AA580" s="45"/>
    </row>
    <row r="581" spans="1:27" s="43" customFormat="1" ht="21" customHeight="1" thickBot="1" x14ac:dyDescent="0.3">
      <c r="A581" s="74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6"/>
      <c r="N581" s="95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7"/>
    </row>
    <row r="582" spans="1:27" s="45" customFormat="1" ht="21" customHeight="1" thickBot="1" x14ac:dyDescent="0.3"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7" s="43" customFormat="1" ht="21" customHeight="1" x14ac:dyDescent="0.25">
      <c r="A583" s="384" t="s">
        <v>45</v>
      </c>
      <c r="B583" s="385"/>
      <c r="C583" s="385"/>
      <c r="D583" s="385"/>
      <c r="E583" s="385"/>
      <c r="F583" s="385"/>
      <c r="G583" s="385"/>
      <c r="H583" s="385"/>
      <c r="I583" s="385"/>
      <c r="J583" s="385"/>
      <c r="K583" s="385"/>
      <c r="L583" s="386"/>
      <c r="M583" s="42"/>
      <c r="N583" s="81"/>
      <c r="O583" s="353" t="s">
        <v>47</v>
      </c>
      <c r="P583" s="354"/>
      <c r="Q583" s="354"/>
      <c r="R583" s="355"/>
      <c r="S583" s="82"/>
      <c r="T583" s="353" t="s">
        <v>48</v>
      </c>
      <c r="U583" s="354"/>
      <c r="V583" s="354"/>
      <c r="W583" s="354"/>
      <c r="X583" s="354"/>
      <c r="Y583" s="355"/>
      <c r="Z583" s="83"/>
      <c r="AA583" s="42"/>
    </row>
    <row r="584" spans="1:27" s="43" customFormat="1" ht="21" customHeight="1" x14ac:dyDescent="0.25">
      <c r="A584" s="44"/>
      <c r="B584" s="45"/>
      <c r="C584" s="356" t="s">
        <v>101</v>
      </c>
      <c r="D584" s="356"/>
      <c r="E584" s="356"/>
      <c r="F584" s="356"/>
      <c r="G584" s="46" t="str">
        <f>$J$1</f>
        <v>July</v>
      </c>
      <c r="H584" s="357">
        <f>$K$1</f>
        <v>2020</v>
      </c>
      <c r="I584" s="357"/>
      <c r="J584" s="45"/>
      <c r="K584" s="47"/>
      <c r="L584" s="48"/>
      <c r="M584" s="47"/>
      <c r="N584" s="84"/>
      <c r="O584" s="85" t="s">
        <v>58</v>
      </c>
      <c r="P584" s="85" t="s">
        <v>7</v>
      </c>
      <c r="Q584" s="85" t="s">
        <v>6</v>
      </c>
      <c r="R584" s="85" t="s">
        <v>59</v>
      </c>
      <c r="S584" s="86"/>
      <c r="T584" s="85" t="s">
        <v>58</v>
      </c>
      <c r="U584" s="85" t="s">
        <v>60</v>
      </c>
      <c r="V584" s="85" t="s">
        <v>23</v>
      </c>
      <c r="W584" s="85" t="s">
        <v>22</v>
      </c>
      <c r="X584" s="85" t="s">
        <v>24</v>
      </c>
      <c r="Y584" s="85" t="s">
        <v>64</v>
      </c>
      <c r="Z584" s="87"/>
      <c r="AA584" s="47"/>
    </row>
    <row r="585" spans="1:27" s="43" customFormat="1" ht="21" customHeight="1" x14ac:dyDescent="0.25">
      <c r="A585" s="44"/>
      <c r="B585" s="45"/>
      <c r="C585" s="45"/>
      <c r="D585" s="50"/>
      <c r="E585" s="50"/>
      <c r="F585" s="50"/>
      <c r="G585" s="50"/>
      <c r="H585" s="50"/>
      <c r="I585" s="45"/>
      <c r="J585" s="51" t="s">
        <v>1</v>
      </c>
      <c r="K585" s="52">
        <v>15000</v>
      </c>
      <c r="L585" s="53"/>
      <c r="M585" s="45"/>
      <c r="N585" s="88"/>
      <c r="O585" s="89" t="s">
        <v>50</v>
      </c>
      <c r="P585" s="89"/>
      <c r="Q585" s="89"/>
      <c r="R585" s="89">
        <v>0</v>
      </c>
      <c r="S585" s="90"/>
      <c r="T585" s="89" t="s">
        <v>50</v>
      </c>
      <c r="U585" s="91"/>
      <c r="V585" s="91"/>
      <c r="W585" s="91">
        <f>V585+U585</f>
        <v>0</v>
      </c>
      <c r="X585" s="91"/>
      <c r="Y585" s="91">
        <f>W585-X585</f>
        <v>0</v>
      </c>
      <c r="Z585" s="87"/>
      <c r="AA585" s="45"/>
    </row>
    <row r="586" spans="1:27" s="43" customFormat="1" ht="21" customHeight="1" x14ac:dyDescent="0.25">
      <c r="A586" s="44"/>
      <c r="B586" s="45" t="s">
        <v>0</v>
      </c>
      <c r="C586" s="55" t="s">
        <v>197</v>
      </c>
      <c r="D586" s="45"/>
      <c r="E586" s="45"/>
      <c r="F586" s="45"/>
      <c r="G586" s="45"/>
      <c r="H586" s="56"/>
      <c r="I586" s="50"/>
      <c r="J586" s="45"/>
      <c r="K586" s="45"/>
      <c r="L586" s="57"/>
      <c r="M586" s="42"/>
      <c r="N586" s="92"/>
      <c r="O586" s="89" t="s">
        <v>76</v>
      </c>
      <c r="P586" s="89"/>
      <c r="Q586" s="89"/>
      <c r="R586" s="89" t="str">
        <f>IF(Q586="","",R585-Q586)</f>
        <v/>
      </c>
      <c r="S586" s="93"/>
      <c r="T586" s="89" t="s">
        <v>76</v>
      </c>
      <c r="U586" s="162">
        <f>IF($J$1="January","",Y585)</f>
        <v>0</v>
      </c>
      <c r="V586" s="91"/>
      <c r="W586" s="162">
        <f>IF(U586="","",U586+V586)</f>
        <v>0</v>
      </c>
      <c r="X586" s="91"/>
      <c r="Y586" s="162">
        <f>IF(W586="","",W586-X586)</f>
        <v>0</v>
      </c>
      <c r="Z586" s="94"/>
      <c r="AA586" s="42"/>
    </row>
    <row r="587" spans="1:27" s="43" customFormat="1" ht="21" customHeight="1" x14ac:dyDescent="0.25">
      <c r="A587" s="44"/>
      <c r="B587" s="59" t="s">
        <v>46</v>
      </c>
      <c r="C587" s="60"/>
      <c r="D587" s="45"/>
      <c r="E587" s="45"/>
      <c r="F587" s="358" t="s">
        <v>48</v>
      </c>
      <c r="G587" s="358"/>
      <c r="H587" s="45"/>
      <c r="I587" s="358" t="s">
        <v>49</v>
      </c>
      <c r="J587" s="358"/>
      <c r="K587" s="358"/>
      <c r="L587" s="61"/>
      <c r="M587" s="45"/>
      <c r="N587" s="88"/>
      <c r="O587" s="89" t="s">
        <v>51</v>
      </c>
      <c r="P587" s="89"/>
      <c r="Q587" s="89"/>
      <c r="R587" s="89" t="str">
        <f>IF(Q587="","",R586-Q587)</f>
        <v/>
      </c>
      <c r="S587" s="93"/>
      <c r="T587" s="89" t="s">
        <v>51</v>
      </c>
      <c r="U587" s="162">
        <f>IF($J$1="February","",Y586)</f>
        <v>0</v>
      </c>
      <c r="V587" s="91"/>
      <c r="W587" s="162">
        <f t="shared" ref="W587:W596" si="113">IF(U587="","",U587+V587)</f>
        <v>0</v>
      </c>
      <c r="X587" s="91"/>
      <c r="Y587" s="162">
        <f t="shared" ref="Y587:Y596" si="114">IF(W587="","",W587-X587)</f>
        <v>0</v>
      </c>
      <c r="Z587" s="94"/>
      <c r="AA587" s="45"/>
    </row>
    <row r="588" spans="1:27" s="43" customFormat="1" ht="21" customHeight="1" x14ac:dyDescent="0.25">
      <c r="A588" s="44"/>
      <c r="B588" s="45"/>
      <c r="C588" s="45"/>
      <c r="D588" s="45"/>
      <c r="E588" s="45"/>
      <c r="F588" s="45"/>
      <c r="G588" s="45"/>
      <c r="H588" s="62"/>
      <c r="L588" s="49"/>
      <c r="M588" s="45"/>
      <c r="N588" s="88"/>
      <c r="O588" s="89" t="s">
        <v>52</v>
      </c>
      <c r="P588" s="89"/>
      <c r="Q588" s="89"/>
      <c r="R588" s="89" t="str">
        <f t="shared" ref="R588:R589" si="115">IF(Q588="","",R587-Q588)</f>
        <v/>
      </c>
      <c r="S588" s="93"/>
      <c r="T588" s="89" t="s">
        <v>52</v>
      </c>
      <c r="U588" s="162">
        <f>IF($J$1="March","",Y587)</f>
        <v>0</v>
      </c>
      <c r="V588" s="91"/>
      <c r="W588" s="162">
        <f t="shared" si="113"/>
        <v>0</v>
      </c>
      <c r="X588" s="91"/>
      <c r="Y588" s="162">
        <f t="shared" si="114"/>
        <v>0</v>
      </c>
      <c r="Z588" s="94"/>
      <c r="AA588" s="45"/>
    </row>
    <row r="589" spans="1:27" s="43" customFormat="1" ht="21" customHeight="1" x14ac:dyDescent="0.25">
      <c r="A589" s="44"/>
      <c r="B589" s="359" t="s">
        <v>47</v>
      </c>
      <c r="C589" s="360"/>
      <c r="D589" s="45"/>
      <c r="E589" s="45"/>
      <c r="F589" s="63" t="s">
        <v>69</v>
      </c>
      <c r="G589" s="179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62"/>
      <c r="I589" s="64">
        <f>IF(C593&gt;0,$K$2,C591)</f>
        <v>31</v>
      </c>
      <c r="J589" s="65" t="s">
        <v>66</v>
      </c>
      <c r="K589" s="66">
        <f>K585/$K$2*I589</f>
        <v>15000</v>
      </c>
      <c r="L589" s="67"/>
      <c r="M589" s="45"/>
      <c r="N589" s="88"/>
      <c r="O589" s="89" t="s">
        <v>53</v>
      </c>
      <c r="P589" s="89"/>
      <c r="Q589" s="89"/>
      <c r="R589" s="89" t="str">
        <f t="shared" si="115"/>
        <v/>
      </c>
      <c r="S589" s="93"/>
      <c r="T589" s="89" t="s">
        <v>53</v>
      </c>
      <c r="U589" s="162">
        <f>IF($J$1="April","",Y588)</f>
        <v>0</v>
      </c>
      <c r="V589" s="91"/>
      <c r="W589" s="162">
        <f t="shared" si="113"/>
        <v>0</v>
      </c>
      <c r="X589" s="91"/>
      <c r="Y589" s="162">
        <f t="shared" si="114"/>
        <v>0</v>
      </c>
      <c r="Z589" s="94"/>
      <c r="AA589" s="45"/>
    </row>
    <row r="590" spans="1:27" s="43" customFormat="1" ht="21" customHeight="1" x14ac:dyDescent="0.25">
      <c r="A590" s="44"/>
      <c r="B590" s="54"/>
      <c r="C590" s="54"/>
      <c r="D590" s="45"/>
      <c r="E590" s="45"/>
      <c r="F590" s="63" t="s">
        <v>23</v>
      </c>
      <c r="G590" s="179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62"/>
      <c r="I590" s="108">
        <v>22</v>
      </c>
      <c r="J590" s="65" t="s">
        <v>67</v>
      </c>
      <c r="K590" s="68">
        <f>K585/$K$2/8*I590</f>
        <v>1330.6451612903227</v>
      </c>
      <c r="L590" s="69"/>
      <c r="M590" s="45"/>
      <c r="N590" s="88"/>
      <c r="O590" s="89" t="s">
        <v>54</v>
      </c>
      <c r="P590" s="89">
        <v>21</v>
      </c>
      <c r="Q590" s="89">
        <v>9</v>
      </c>
      <c r="R590" s="89">
        <v>0</v>
      </c>
      <c r="S590" s="93"/>
      <c r="T590" s="89" t="s">
        <v>54</v>
      </c>
      <c r="U590" s="162">
        <f>IF($J$1="May","",Y589)</f>
        <v>0</v>
      </c>
      <c r="V590" s="91"/>
      <c r="W590" s="162">
        <f t="shared" si="113"/>
        <v>0</v>
      </c>
      <c r="X590" s="91"/>
      <c r="Y590" s="162">
        <f t="shared" si="114"/>
        <v>0</v>
      </c>
      <c r="Z590" s="94"/>
      <c r="AA590" s="45"/>
    </row>
    <row r="591" spans="1:27" s="43" customFormat="1" ht="21" customHeight="1" x14ac:dyDescent="0.25">
      <c r="A591" s="44"/>
      <c r="B591" s="63" t="s">
        <v>7</v>
      </c>
      <c r="C591" s="54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31</v>
      </c>
      <c r="D591" s="45"/>
      <c r="E591" s="45"/>
      <c r="F591" s="63" t="s">
        <v>70</v>
      </c>
      <c r="G591" s="179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62"/>
      <c r="I591" s="361" t="s">
        <v>74</v>
      </c>
      <c r="J591" s="362"/>
      <c r="K591" s="68">
        <f>K589+K590</f>
        <v>16330.645161290322</v>
      </c>
      <c r="L591" s="69"/>
      <c r="M591" s="45"/>
      <c r="N591" s="88"/>
      <c r="O591" s="89" t="s">
        <v>55</v>
      </c>
      <c r="P591" s="89">
        <v>31</v>
      </c>
      <c r="Q591" s="89">
        <v>0</v>
      </c>
      <c r="R591" s="89">
        <v>0</v>
      </c>
      <c r="S591" s="93"/>
      <c r="T591" s="89" t="s">
        <v>55</v>
      </c>
      <c r="U591" s="162">
        <f>IF($J$1="June","",Y590)</f>
        <v>0</v>
      </c>
      <c r="V591" s="91"/>
      <c r="W591" s="162">
        <f t="shared" si="113"/>
        <v>0</v>
      </c>
      <c r="X591" s="91"/>
      <c r="Y591" s="162">
        <f t="shared" si="114"/>
        <v>0</v>
      </c>
      <c r="Z591" s="94"/>
      <c r="AA591" s="45"/>
    </row>
    <row r="592" spans="1:27" s="43" customFormat="1" ht="21" customHeight="1" x14ac:dyDescent="0.25">
      <c r="A592" s="44"/>
      <c r="B592" s="63" t="s">
        <v>6</v>
      </c>
      <c r="C592" s="54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45"/>
      <c r="E592" s="45"/>
      <c r="F592" s="63" t="s">
        <v>24</v>
      </c>
      <c r="G592" s="179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62"/>
      <c r="I592" s="361" t="s">
        <v>75</v>
      </c>
      <c r="J592" s="362"/>
      <c r="K592" s="58">
        <f>G592</f>
        <v>0</v>
      </c>
      <c r="L592" s="70"/>
      <c r="M592" s="45"/>
      <c r="N592" s="88"/>
      <c r="O592" s="89" t="s">
        <v>56</v>
      </c>
      <c r="P592" s="89"/>
      <c r="Q592" s="89"/>
      <c r="R592" s="89">
        <v>0</v>
      </c>
      <c r="S592" s="93"/>
      <c r="T592" s="89" t="s">
        <v>56</v>
      </c>
      <c r="U592" s="162" t="str">
        <f>IF($J$1="July","",Y591)</f>
        <v/>
      </c>
      <c r="V592" s="91"/>
      <c r="W592" s="162" t="str">
        <f t="shared" si="113"/>
        <v/>
      </c>
      <c r="X592" s="91"/>
      <c r="Y592" s="162" t="str">
        <f t="shared" si="114"/>
        <v/>
      </c>
      <c r="Z592" s="94"/>
      <c r="AA592" s="45"/>
    </row>
    <row r="593" spans="1:27" s="43" customFormat="1" ht="21" customHeight="1" x14ac:dyDescent="0.25">
      <c r="A593" s="44"/>
      <c r="B593" s="71" t="s">
        <v>73</v>
      </c>
      <c r="C593" s="54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45"/>
      <c r="E593" s="45"/>
      <c r="F593" s="63" t="s">
        <v>72</v>
      </c>
      <c r="G593" s="179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45"/>
      <c r="I593" s="363" t="s">
        <v>68</v>
      </c>
      <c r="J593" s="364"/>
      <c r="K593" s="72">
        <f>K591-K592</f>
        <v>16330.645161290322</v>
      </c>
      <c r="L593" s="73"/>
      <c r="M593" s="45"/>
      <c r="N593" s="88"/>
      <c r="O593" s="89" t="s">
        <v>61</v>
      </c>
      <c r="P593" s="89"/>
      <c r="Q593" s="89"/>
      <c r="R593" s="89">
        <v>0</v>
      </c>
      <c r="S593" s="93"/>
      <c r="T593" s="89" t="s">
        <v>61</v>
      </c>
      <c r="U593" s="162" t="str">
        <f>IF($J$1="August","",Y592)</f>
        <v/>
      </c>
      <c r="V593" s="91"/>
      <c r="W593" s="162" t="str">
        <f t="shared" si="113"/>
        <v/>
      </c>
      <c r="X593" s="91"/>
      <c r="Y593" s="162" t="str">
        <f t="shared" si="114"/>
        <v/>
      </c>
      <c r="Z593" s="94"/>
      <c r="AA593" s="45"/>
    </row>
    <row r="594" spans="1:27" s="43" customFormat="1" ht="21" customHeight="1" x14ac:dyDescent="0.25">
      <c r="A594" s="44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61"/>
      <c r="M594" s="45"/>
      <c r="N594" s="88"/>
      <c r="O594" s="89" t="s">
        <v>57</v>
      </c>
      <c r="P594" s="89"/>
      <c r="Q594" s="89"/>
      <c r="R594" s="89">
        <v>0</v>
      </c>
      <c r="S594" s="93"/>
      <c r="T594" s="89" t="s">
        <v>57</v>
      </c>
      <c r="U594" s="162" t="str">
        <f>IF($J$1="September","",Y593)</f>
        <v/>
      </c>
      <c r="V594" s="91"/>
      <c r="W594" s="162" t="str">
        <f t="shared" si="113"/>
        <v/>
      </c>
      <c r="X594" s="91"/>
      <c r="Y594" s="162" t="str">
        <f t="shared" si="114"/>
        <v/>
      </c>
      <c r="Z594" s="94"/>
      <c r="AA594" s="45"/>
    </row>
    <row r="595" spans="1:27" s="43" customFormat="1" ht="21" customHeight="1" x14ac:dyDescent="0.25">
      <c r="A595" s="44"/>
      <c r="B595" s="365" t="s">
        <v>103</v>
      </c>
      <c r="C595" s="365"/>
      <c r="D595" s="365"/>
      <c r="E595" s="365"/>
      <c r="F595" s="365"/>
      <c r="G595" s="365"/>
      <c r="H595" s="365"/>
      <c r="I595" s="365"/>
      <c r="J595" s="365"/>
      <c r="K595" s="365"/>
      <c r="L595" s="61"/>
      <c r="M595" s="45"/>
      <c r="N595" s="88"/>
      <c r="O595" s="89" t="s">
        <v>62</v>
      </c>
      <c r="P595" s="89"/>
      <c r="Q595" s="89"/>
      <c r="R595" s="89">
        <v>0</v>
      </c>
      <c r="S595" s="93"/>
      <c r="T595" s="89" t="s">
        <v>62</v>
      </c>
      <c r="U595" s="162" t="str">
        <f>IF($J$1="October","",Y594)</f>
        <v/>
      </c>
      <c r="V595" s="91"/>
      <c r="W595" s="162" t="str">
        <f t="shared" si="113"/>
        <v/>
      </c>
      <c r="X595" s="91"/>
      <c r="Y595" s="162" t="str">
        <f t="shared" si="114"/>
        <v/>
      </c>
      <c r="Z595" s="94"/>
      <c r="AA595" s="45"/>
    </row>
    <row r="596" spans="1:27" s="43" customFormat="1" ht="21" customHeight="1" x14ac:dyDescent="0.25">
      <c r="A596" s="44"/>
      <c r="B596" s="365"/>
      <c r="C596" s="365"/>
      <c r="D596" s="365"/>
      <c r="E596" s="365"/>
      <c r="F596" s="365"/>
      <c r="G596" s="365"/>
      <c r="H596" s="365"/>
      <c r="I596" s="365"/>
      <c r="J596" s="365"/>
      <c r="K596" s="365"/>
      <c r="L596" s="61"/>
      <c r="M596" s="45"/>
      <c r="N596" s="88"/>
      <c r="O596" s="89" t="s">
        <v>63</v>
      </c>
      <c r="P596" s="89"/>
      <c r="Q596" s="89"/>
      <c r="R596" s="89">
        <v>0</v>
      </c>
      <c r="S596" s="93"/>
      <c r="T596" s="89" t="s">
        <v>63</v>
      </c>
      <c r="U596" s="162" t="str">
        <f>IF($J$1="November","",Y595)</f>
        <v/>
      </c>
      <c r="V596" s="91"/>
      <c r="W596" s="162" t="str">
        <f t="shared" si="113"/>
        <v/>
      </c>
      <c r="X596" s="91"/>
      <c r="Y596" s="162" t="str">
        <f t="shared" si="114"/>
        <v/>
      </c>
      <c r="Z596" s="94"/>
      <c r="AA596" s="45"/>
    </row>
    <row r="597" spans="1:27" s="43" customFormat="1" ht="21" customHeight="1" thickBot="1" x14ac:dyDescent="0.3">
      <c r="A597" s="74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6"/>
      <c r="N597" s="95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7"/>
    </row>
    <row r="598" spans="1:27" s="43" customFormat="1" ht="21" customHeight="1" thickBot="1" x14ac:dyDescent="0.3">
      <c r="A598" s="44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61"/>
      <c r="N598" s="88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109"/>
    </row>
    <row r="599" spans="1:27" s="43" customFormat="1" ht="21" customHeight="1" x14ac:dyDescent="0.25">
      <c r="A599" s="366" t="s">
        <v>45</v>
      </c>
      <c r="B599" s="367"/>
      <c r="C599" s="367"/>
      <c r="D599" s="367"/>
      <c r="E599" s="367"/>
      <c r="F599" s="367"/>
      <c r="G599" s="367"/>
      <c r="H599" s="367"/>
      <c r="I599" s="367"/>
      <c r="J599" s="367"/>
      <c r="K599" s="367"/>
      <c r="L599" s="368"/>
      <c r="M599" s="42"/>
      <c r="N599" s="81"/>
      <c r="O599" s="353" t="s">
        <v>47</v>
      </c>
      <c r="P599" s="354"/>
      <c r="Q599" s="354"/>
      <c r="R599" s="355"/>
      <c r="S599" s="82"/>
      <c r="T599" s="353" t="s">
        <v>48</v>
      </c>
      <c r="U599" s="354"/>
      <c r="V599" s="354"/>
      <c r="W599" s="354"/>
      <c r="X599" s="354"/>
      <c r="Y599" s="355"/>
      <c r="Z599" s="83"/>
      <c r="AA599" s="42"/>
    </row>
    <row r="600" spans="1:27" s="43" customFormat="1" ht="21" customHeight="1" x14ac:dyDescent="0.25">
      <c r="A600" s="44"/>
      <c r="B600" s="45"/>
      <c r="C600" s="356" t="s">
        <v>101</v>
      </c>
      <c r="D600" s="356"/>
      <c r="E600" s="356"/>
      <c r="F600" s="356"/>
      <c r="G600" s="46" t="str">
        <f>$J$1</f>
        <v>July</v>
      </c>
      <c r="H600" s="357">
        <f>$K$1</f>
        <v>2020</v>
      </c>
      <c r="I600" s="357"/>
      <c r="J600" s="45"/>
      <c r="K600" s="47"/>
      <c r="L600" s="48"/>
      <c r="M600" s="47"/>
      <c r="N600" s="84"/>
      <c r="O600" s="85" t="s">
        <v>58</v>
      </c>
      <c r="P600" s="85" t="s">
        <v>7</v>
      </c>
      <c r="Q600" s="85" t="s">
        <v>6</v>
      </c>
      <c r="R600" s="85" t="s">
        <v>59</v>
      </c>
      <c r="S600" s="86"/>
      <c r="T600" s="85" t="s">
        <v>58</v>
      </c>
      <c r="U600" s="85" t="s">
        <v>60</v>
      </c>
      <c r="V600" s="85" t="s">
        <v>23</v>
      </c>
      <c r="W600" s="85" t="s">
        <v>22</v>
      </c>
      <c r="X600" s="85" t="s">
        <v>24</v>
      </c>
      <c r="Y600" s="85" t="s">
        <v>64</v>
      </c>
      <c r="Z600" s="87"/>
      <c r="AA600" s="47"/>
    </row>
    <row r="601" spans="1:27" s="43" customFormat="1" ht="21" customHeight="1" x14ac:dyDescent="0.25">
      <c r="A601" s="44"/>
      <c r="B601" s="45"/>
      <c r="C601" s="45"/>
      <c r="D601" s="50"/>
      <c r="E601" s="50"/>
      <c r="F601" s="50"/>
      <c r="G601" s="50"/>
      <c r="H601" s="50"/>
      <c r="I601" s="45"/>
      <c r="J601" s="51" t="s">
        <v>1</v>
      </c>
      <c r="K601" s="52">
        <v>16000</v>
      </c>
      <c r="L601" s="53"/>
      <c r="M601" s="45"/>
      <c r="N601" s="88"/>
      <c r="O601" s="89" t="s">
        <v>50</v>
      </c>
      <c r="P601" s="89">
        <v>31</v>
      </c>
      <c r="Q601" s="89">
        <v>0</v>
      </c>
      <c r="R601" s="89">
        <f>15-Q601</f>
        <v>15</v>
      </c>
      <c r="S601" s="90"/>
      <c r="T601" s="89" t="s">
        <v>50</v>
      </c>
      <c r="U601" s="91">
        <v>19000</v>
      </c>
      <c r="V601" s="91"/>
      <c r="W601" s="91">
        <f>V601+U601</f>
        <v>19000</v>
      </c>
      <c r="X601" s="91">
        <v>1000</v>
      </c>
      <c r="Y601" s="91">
        <f>W601-X601</f>
        <v>18000</v>
      </c>
      <c r="Z601" s="87"/>
      <c r="AA601" s="45"/>
    </row>
    <row r="602" spans="1:27" s="43" customFormat="1" ht="21" customHeight="1" x14ac:dyDescent="0.25">
      <c r="A602" s="44"/>
      <c r="B602" s="45" t="s">
        <v>0</v>
      </c>
      <c r="C602" s="55" t="s">
        <v>87</v>
      </c>
      <c r="D602" s="45"/>
      <c r="E602" s="45"/>
      <c r="F602" s="45"/>
      <c r="G602" s="45"/>
      <c r="H602" s="56"/>
      <c r="I602" s="50"/>
      <c r="J602" s="45"/>
      <c r="K602" s="45"/>
      <c r="L602" s="57"/>
      <c r="M602" s="42"/>
      <c r="N602" s="92"/>
      <c r="O602" s="89" t="s">
        <v>76</v>
      </c>
      <c r="P602" s="89">
        <v>28</v>
      </c>
      <c r="Q602" s="89">
        <v>1</v>
      </c>
      <c r="R602" s="89">
        <f>IF(Q602="","",R601-Q602)</f>
        <v>14</v>
      </c>
      <c r="S602" s="93"/>
      <c r="T602" s="89" t="s">
        <v>76</v>
      </c>
      <c r="U602" s="162">
        <f>IF($J$1="January","",Y601)</f>
        <v>18000</v>
      </c>
      <c r="V602" s="91"/>
      <c r="W602" s="162">
        <f>IF(U602="","",U602+V602)</f>
        <v>18000</v>
      </c>
      <c r="X602" s="91">
        <v>1000</v>
      </c>
      <c r="Y602" s="162">
        <f>IF(W602="","",W602-X602)</f>
        <v>17000</v>
      </c>
      <c r="Z602" s="94"/>
      <c r="AA602" s="42"/>
    </row>
    <row r="603" spans="1:27" s="43" customFormat="1" ht="21" customHeight="1" x14ac:dyDescent="0.25">
      <c r="A603" s="44"/>
      <c r="B603" s="59" t="s">
        <v>46</v>
      </c>
      <c r="C603" s="60"/>
      <c r="D603" s="45"/>
      <c r="E603" s="45"/>
      <c r="F603" s="358" t="s">
        <v>48</v>
      </c>
      <c r="G603" s="358"/>
      <c r="H603" s="45"/>
      <c r="I603" s="358" t="s">
        <v>49</v>
      </c>
      <c r="J603" s="358"/>
      <c r="K603" s="358"/>
      <c r="L603" s="61"/>
      <c r="M603" s="45"/>
      <c r="N603" s="88"/>
      <c r="O603" s="89" t="s">
        <v>51</v>
      </c>
      <c r="P603" s="89">
        <v>30</v>
      </c>
      <c r="Q603" s="89">
        <v>1</v>
      </c>
      <c r="R603" s="89">
        <f>IF(Q603="","",R602-Q603)</f>
        <v>13</v>
      </c>
      <c r="S603" s="93"/>
      <c r="T603" s="89" t="s">
        <v>51</v>
      </c>
      <c r="U603" s="162">
        <f>IF($J$1="February","",Y602)</f>
        <v>17000</v>
      </c>
      <c r="V603" s="91"/>
      <c r="W603" s="162">
        <f t="shared" ref="W603:W612" si="116">IF(U603="","",U603+V603)</f>
        <v>17000</v>
      </c>
      <c r="X603" s="91"/>
      <c r="Y603" s="162">
        <f t="shared" ref="Y603:Y612" si="117">IF(W603="","",W603-X603)</f>
        <v>17000</v>
      </c>
      <c r="Z603" s="94"/>
      <c r="AA603" s="45"/>
    </row>
    <row r="604" spans="1:27" s="43" customFormat="1" ht="21" customHeight="1" x14ac:dyDescent="0.25">
      <c r="A604" s="44"/>
      <c r="B604" s="45"/>
      <c r="C604" s="45"/>
      <c r="D604" s="45"/>
      <c r="E604" s="45"/>
      <c r="F604" s="45"/>
      <c r="G604" s="45"/>
      <c r="H604" s="62"/>
      <c r="L604" s="49"/>
      <c r="M604" s="45"/>
      <c r="N604" s="88"/>
      <c r="O604" s="89" t="s">
        <v>52</v>
      </c>
      <c r="P604" s="89">
        <v>25</v>
      </c>
      <c r="Q604" s="89">
        <v>5</v>
      </c>
      <c r="R604" s="89">
        <f t="shared" ref="R604:R612" si="118">IF(Q604="","",R603-Q604)</f>
        <v>8</v>
      </c>
      <c r="S604" s="93"/>
      <c r="T604" s="89" t="s">
        <v>52</v>
      </c>
      <c r="U604" s="162">
        <f>IF($J$1="March","",Y603)</f>
        <v>17000</v>
      </c>
      <c r="V604" s="91"/>
      <c r="W604" s="162">
        <f t="shared" si="116"/>
        <v>17000</v>
      </c>
      <c r="X604" s="91">
        <v>1000</v>
      </c>
      <c r="Y604" s="162">
        <f t="shared" si="117"/>
        <v>16000</v>
      </c>
      <c r="Z604" s="94"/>
      <c r="AA604" s="45"/>
    </row>
    <row r="605" spans="1:27" s="43" customFormat="1" ht="21" customHeight="1" x14ac:dyDescent="0.25">
      <c r="A605" s="44"/>
      <c r="B605" s="359" t="s">
        <v>47</v>
      </c>
      <c r="C605" s="360"/>
      <c r="D605" s="45"/>
      <c r="E605" s="45"/>
      <c r="F605" s="63" t="s">
        <v>69</v>
      </c>
      <c r="G605" s="179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14000</v>
      </c>
      <c r="H605" s="62"/>
      <c r="I605" s="64">
        <f>IF(C609&gt;0,$K$2,C607)</f>
        <v>31</v>
      </c>
      <c r="J605" s="65" t="s">
        <v>66</v>
      </c>
      <c r="K605" s="66">
        <f>K601/$K$2*I605</f>
        <v>16000</v>
      </c>
      <c r="L605" s="67"/>
      <c r="M605" s="45"/>
      <c r="N605" s="88"/>
      <c r="O605" s="89" t="s">
        <v>53</v>
      </c>
      <c r="P605" s="89">
        <v>31</v>
      </c>
      <c r="Q605" s="89">
        <v>0</v>
      </c>
      <c r="R605" s="89">
        <f t="shared" si="118"/>
        <v>8</v>
      </c>
      <c r="S605" s="93"/>
      <c r="T605" s="89" t="s">
        <v>53</v>
      </c>
      <c r="U605" s="162">
        <f>IF($J$1="April","",Y604)</f>
        <v>16000</v>
      </c>
      <c r="V605" s="91"/>
      <c r="W605" s="162">
        <f t="shared" si="116"/>
        <v>16000</v>
      </c>
      <c r="X605" s="91">
        <v>1000</v>
      </c>
      <c r="Y605" s="162">
        <f t="shared" si="117"/>
        <v>15000</v>
      </c>
      <c r="Z605" s="94"/>
      <c r="AA605" s="45"/>
    </row>
    <row r="606" spans="1:27" s="43" customFormat="1" ht="21" customHeight="1" x14ac:dyDescent="0.25">
      <c r="A606" s="44"/>
      <c r="B606" s="54"/>
      <c r="C606" s="54"/>
      <c r="D606" s="45"/>
      <c r="E606" s="45"/>
      <c r="F606" s="63" t="s">
        <v>23</v>
      </c>
      <c r="G606" s="179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62"/>
      <c r="I606" s="108"/>
      <c r="J606" s="65" t="s">
        <v>67</v>
      </c>
      <c r="K606" s="68">
        <f>K601/$K$2/8*I606</f>
        <v>0</v>
      </c>
      <c r="L606" s="69"/>
      <c r="M606" s="45"/>
      <c r="N606" s="88"/>
      <c r="O606" s="89" t="s">
        <v>54</v>
      </c>
      <c r="P606" s="89">
        <v>29</v>
      </c>
      <c r="Q606" s="89">
        <v>1</v>
      </c>
      <c r="R606" s="89">
        <f t="shared" si="118"/>
        <v>7</v>
      </c>
      <c r="S606" s="93"/>
      <c r="T606" s="89" t="s">
        <v>54</v>
      </c>
      <c r="U606" s="162">
        <f>IF($J$1="May","",Y605)</f>
        <v>15000</v>
      </c>
      <c r="V606" s="91"/>
      <c r="W606" s="162">
        <f t="shared" si="116"/>
        <v>15000</v>
      </c>
      <c r="X606" s="91">
        <v>1000</v>
      </c>
      <c r="Y606" s="162">
        <f t="shared" si="117"/>
        <v>14000</v>
      </c>
      <c r="Z606" s="94"/>
      <c r="AA606" s="45"/>
    </row>
    <row r="607" spans="1:27" s="43" customFormat="1" ht="21" customHeight="1" x14ac:dyDescent="0.25">
      <c r="A607" s="44"/>
      <c r="B607" s="63" t="s">
        <v>7</v>
      </c>
      <c r="C607" s="54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30</v>
      </c>
      <c r="D607" s="45"/>
      <c r="E607" s="45"/>
      <c r="F607" s="63" t="s">
        <v>70</v>
      </c>
      <c r="G607" s="179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14000</v>
      </c>
      <c r="H607" s="62"/>
      <c r="I607" s="361" t="s">
        <v>74</v>
      </c>
      <c r="J607" s="362"/>
      <c r="K607" s="68">
        <f>K605+K606</f>
        <v>16000</v>
      </c>
      <c r="L607" s="69"/>
      <c r="M607" s="45"/>
      <c r="N607" s="88"/>
      <c r="O607" s="89" t="s">
        <v>55</v>
      </c>
      <c r="P607" s="89">
        <v>30</v>
      </c>
      <c r="Q607" s="89">
        <v>1</v>
      </c>
      <c r="R607" s="89">
        <f t="shared" si="118"/>
        <v>6</v>
      </c>
      <c r="S607" s="93"/>
      <c r="T607" s="89" t="s">
        <v>55</v>
      </c>
      <c r="U607" s="162">
        <f>IF($J$1="June","",Y606)</f>
        <v>14000</v>
      </c>
      <c r="V607" s="91"/>
      <c r="W607" s="162">
        <f t="shared" si="116"/>
        <v>14000</v>
      </c>
      <c r="X607" s="91">
        <v>1000</v>
      </c>
      <c r="Y607" s="162">
        <f t="shared" si="117"/>
        <v>13000</v>
      </c>
      <c r="Z607" s="94"/>
      <c r="AA607" s="45"/>
    </row>
    <row r="608" spans="1:27" s="43" customFormat="1" ht="21" customHeight="1" x14ac:dyDescent="0.25">
      <c r="A608" s="44"/>
      <c r="B608" s="63" t="s">
        <v>6</v>
      </c>
      <c r="C608" s="54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1</v>
      </c>
      <c r="D608" s="45"/>
      <c r="E608" s="45"/>
      <c r="F608" s="63" t="s">
        <v>24</v>
      </c>
      <c r="G608" s="179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1000</v>
      </c>
      <c r="H608" s="62"/>
      <c r="I608" s="361" t="s">
        <v>75</v>
      </c>
      <c r="J608" s="362"/>
      <c r="K608" s="58">
        <f>G608</f>
        <v>1000</v>
      </c>
      <c r="L608" s="70"/>
      <c r="M608" s="45"/>
      <c r="N608" s="88"/>
      <c r="O608" s="89" t="s">
        <v>56</v>
      </c>
      <c r="P608" s="89"/>
      <c r="Q608" s="89"/>
      <c r="R608" s="89" t="str">
        <f t="shared" si="118"/>
        <v/>
      </c>
      <c r="S608" s="93"/>
      <c r="T608" s="89" t="s">
        <v>56</v>
      </c>
      <c r="U608" s="162" t="str">
        <f>IF($J$1="July","",Y607)</f>
        <v/>
      </c>
      <c r="V608" s="91"/>
      <c r="W608" s="162" t="str">
        <f t="shared" si="116"/>
        <v/>
      </c>
      <c r="X608" s="91"/>
      <c r="Y608" s="162" t="str">
        <f t="shared" si="117"/>
        <v/>
      </c>
      <c r="Z608" s="94"/>
      <c r="AA608" s="45"/>
    </row>
    <row r="609" spans="1:27" s="43" customFormat="1" ht="21" customHeight="1" x14ac:dyDescent="0.25">
      <c r="A609" s="44"/>
      <c r="B609" s="71" t="s">
        <v>73</v>
      </c>
      <c r="C609" s="54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6</v>
      </c>
      <c r="D609" s="45"/>
      <c r="E609" s="45"/>
      <c r="F609" s="63" t="s">
        <v>72</v>
      </c>
      <c r="G609" s="179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13000</v>
      </c>
      <c r="H609" s="45"/>
      <c r="I609" s="363" t="s">
        <v>68</v>
      </c>
      <c r="J609" s="364"/>
      <c r="K609" s="72">
        <f>K607-K608</f>
        <v>15000</v>
      </c>
      <c r="L609" s="73"/>
      <c r="M609" s="45"/>
      <c r="N609" s="88"/>
      <c r="O609" s="89" t="s">
        <v>61</v>
      </c>
      <c r="P609" s="89"/>
      <c r="Q609" s="89"/>
      <c r="R609" s="89" t="str">
        <f t="shared" si="118"/>
        <v/>
      </c>
      <c r="S609" s="93"/>
      <c r="T609" s="89" t="s">
        <v>61</v>
      </c>
      <c r="U609" s="162" t="str">
        <f>IF($J$1="August","",Y608)</f>
        <v/>
      </c>
      <c r="V609" s="91"/>
      <c r="W609" s="162" t="str">
        <f t="shared" si="116"/>
        <v/>
      </c>
      <c r="X609" s="91"/>
      <c r="Y609" s="162" t="str">
        <f t="shared" si="117"/>
        <v/>
      </c>
      <c r="Z609" s="94"/>
      <c r="AA609" s="45"/>
    </row>
    <row r="610" spans="1:27" s="43" customFormat="1" ht="21" customHeight="1" x14ac:dyDescent="0.25">
      <c r="A610" s="44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61"/>
      <c r="M610" s="45"/>
      <c r="N610" s="88"/>
      <c r="O610" s="89" t="s">
        <v>57</v>
      </c>
      <c r="P610" s="89"/>
      <c r="Q610" s="89"/>
      <c r="R610" s="89" t="str">
        <f t="shared" si="118"/>
        <v/>
      </c>
      <c r="S610" s="93"/>
      <c r="T610" s="89" t="s">
        <v>57</v>
      </c>
      <c r="U610" s="162" t="str">
        <f>IF($J$1="September","",Y609)</f>
        <v/>
      </c>
      <c r="V610" s="91"/>
      <c r="W610" s="162" t="str">
        <f t="shared" si="116"/>
        <v/>
      </c>
      <c r="X610" s="91"/>
      <c r="Y610" s="162" t="str">
        <f t="shared" si="117"/>
        <v/>
      </c>
      <c r="Z610" s="94"/>
      <c r="AA610" s="45"/>
    </row>
    <row r="611" spans="1:27" s="43" customFormat="1" ht="21" customHeight="1" x14ac:dyDescent="0.25">
      <c r="A611" s="44"/>
      <c r="B611" s="365" t="s">
        <v>103</v>
      </c>
      <c r="C611" s="365"/>
      <c r="D611" s="365"/>
      <c r="E611" s="365"/>
      <c r="F611" s="365"/>
      <c r="G611" s="365"/>
      <c r="H611" s="365"/>
      <c r="I611" s="365"/>
      <c r="J611" s="365"/>
      <c r="K611" s="365"/>
      <c r="L611" s="61"/>
      <c r="M611" s="45"/>
      <c r="N611" s="88"/>
      <c r="O611" s="89" t="s">
        <v>62</v>
      </c>
      <c r="P611" s="89"/>
      <c r="Q611" s="89"/>
      <c r="R611" s="89" t="str">
        <f t="shared" si="118"/>
        <v/>
      </c>
      <c r="S611" s="93"/>
      <c r="T611" s="89" t="s">
        <v>62</v>
      </c>
      <c r="U611" s="162" t="str">
        <f>IF($J$1="October","",Y610)</f>
        <v/>
      </c>
      <c r="V611" s="91"/>
      <c r="W611" s="162" t="str">
        <f t="shared" si="116"/>
        <v/>
      </c>
      <c r="X611" s="91"/>
      <c r="Y611" s="162" t="str">
        <f t="shared" si="117"/>
        <v/>
      </c>
      <c r="Z611" s="94"/>
      <c r="AA611" s="45"/>
    </row>
    <row r="612" spans="1:27" s="43" customFormat="1" ht="21" customHeight="1" x14ac:dyDescent="0.25">
      <c r="A612" s="44"/>
      <c r="B612" s="365"/>
      <c r="C612" s="365"/>
      <c r="D612" s="365"/>
      <c r="E612" s="365"/>
      <c r="F612" s="365"/>
      <c r="G612" s="365"/>
      <c r="H612" s="365"/>
      <c r="I612" s="365"/>
      <c r="J612" s="365"/>
      <c r="K612" s="365"/>
      <c r="L612" s="61"/>
      <c r="M612" s="45"/>
      <c r="N612" s="88"/>
      <c r="O612" s="89" t="s">
        <v>63</v>
      </c>
      <c r="P612" s="89"/>
      <c r="Q612" s="89"/>
      <c r="R612" s="89" t="str">
        <f t="shared" si="118"/>
        <v/>
      </c>
      <c r="S612" s="93"/>
      <c r="T612" s="89" t="s">
        <v>63</v>
      </c>
      <c r="U612" s="162" t="str">
        <f>IF($J$1="November","",Y611)</f>
        <v/>
      </c>
      <c r="V612" s="91"/>
      <c r="W612" s="162" t="str">
        <f t="shared" si="116"/>
        <v/>
      </c>
      <c r="X612" s="91"/>
      <c r="Y612" s="162" t="str">
        <f t="shared" si="117"/>
        <v/>
      </c>
      <c r="Z612" s="94"/>
      <c r="AA612" s="45"/>
    </row>
    <row r="613" spans="1:27" s="43" customFormat="1" ht="21" customHeight="1" thickBot="1" x14ac:dyDescent="0.3">
      <c r="A613" s="74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6"/>
      <c r="N613" s="95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7"/>
    </row>
    <row r="614" spans="1:27" s="45" customFormat="1" ht="21" customHeight="1" thickBot="1" x14ac:dyDescent="0.3"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7" s="43" customFormat="1" ht="21" hidden="1" customHeight="1" x14ac:dyDescent="0.25">
      <c r="A615" s="372" t="s">
        <v>45</v>
      </c>
      <c r="B615" s="373"/>
      <c r="C615" s="373"/>
      <c r="D615" s="373"/>
      <c r="E615" s="373"/>
      <c r="F615" s="373"/>
      <c r="G615" s="373"/>
      <c r="H615" s="373"/>
      <c r="I615" s="373"/>
      <c r="J615" s="373"/>
      <c r="K615" s="373"/>
      <c r="L615" s="374"/>
      <c r="M615" s="42"/>
      <c r="N615" s="81"/>
      <c r="O615" s="353" t="s">
        <v>47</v>
      </c>
      <c r="P615" s="354"/>
      <c r="Q615" s="354"/>
      <c r="R615" s="355"/>
      <c r="S615" s="82"/>
      <c r="T615" s="353" t="s">
        <v>48</v>
      </c>
      <c r="U615" s="354"/>
      <c r="V615" s="354"/>
      <c r="W615" s="354"/>
      <c r="X615" s="354"/>
      <c r="Y615" s="355"/>
      <c r="Z615" s="83"/>
      <c r="AA615" s="42"/>
    </row>
    <row r="616" spans="1:27" s="43" customFormat="1" ht="21" hidden="1" customHeight="1" x14ac:dyDescent="0.25">
      <c r="A616" s="44"/>
      <c r="B616" s="45"/>
      <c r="C616" s="356" t="s">
        <v>101</v>
      </c>
      <c r="D616" s="356"/>
      <c r="E616" s="356"/>
      <c r="F616" s="356"/>
      <c r="G616" s="46" t="str">
        <f>$J$1</f>
        <v>July</v>
      </c>
      <c r="H616" s="357">
        <f>$K$1</f>
        <v>2020</v>
      </c>
      <c r="I616" s="357"/>
      <c r="J616" s="45"/>
      <c r="K616" s="47"/>
      <c r="L616" s="48"/>
      <c r="M616" s="47"/>
      <c r="N616" s="84"/>
      <c r="O616" s="85" t="s">
        <v>58</v>
      </c>
      <c r="P616" s="85" t="s">
        <v>7</v>
      </c>
      <c r="Q616" s="85" t="s">
        <v>6</v>
      </c>
      <c r="R616" s="85" t="s">
        <v>59</v>
      </c>
      <c r="S616" s="86"/>
      <c r="T616" s="85" t="s">
        <v>58</v>
      </c>
      <c r="U616" s="85" t="s">
        <v>60</v>
      </c>
      <c r="V616" s="85" t="s">
        <v>23</v>
      </c>
      <c r="W616" s="85" t="s">
        <v>22</v>
      </c>
      <c r="X616" s="85" t="s">
        <v>24</v>
      </c>
      <c r="Y616" s="85" t="s">
        <v>64</v>
      </c>
      <c r="Z616" s="87"/>
      <c r="AA616" s="47"/>
    </row>
    <row r="617" spans="1:27" s="43" customFormat="1" ht="21" hidden="1" customHeight="1" x14ac:dyDescent="0.25">
      <c r="A617" s="44"/>
      <c r="B617" s="45"/>
      <c r="C617" s="45"/>
      <c r="D617" s="50"/>
      <c r="E617" s="50"/>
      <c r="F617" s="50"/>
      <c r="G617" s="50"/>
      <c r="H617" s="50"/>
      <c r="I617" s="45"/>
      <c r="J617" s="51" t="s">
        <v>1</v>
      </c>
      <c r="K617" s="52"/>
      <c r="L617" s="53"/>
      <c r="M617" s="45"/>
      <c r="N617" s="88"/>
      <c r="O617" s="89" t="s">
        <v>50</v>
      </c>
      <c r="P617" s="89"/>
      <c r="Q617" s="89"/>
      <c r="R617" s="89"/>
      <c r="S617" s="90"/>
      <c r="T617" s="89" t="s">
        <v>50</v>
      </c>
      <c r="U617" s="91"/>
      <c r="V617" s="91"/>
      <c r="W617" s="91">
        <f>V617+U617</f>
        <v>0</v>
      </c>
      <c r="X617" s="91"/>
      <c r="Y617" s="91">
        <f>W617-X617</f>
        <v>0</v>
      </c>
      <c r="Z617" s="87"/>
      <c r="AA617" s="45"/>
    </row>
    <row r="618" spans="1:27" s="43" customFormat="1" ht="21" hidden="1" customHeight="1" x14ac:dyDescent="0.25">
      <c r="A618" s="44"/>
      <c r="B618" s="45" t="s">
        <v>0</v>
      </c>
      <c r="C618" s="55"/>
      <c r="D618" s="45"/>
      <c r="E618" s="45"/>
      <c r="F618" s="45"/>
      <c r="G618" s="45"/>
      <c r="H618" s="56"/>
      <c r="I618" s="50"/>
      <c r="J618" s="45"/>
      <c r="K618" s="45"/>
      <c r="L618" s="57"/>
      <c r="M618" s="42"/>
      <c r="N618" s="92"/>
      <c r="O618" s="89" t="s">
        <v>76</v>
      </c>
      <c r="P618" s="89"/>
      <c r="Q618" s="89"/>
      <c r="R618" s="89">
        <v>0</v>
      </c>
      <c r="S618" s="93"/>
      <c r="T618" s="89" t="s">
        <v>76</v>
      </c>
      <c r="U618" s="162"/>
      <c r="V618" s="91"/>
      <c r="W618" s="162" t="str">
        <f>IF(U618="","",U618+V618)</f>
        <v/>
      </c>
      <c r="X618" s="91"/>
      <c r="Y618" s="162" t="str">
        <f>IF(W618="","",W618-X618)</f>
        <v/>
      </c>
      <c r="Z618" s="94"/>
      <c r="AA618" s="42"/>
    </row>
    <row r="619" spans="1:27" s="43" customFormat="1" ht="21" hidden="1" customHeight="1" x14ac:dyDescent="0.25">
      <c r="A619" s="44"/>
      <c r="B619" s="59" t="s">
        <v>46</v>
      </c>
      <c r="C619" s="60"/>
      <c r="D619" s="45"/>
      <c r="E619" s="45"/>
      <c r="F619" s="358" t="s">
        <v>48</v>
      </c>
      <c r="G619" s="358"/>
      <c r="H619" s="45"/>
      <c r="I619" s="358" t="s">
        <v>49</v>
      </c>
      <c r="J619" s="358"/>
      <c r="K619" s="358"/>
      <c r="L619" s="61"/>
      <c r="M619" s="45"/>
      <c r="N619" s="88"/>
      <c r="O619" s="89" t="s">
        <v>51</v>
      </c>
      <c r="P619" s="89"/>
      <c r="Q619" s="89"/>
      <c r="R619" s="89">
        <v>0</v>
      </c>
      <c r="S619" s="93"/>
      <c r="T619" s="89" t="s">
        <v>51</v>
      </c>
      <c r="U619" s="162"/>
      <c r="V619" s="91"/>
      <c r="W619" s="162" t="str">
        <f t="shared" ref="W619:W628" si="119">IF(U619="","",U619+V619)</f>
        <v/>
      </c>
      <c r="X619" s="91"/>
      <c r="Y619" s="162" t="str">
        <f t="shared" ref="Y619:Y628" si="120">IF(W619="","",W619-X619)</f>
        <v/>
      </c>
      <c r="Z619" s="94"/>
      <c r="AA619" s="45"/>
    </row>
    <row r="620" spans="1:27" s="43" customFormat="1" ht="21" hidden="1" customHeight="1" x14ac:dyDescent="0.25">
      <c r="A620" s="44"/>
      <c r="B620" s="45"/>
      <c r="C620" s="45"/>
      <c r="D620" s="45"/>
      <c r="E620" s="45"/>
      <c r="F620" s="45"/>
      <c r="G620" s="45"/>
      <c r="H620" s="62"/>
      <c r="L620" s="49"/>
      <c r="M620" s="45"/>
      <c r="N620" s="88"/>
      <c r="O620" s="89" t="s">
        <v>52</v>
      </c>
      <c r="P620" s="89"/>
      <c r="Q620" s="89"/>
      <c r="R620" s="89">
        <v>0</v>
      </c>
      <c r="S620" s="93"/>
      <c r="T620" s="89" t="s">
        <v>52</v>
      </c>
      <c r="U620" s="162"/>
      <c r="V620" s="91"/>
      <c r="W620" s="162" t="str">
        <f t="shared" si="119"/>
        <v/>
      </c>
      <c r="X620" s="91"/>
      <c r="Y620" s="162" t="str">
        <f t="shared" si="120"/>
        <v/>
      </c>
      <c r="Z620" s="94"/>
      <c r="AA620" s="45"/>
    </row>
    <row r="621" spans="1:27" s="43" customFormat="1" ht="21" hidden="1" customHeight="1" x14ac:dyDescent="0.25">
      <c r="A621" s="44"/>
      <c r="B621" s="359" t="s">
        <v>47</v>
      </c>
      <c r="C621" s="360"/>
      <c r="D621" s="45"/>
      <c r="E621" s="45"/>
      <c r="F621" s="63" t="s">
        <v>69</v>
      </c>
      <c r="G621" s="58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62"/>
      <c r="I621" s="64">
        <f>IF(C625&gt;0,$K$2,C623)</f>
        <v>0</v>
      </c>
      <c r="J621" s="65" t="s">
        <v>66</v>
      </c>
      <c r="K621" s="66">
        <f>K617/$K$2*I621</f>
        <v>0</v>
      </c>
      <c r="L621" s="67"/>
      <c r="M621" s="45"/>
      <c r="N621" s="88"/>
      <c r="O621" s="89" t="s">
        <v>53</v>
      </c>
      <c r="P621" s="89"/>
      <c r="Q621" s="89"/>
      <c r="R621" s="89">
        <v>0</v>
      </c>
      <c r="S621" s="93"/>
      <c r="T621" s="89" t="s">
        <v>53</v>
      </c>
      <c r="U621" s="162"/>
      <c r="V621" s="91"/>
      <c r="W621" s="162" t="str">
        <f t="shared" si="119"/>
        <v/>
      </c>
      <c r="X621" s="91"/>
      <c r="Y621" s="162" t="str">
        <f t="shared" si="120"/>
        <v/>
      </c>
      <c r="Z621" s="94"/>
      <c r="AA621" s="45"/>
    </row>
    <row r="622" spans="1:27" s="43" customFormat="1" ht="21" hidden="1" customHeight="1" x14ac:dyDescent="0.25">
      <c r="A622" s="44"/>
      <c r="B622" s="54"/>
      <c r="C622" s="54"/>
      <c r="D622" s="45"/>
      <c r="E622" s="45"/>
      <c r="F622" s="63" t="s">
        <v>23</v>
      </c>
      <c r="G622" s="58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62"/>
      <c r="I622" s="108"/>
      <c r="J622" s="65" t="s">
        <v>67</v>
      </c>
      <c r="K622" s="68">
        <f>K617/$K$2/8*I622</f>
        <v>0</v>
      </c>
      <c r="L622" s="69"/>
      <c r="M622" s="45"/>
      <c r="N622" s="88"/>
      <c r="O622" s="89" t="s">
        <v>54</v>
      </c>
      <c r="P622" s="89"/>
      <c r="Q622" s="89"/>
      <c r="R622" s="89">
        <v>0</v>
      </c>
      <c r="S622" s="93"/>
      <c r="T622" s="89" t="s">
        <v>54</v>
      </c>
      <c r="U622" s="162"/>
      <c r="V622" s="91"/>
      <c r="W622" s="162" t="str">
        <f t="shared" si="119"/>
        <v/>
      </c>
      <c r="X622" s="91"/>
      <c r="Y622" s="162" t="str">
        <f t="shared" si="120"/>
        <v/>
      </c>
      <c r="Z622" s="94"/>
      <c r="AA622" s="45"/>
    </row>
    <row r="623" spans="1:27" s="43" customFormat="1" ht="21" hidden="1" customHeight="1" x14ac:dyDescent="0.25">
      <c r="A623" s="44"/>
      <c r="B623" s="63" t="s">
        <v>7</v>
      </c>
      <c r="C623" s="54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0</v>
      </c>
      <c r="D623" s="45"/>
      <c r="E623" s="45"/>
      <c r="F623" s="63" t="s">
        <v>70</v>
      </c>
      <c r="G623" s="58" t="str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/>
      </c>
      <c r="H623" s="62"/>
      <c r="I623" s="361" t="s">
        <v>74</v>
      </c>
      <c r="J623" s="362"/>
      <c r="K623" s="68">
        <f>K621+K622</f>
        <v>0</v>
      </c>
      <c r="L623" s="69"/>
      <c r="M623" s="45"/>
      <c r="N623" s="88"/>
      <c r="O623" s="89" t="s">
        <v>55</v>
      </c>
      <c r="P623" s="89"/>
      <c r="Q623" s="89"/>
      <c r="R623" s="89">
        <v>0</v>
      </c>
      <c r="S623" s="93"/>
      <c r="T623" s="89" t="s">
        <v>55</v>
      </c>
      <c r="U623" s="162"/>
      <c r="V623" s="91"/>
      <c r="W623" s="162" t="str">
        <f t="shared" si="119"/>
        <v/>
      </c>
      <c r="X623" s="91"/>
      <c r="Y623" s="162" t="str">
        <f t="shared" si="120"/>
        <v/>
      </c>
      <c r="Z623" s="94"/>
      <c r="AA623" s="45"/>
    </row>
    <row r="624" spans="1:27" s="43" customFormat="1" ht="21" hidden="1" customHeight="1" x14ac:dyDescent="0.25">
      <c r="A624" s="44"/>
      <c r="B624" s="63" t="s">
        <v>6</v>
      </c>
      <c r="C624" s="54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0</v>
      </c>
      <c r="D624" s="45"/>
      <c r="E624" s="45"/>
      <c r="F624" s="63" t="s">
        <v>24</v>
      </c>
      <c r="G624" s="58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62"/>
      <c r="I624" s="361" t="s">
        <v>75</v>
      </c>
      <c r="J624" s="362"/>
      <c r="K624" s="58">
        <f>G624</f>
        <v>0</v>
      </c>
      <c r="L624" s="70"/>
      <c r="M624" s="45"/>
      <c r="N624" s="88"/>
      <c r="O624" s="89" t="s">
        <v>56</v>
      </c>
      <c r="P624" s="89"/>
      <c r="Q624" s="89"/>
      <c r="R624" s="89">
        <v>0</v>
      </c>
      <c r="S624" s="93"/>
      <c r="T624" s="89" t="s">
        <v>56</v>
      </c>
      <c r="U624" s="162"/>
      <c r="V624" s="91"/>
      <c r="W624" s="162" t="str">
        <f t="shared" si="119"/>
        <v/>
      </c>
      <c r="X624" s="91"/>
      <c r="Y624" s="162" t="str">
        <f t="shared" si="120"/>
        <v/>
      </c>
      <c r="Z624" s="94"/>
      <c r="AA624" s="45"/>
    </row>
    <row r="625" spans="1:27" s="43" customFormat="1" ht="21" hidden="1" customHeight="1" x14ac:dyDescent="0.25">
      <c r="A625" s="44"/>
      <c r="B625" s="71" t="s">
        <v>73</v>
      </c>
      <c r="C625" s="54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0</v>
      </c>
      <c r="D625" s="45"/>
      <c r="E625" s="45"/>
      <c r="F625" s="63" t="s">
        <v>72</v>
      </c>
      <c r="G625" s="58" t="str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/>
      </c>
      <c r="H625" s="45"/>
      <c r="I625" s="363" t="s">
        <v>68</v>
      </c>
      <c r="J625" s="364"/>
      <c r="K625" s="72">
        <f>K623-K624</f>
        <v>0</v>
      </c>
      <c r="L625" s="73"/>
      <c r="M625" s="45"/>
      <c r="N625" s="88"/>
      <c r="O625" s="89" t="s">
        <v>61</v>
      </c>
      <c r="P625" s="89"/>
      <c r="Q625" s="89"/>
      <c r="R625" s="89">
        <v>0</v>
      </c>
      <c r="S625" s="93"/>
      <c r="T625" s="89" t="s">
        <v>61</v>
      </c>
      <c r="U625" s="162"/>
      <c r="V625" s="91"/>
      <c r="W625" s="162" t="str">
        <f t="shared" si="119"/>
        <v/>
      </c>
      <c r="X625" s="91"/>
      <c r="Y625" s="162" t="str">
        <f t="shared" si="120"/>
        <v/>
      </c>
      <c r="Z625" s="94"/>
      <c r="AA625" s="45"/>
    </row>
    <row r="626" spans="1:27" s="43" customFormat="1" ht="21" hidden="1" customHeight="1" x14ac:dyDescent="0.25">
      <c r="A626" s="44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61"/>
      <c r="M626" s="45"/>
      <c r="N626" s="88"/>
      <c r="O626" s="89" t="s">
        <v>57</v>
      </c>
      <c r="P626" s="89"/>
      <c r="Q626" s="89"/>
      <c r="R626" s="89">
        <v>0</v>
      </c>
      <c r="S626" s="93"/>
      <c r="T626" s="89" t="s">
        <v>57</v>
      </c>
      <c r="U626" s="162"/>
      <c r="V626" s="91"/>
      <c r="W626" s="162" t="str">
        <f t="shared" si="119"/>
        <v/>
      </c>
      <c r="X626" s="91"/>
      <c r="Y626" s="162" t="str">
        <f t="shared" si="120"/>
        <v/>
      </c>
      <c r="Z626" s="94"/>
      <c r="AA626" s="45"/>
    </row>
    <row r="627" spans="1:27" s="43" customFormat="1" ht="21" hidden="1" customHeight="1" x14ac:dyDescent="0.25">
      <c r="A627" s="44"/>
      <c r="B627" s="365" t="s">
        <v>103</v>
      </c>
      <c r="C627" s="365"/>
      <c r="D627" s="365"/>
      <c r="E627" s="365"/>
      <c r="F627" s="365"/>
      <c r="G627" s="365"/>
      <c r="H627" s="365"/>
      <c r="I627" s="365"/>
      <c r="J627" s="365"/>
      <c r="K627" s="365"/>
      <c r="L627" s="61"/>
      <c r="M627" s="45"/>
      <c r="N627" s="88"/>
      <c r="O627" s="89" t="s">
        <v>62</v>
      </c>
      <c r="P627" s="89"/>
      <c r="Q627" s="89"/>
      <c r="R627" s="89">
        <v>0</v>
      </c>
      <c r="S627" s="93"/>
      <c r="T627" s="89" t="s">
        <v>62</v>
      </c>
      <c r="U627" s="162"/>
      <c r="V627" s="91"/>
      <c r="W627" s="162" t="str">
        <f t="shared" si="119"/>
        <v/>
      </c>
      <c r="X627" s="91"/>
      <c r="Y627" s="162" t="str">
        <f t="shared" si="120"/>
        <v/>
      </c>
      <c r="Z627" s="94"/>
      <c r="AA627" s="45"/>
    </row>
    <row r="628" spans="1:27" s="43" customFormat="1" ht="21" hidden="1" customHeight="1" x14ac:dyDescent="0.25">
      <c r="A628" s="44"/>
      <c r="B628" s="365"/>
      <c r="C628" s="365"/>
      <c r="D628" s="365"/>
      <c r="E628" s="365"/>
      <c r="F628" s="365"/>
      <c r="G628" s="365"/>
      <c r="H628" s="365"/>
      <c r="I628" s="365"/>
      <c r="J628" s="365"/>
      <c r="K628" s="365"/>
      <c r="L628" s="61"/>
      <c r="M628" s="45"/>
      <c r="N628" s="88"/>
      <c r="O628" s="89" t="s">
        <v>63</v>
      </c>
      <c r="P628" s="89"/>
      <c r="Q628" s="89"/>
      <c r="R628" s="89">
        <v>0</v>
      </c>
      <c r="S628" s="93"/>
      <c r="T628" s="89" t="s">
        <v>63</v>
      </c>
      <c r="U628" s="162"/>
      <c r="V628" s="91"/>
      <c r="W628" s="162" t="str">
        <f t="shared" si="119"/>
        <v/>
      </c>
      <c r="X628" s="91"/>
      <c r="Y628" s="162" t="str">
        <f t="shared" si="120"/>
        <v/>
      </c>
      <c r="Z628" s="94"/>
      <c r="AA628" s="45"/>
    </row>
    <row r="629" spans="1:27" s="43" customFormat="1" ht="21" hidden="1" customHeight="1" thickBot="1" x14ac:dyDescent="0.3">
      <c r="A629" s="7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6"/>
      <c r="N629" s="95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7"/>
    </row>
    <row r="630" spans="1:27" s="45" customFormat="1" ht="21" hidden="1" customHeight="1" thickBot="1" x14ac:dyDescent="0.3"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7" s="43" customFormat="1" ht="21" hidden="1" customHeight="1" x14ac:dyDescent="0.25">
      <c r="A631" s="378" t="s">
        <v>45</v>
      </c>
      <c r="B631" s="379"/>
      <c r="C631" s="379"/>
      <c r="D631" s="379"/>
      <c r="E631" s="379"/>
      <c r="F631" s="379"/>
      <c r="G631" s="379"/>
      <c r="H631" s="379"/>
      <c r="I631" s="379"/>
      <c r="J631" s="379"/>
      <c r="K631" s="379"/>
      <c r="L631" s="380"/>
      <c r="M631" s="42"/>
      <c r="N631" s="81"/>
      <c r="O631" s="353" t="s">
        <v>47</v>
      </c>
      <c r="P631" s="354"/>
      <c r="Q631" s="354"/>
      <c r="R631" s="355"/>
      <c r="S631" s="82"/>
      <c r="T631" s="353" t="s">
        <v>48</v>
      </c>
      <c r="U631" s="354"/>
      <c r="V631" s="354"/>
      <c r="W631" s="354"/>
      <c r="X631" s="354"/>
      <c r="Y631" s="355"/>
      <c r="Z631" s="83"/>
      <c r="AA631" s="42"/>
    </row>
    <row r="632" spans="1:27" s="43" customFormat="1" ht="21" hidden="1" customHeight="1" x14ac:dyDescent="0.25">
      <c r="A632" s="44"/>
      <c r="B632" s="45"/>
      <c r="C632" s="356" t="s">
        <v>101</v>
      </c>
      <c r="D632" s="356"/>
      <c r="E632" s="356"/>
      <c r="F632" s="356"/>
      <c r="G632" s="46" t="str">
        <f>$J$1</f>
        <v>July</v>
      </c>
      <c r="H632" s="357">
        <f>$K$1</f>
        <v>2020</v>
      </c>
      <c r="I632" s="357"/>
      <c r="J632" s="45"/>
      <c r="K632" s="47"/>
      <c r="L632" s="48"/>
      <c r="M632" s="47"/>
      <c r="N632" s="84"/>
      <c r="O632" s="85" t="s">
        <v>58</v>
      </c>
      <c r="P632" s="85" t="s">
        <v>7</v>
      </c>
      <c r="Q632" s="85" t="s">
        <v>6</v>
      </c>
      <c r="R632" s="85" t="s">
        <v>59</v>
      </c>
      <c r="S632" s="86"/>
      <c r="T632" s="85" t="s">
        <v>58</v>
      </c>
      <c r="U632" s="85" t="s">
        <v>60</v>
      </c>
      <c r="V632" s="85" t="s">
        <v>23</v>
      </c>
      <c r="W632" s="85" t="s">
        <v>22</v>
      </c>
      <c r="X632" s="85" t="s">
        <v>24</v>
      </c>
      <c r="Y632" s="85" t="s">
        <v>64</v>
      </c>
      <c r="Z632" s="87"/>
      <c r="AA632" s="47"/>
    </row>
    <row r="633" spans="1:27" s="43" customFormat="1" ht="21" hidden="1" customHeight="1" x14ac:dyDescent="0.25">
      <c r="A633" s="44"/>
      <c r="B633" s="45"/>
      <c r="C633" s="45"/>
      <c r="D633" s="50"/>
      <c r="E633" s="50"/>
      <c r="F633" s="50"/>
      <c r="G633" s="50"/>
      <c r="H633" s="50"/>
      <c r="I633" s="45"/>
      <c r="J633" s="51" t="s">
        <v>1</v>
      </c>
      <c r="K633" s="52"/>
      <c r="L633" s="53"/>
      <c r="M633" s="45"/>
      <c r="N633" s="88"/>
      <c r="O633" s="89" t="s">
        <v>50</v>
      </c>
      <c r="P633" s="89"/>
      <c r="Q633" s="89"/>
      <c r="R633" s="89">
        <v>15</v>
      </c>
      <c r="S633" s="90"/>
      <c r="T633" s="89" t="s">
        <v>50</v>
      </c>
      <c r="U633" s="91"/>
      <c r="V633" s="91"/>
      <c r="W633" s="91">
        <f>V633+U633</f>
        <v>0</v>
      </c>
      <c r="X633" s="91"/>
      <c r="Y633" s="91">
        <f>W633-X633</f>
        <v>0</v>
      </c>
      <c r="Z633" s="87"/>
      <c r="AA633" s="45"/>
    </row>
    <row r="634" spans="1:27" s="43" customFormat="1" ht="21" hidden="1" customHeight="1" x14ac:dyDescent="0.25">
      <c r="A634" s="44"/>
      <c r="B634" s="45" t="s">
        <v>0</v>
      </c>
      <c r="C634" s="55"/>
      <c r="D634" s="45"/>
      <c r="E634" s="45"/>
      <c r="F634" s="45"/>
      <c r="G634" s="45"/>
      <c r="H634" s="56"/>
      <c r="I634" s="50"/>
      <c r="J634" s="45"/>
      <c r="K634" s="45"/>
      <c r="L634" s="57"/>
      <c r="M634" s="42"/>
      <c r="N634" s="92"/>
      <c r="O634" s="89" t="s">
        <v>76</v>
      </c>
      <c r="P634" s="89"/>
      <c r="Q634" s="89"/>
      <c r="R634" s="89" t="str">
        <f>IF(Q634="","",R633-Q634)</f>
        <v/>
      </c>
      <c r="S634" s="93"/>
      <c r="T634" s="89" t="s">
        <v>76</v>
      </c>
      <c r="U634" s="162">
        <f>Y633</f>
        <v>0</v>
      </c>
      <c r="V634" s="91"/>
      <c r="W634" s="162">
        <f>IF(U634="","",U634+V634)</f>
        <v>0</v>
      </c>
      <c r="X634" s="91"/>
      <c r="Y634" s="162">
        <f>IF(W634="","",W634-X634)</f>
        <v>0</v>
      </c>
      <c r="Z634" s="94"/>
      <c r="AA634" s="42"/>
    </row>
    <row r="635" spans="1:27" s="43" customFormat="1" ht="21" hidden="1" customHeight="1" x14ac:dyDescent="0.25">
      <c r="A635" s="44"/>
      <c r="B635" s="59" t="s">
        <v>46</v>
      </c>
      <c r="C635" s="60"/>
      <c r="D635" s="45"/>
      <c r="E635" s="45"/>
      <c r="F635" s="358" t="s">
        <v>48</v>
      </c>
      <c r="G635" s="358"/>
      <c r="H635" s="45"/>
      <c r="I635" s="358" t="s">
        <v>49</v>
      </c>
      <c r="J635" s="358"/>
      <c r="K635" s="358"/>
      <c r="L635" s="61"/>
      <c r="M635" s="45"/>
      <c r="N635" s="88"/>
      <c r="O635" s="89" t="s">
        <v>51</v>
      </c>
      <c r="P635" s="89"/>
      <c r="Q635" s="89"/>
      <c r="R635" s="89" t="str">
        <f t="shared" ref="R635:R644" si="121">IF(Q635="","",R634-Q635)</f>
        <v/>
      </c>
      <c r="S635" s="93"/>
      <c r="T635" s="89" t="s">
        <v>51</v>
      </c>
      <c r="U635" s="162">
        <f>IF($J$1="April",Y634,Y634)</f>
        <v>0</v>
      </c>
      <c r="V635" s="91"/>
      <c r="W635" s="162">
        <f t="shared" ref="W635:W644" si="122">IF(U635="","",U635+V635)</f>
        <v>0</v>
      </c>
      <c r="X635" s="91"/>
      <c r="Y635" s="162">
        <f t="shared" ref="Y635:Y644" si="123">IF(W635="","",W635-X635)</f>
        <v>0</v>
      </c>
      <c r="Z635" s="94"/>
      <c r="AA635" s="45"/>
    </row>
    <row r="636" spans="1:27" s="43" customFormat="1" ht="21" hidden="1" customHeight="1" x14ac:dyDescent="0.25">
      <c r="A636" s="44"/>
      <c r="B636" s="45"/>
      <c r="C636" s="45"/>
      <c r="D636" s="45"/>
      <c r="E636" s="45"/>
      <c r="F636" s="45"/>
      <c r="G636" s="45"/>
      <c r="H636" s="62"/>
      <c r="L636" s="49"/>
      <c r="M636" s="45"/>
      <c r="N636" s="88"/>
      <c r="O636" s="89" t="s">
        <v>52</v>
      </c>
      <c r="P636" s="89"/>
      <c r="Q636" s="89"/>
      <c r="R636" s="89" t="str">
        <f t="shared" si="121"/>
        <v/>
      </c>
      <c r="S636" s="93"/>
      <c r="T636" s="89" t="s">
        <v>52</v>
      </c>
      <c r="U636" s="162">
        <f>IF($J$1="April",Y635,Y635)</f>
        <v>0</v>
      </c>
      <c r="V636" s="91"/>
      <c r="W636" s="162">
        <f t="shared" si="122"/>
        <v>0</v>
      </c>
      <c r="X636" s="91"/>
      <c r="Y636" s="162">
        <f t="shared" si="123"/>
        <v>0</v>
      </c>
      <c r="Z636" s="94"/>
      <c r="AA636" s="45"/>
    </row>
    <row r="637" spans="1:27" s="43" customFormat="1" ht="21" hidden="1" customHeight="1" x14ac:dyDescent="0.25">
      <c r="A637" s="44"/>
      <c r="B637" s="359" t="s">
        <v>47</v>
      </c>
      <c r="C637" s="360"/>
      <c r="D637" s="45"/>
      <c r="E637" s="45"/>
      <c r="F637" s="63" t="s">
        <v>69</v>
      </c>
      <c r="G637" s="58" t="str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/>
      </c>
      <c r="H637" s="62"/>
      <c r="I637" s="64"/>
      <c r="J637" s="65" t="s">
        <v>66</v>
      </c>
      <c r="K637" s="66">
        <f>K633/$K$2*I637</f>
        <v>0</v>
      </c>
      <c r="L637" s="67"/>
      <c r="M637" s="45"/>
      <c r="N637" s="88"/>
      <c r="O637" s="89" t="s">
        <v>53</v>
      </c>
      <c r="P637" s="89"/>
      <c r="Q637" s="89"/>
      <c r="R637" s="89" t="str">
        <f t="shared" si="121"/>
        <v/>
      </c>
      <c r="S637" s="93"/>
      <c r="T637" s="89" t="s">
        <v>53</v>
      </c>
      <c r="U637" s="162">
        <f>IF($J$1="May",Y636,Y636)</f>
        <v>0</v>
      </c>
      <c r="V637" s="91"/>
      <c r="W637" s="162">
        <f t="shared" si="122"/>
        <v>0</v>
      </c>
      <c r="X637" s="91"/>
      <c r="Y637" s="162">
        <f t="shared" si="123"/>
        <v>0</v>
      </c>
      <c r="Z637" s="94"/>
      <c r="AA637" s="45"/>
    </row>
    <row r="638" spans="1:27" s="43" customFormat="1" ht="21" hidden="1" customHeight="1" x14ac:dyDescent="0.25">
      <c r="A638" s="44"/>
      <c r="B638" s="54"/>
      <c r="C638" s="54"/>
      <c r="D638" s="45"/>
      <c r="E638" s="45"/>
      <c r="F638" s="63" t="s">
        <v>23</v>
      </c>
      <c r="G638" s="58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62"/>
      <c r="I638" s="64"/>
      <c r="J638" s="65" t="s">
        <v>67</v>
      </c>
      <c r="K638" s="68">
        <f>K633/$K$2/8*I638</f>
        <v>0</v>
      </c>
      <c r="L638" s="69"/>
      <c r="M638" s="45"/>
      <c r="N638" s="88"/>
      <c r="O638" s="89" t="s">
        <v>54</v>
      </c>
      <c r="P638" s="89"/>
      <c r="Q638" s="89"/>
      <c r="R638" s="89" t="str">
        <f t="shared" si="121"/>
        <v/>
      </c>
      <c r="S638" s="93"/>
      <c r="T638" s="89" t="s">
        <v>54</v>
      </c>
      <c r="U638" s="162">
        <f>IF($J$1="May",Y637,Y637)</f>
        <v>0</v>
      </c>
      <c r="V638" s="91"/>
      <c r="W638" s="162">
        <f t="shared" si="122"/>
        <v>0</v>
      </c>
      <c r="X638" s="91"/>
      <c r="Y638" s="162">
        <f t="shared" si="123"/>
        <v>0</v>
      </c>
      <c r="Z638" s="94"/>
      <c r="AA638" s="45"/>
    </row>
    <row r="639" spans="1:27" s="43" customFormat="1" ht="21" hidden="1" customHeight="1" x14ac:dyDescent="0.25">
      <c r="A639" s="44"/>
      <c r="B639" s="63" t="s">
        <v>7</v>
      </c>
      <c r="C639" s="54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0</v>
      </c>
      <c r="D639" s="45"/>
      <c r="E639" s="45"/>
      <c r="F639" s="63" t="s">
        <v>70</v>
      </c>
      <c r="G639" s="58" t="str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/>
      </c>
      <c r="H639" s="62"/>
      <c r="I639" s="361" t="s">
        <v>74</v>
      </c>
      <c r="J639" s="362"/>
      <c r="K639" s="68">
        <f>K637+K638</f>
        <v>0</v>
      </c>
      <c r="L639" s="69"/>
      <c r="M639" s="45"/>
      <c r="N639" s="88"/>
      <c r="O639" s="89" t="s">
        <v>55</v>
      </c>
      <c r="P639" s="89"/>
      <c r="Q639" s="89"/>
      <c r="R639" s="89" t="str">
        <f t="shared" si="121"/>
        <v/>
      </c>
      <c r="S639" s="93"/>
      <c r="T639" s="89" t="s">
        <v>55</v>
      </c>
      <c r="U639" s="162" t="str">
        <f>IF($J$1="September",Y638,"")</f>
        <v/>
      </c>
      <c r="V639" s="91"/>
      <c r="W639" s="162" t="str">
        <f t="shared" si="122"/>
        <v/>
      </c>
      <c r="X639" s="91"/>
      <c r="Y639" s="162" t="str">
        <f t="shared" si="123"/>
        <v/>
      </c>
      <c r="Z639" s="94"/>
      <c r="AA639" s="45"/>
    </row>
    <row r="640" spans="1:27" s="43" customFormat="1" ht="21" hidden="1" customHeight="1" x14ac:dyDescent="0.25">
      <c r="A640" s="44"/>
      <c r="B640" s="63" t="s">
        <v>6</v>
      </c>
      <c r="C640" s="54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45"/>
      <c r="E640" s="45"/>
      <c r="F640" s="63" t="s">
        <v>24</v>
      </c>
      <c r="G640" s="58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0</v>
      </c>
      <c r="H640" s="62"/>
      <c r="I640" s="361" t="s">
        <v>75</v>
      </c>
      <c r="J640" s="362"/>
      <c r="K640" s="58">
        <f>G640</f>
        <v>0</v>
      </c>
      <c r="L640" s="70"/>
      <c r="M640" s="45"/>
      <c r="N640" s="88"/>
      <c r="O640" s="89" t="s">
        <v>56</v>
      </c>
      <c r="P640" s="89"/>
      <c r="Q640" s="89"/>
      <c r="R640" s="89" t="str">
        <f t="shared" si="121"/>
        <v/>
      </c>
      <c r="S640" s="93"/>
      <c r="T640" s="89" t="s">
        <v>56</v>
      </c>
      <c r="U640" s="162" t="str">
        <f>IF($J$1="September",Y639,"")</f>
        <v/>
      </c>
      <c r="V640" s="91"/>
      <c r="W640" s="162" t="str">
        <f t="shared" si="122"/>
        <v/>
      </c>
      <c r="X640" s="91"/>
      <c r="Y640" s="162" t="str">
        <f t="shared" si="123"/>
        <v/>
      </c>
      <c r="Z640" s="94"/>
      <c r="AA640" s="45"/>
    </row>
    <row r="641" spans="1:27" s="43" customFormat="1" ht="21" hidden="1" customHeight="1" x14ac:dyDescent="0.25">
      <c r="A641" s="44"/>
      <c r="B641" s="71" t="s">
        <v>73</v>
      </c>
      <c r="C641" s="54" t="str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/>
      </c>
      <c r="D641" s="45"/>
      <c r="E641" s="45"/>
      <c r="F641" s="63" t="s">
        <v>72</v>
      </c>
      <c r="G641" s="58" t="str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/>
      </c>
      <c r="H641" s="45"/>
      <c r="I641" s="363" t="s">
        <v>68</v>
      </c>
      <c r="J641" s="364"/>
      <c r="K641" s="72">
        <f>K639-K640</f>
        <v>0</v>
      </c>
      <c r="L641" s="73"/>
      <c r="M641" s="45"/>
      <c r="N641" s="88"/>
      <c r="O641" s="89" t="s">
        <v>61</v>
      </c>
      <c r="P641" s="89"/>
      <c r="Q641" s="89"/>
      <c r="R641" s="89" t="str">
        <f t="shared" si="121"/>
        <v/>
      </c>
      <c r="S641" s="93"/>
      <c r="T641" s="89" t="s">
        <v>61</v>
      </c>
      <c r="U641" s="162" t="str">
        <f>IF($J$1="Sept",Y640,"")</f>
        <v/>
      </c>
      <c r="V641" s="91"/>
      <c r="W641" s="162" t="str">
        <f t="shared" si="122"/>
        <v/>
      </c>
      <c r="X641" s="91"/>
      <c r="Y641" s="162" t="str">
        <f t="shared" si="123"/>
        <v/>
      </c>
      <c r="Z641" s="94"/>
      <c r="AA641" s="45"/>
    </row>
    <row r="642" spans="1:27" s="43" customFormat="1" ht="21" hidden="1" customHeight="1" x14ac:dyDescent="0.25">
      <c r="A642" s="44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61"/>
      <c r="M642" s="45"/>
      <c r="N642" s="88"/>
      <c r="O642" s="89" t="s">
        <v>57</v>
      </c>
      <c r="P642" s="89"/>
      <c r="Q642" s="89"/>
      <c r="R642" s="89" t="str">
        <f t="shared" si="121"/>
        <v/>
      </c>
      <c r="S642" s="93"/>
      <c r="T642" s="89" t="s">
        <v>57</v>
      </c>
      <c r="U642" s="162" t="str">
        <f>IF($J$1="October",Y641,"")</f>
        <v/>
      </c>
      <c r="V642" s="91"/>
      <c r="W642" s="162" t="str">
        <f t="shared" si="122"/>
        <v/>
      </c>
      <c r="X642" s="91"/>
      <c r="Y642" s="162" t="str">
        <f t="shared" si="123"/>
        <v/>
      </c>
      <c r="Z642" s="94"/>
      <c r="AA642" s="45"/>
    </row>
    <row r="643" spans="1:27" s="43" customFormat="1" ht="21" hidden="1" customHeight="1" x14ac:dyDescent="0.25">
      <c r="A643" s="44"/>
      <c r="B643" s="365" t="s">
        <v>103</v>
      </c>
      <c r="C643" s="365"/>
      <c r="D643" s="365"/>
      <c r="E643" s="365"/>
      <c r="F643" s="365"/>
      <c r="G643" s="365"/>
      <c r="H643" s="365"/>
      <c r="I643" s="365"/>
      <c r="J643" s="365"/>
      <c r="K643" s="365"/>
      <c r="L643" s="61"/>
      <c r="M643" s="45"/>
      <c r="N643" s="88"/>
      <c r="O643" s="89" t="s">
        <v>62</v>
      </c>
      <c r="P643" s="89"/>
      <c r="Q643" s="89"/>
      <c r="R643" s="89" t="str">
        <f t="shared" si="121"/>
        <v/>
      </c>
      <c r="S643" s="93"/>
      <c r="T643" s="89" t="s">
        <v>62</v>
      </c>
      <c r="U643" s="162" t="str">
        <f>IF($J$1="November",Y642,"")</f>
        <v/>
      </c>
      <c r="V643" s="91"/>
      <c r="W643" s="162" t="str">
        <f t="shared" si="122"/>
        <v/>
      </c>
      <c r="X643" s="91"/>
      <c r="Y643" s="162" t="str">
        <f t="shared" si="123"/>
        <v/>
      </c>
      <c r="Z643" s="94"/>
      <c r="AA643" s="45"/>
    </row>
    <row r="644" spans="1:27" s="43" customFormat="1" ht="21" hidden="1" customHeight="1" x14ac:dyDescent="0.25">
      <c r="A644" s="44"/>
      <c r="B644" s="365"/>
      <c r="C644" s="365"/>
      <c r="D644" s="365"/>
      <c r="E644" s="365"/>
      <c r="F644" s="365"/>
      <c r="G644" s="365"/>
      <c r="H644" s="365"/>
      <c r="I644" s="365"/>
      <c r="J644" s="365"/>
      <c r="K644" s="365"/>
      <c r="L644" s="61"/>
      <c r="M644" s="45"/>
      <c r="N644" s="88"/>
      <c r="O644" s="89" t="s">
        <v>63</v>
      </c>
      <c r="P644" s="89"/>
      <c r="Q644" s="89"/>
      <c r="R644" s="89" t="str">
        <f t="shared" si="121"/>
        <v/>
      </c>
      <c r="S644" s="93"/>
      <c r="T644" s="89" t="s">
        <v>63</v>
      </c>
      <c r="U644" s="162" t="str">
        <f>IF($J$1="Dec",Y643,"")</f>
        <v/>
      </c>
      <c r="V644" s="91"/>
      <c r="W644" s="162" t="str">
        <f t="shared" si="122"/>
        <v/>
      </c>
      <c r="X644" s="91"/>
      <c r="Y644" s="162" t="str">
        <f t="shared" si="123"/>
        <v/>
      </c>
      <c r="Z644" s="94"/>
      <c r="AA644" s="45"/>
    </row>
    <row r="645" spans="1:27" s="43" customFormat="1" ht="21" hidden="1" customHeight="1" thickBot="1" x14ac:dyDescent="0.3">
      <c r="A645" s="74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6"/>
      <c r="N645" s="95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7"/>
    </row>
    <row r="646" spans="1:27" s="45" customFormat="1" ht="21" hidden="1" customHeight="1" x14ac:dyDescent="0.25"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7" s="45" customFormat="1" ht="21" hidden="1" customHeight="1" thickBot="1" x14ac:dyDescent="0.3"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7" s="43" customFormat="1" ht="21" customHeight="1" x14ac:dyDescent="0.25">
      <c r="A648" s="350" t="s">
        <v>45</v>
      </c>
      <c r="B648" s="351"/>
      <c r="C648" s="351"/>
      <c r="D648" s="351"/>
      <c r="E648" s="351"/>
      <c r="F648" s="351"/>
      <c r="G648" s="351"/>
      <c r="H648" s="351"/>
      <c r="I648" s="351"/>
      <c r="J648" s="351"/>
      <c r="K648" s="351"/>
      <c r="L648" s="352"/>
      <c r="M648" s="42"/>
      <c r="N648" s="81"/>
      <c r="O648" s="353" t="s">
        <v>47</v>
      </c>
      <c r="P648" s="354"/>
      <c r="Q648" s="354"/>
      <c r="R648" s="355"/>
      <c r="S648" s="82"/>
      <c r="T648" s="353" t="s">
        <v>48</v>
      </c>
      <c r="U648" s="354"/>
      <c r="V648" s="354"/>
      <c r="W648" s="354"/>
      <c r="X648" s="354"/>
      <c r="Y648" s="355"/>
      <c r="Z648" s="83"/>
      <c r="AA648" s="42"/>
    </row>
    <row r="649" spans="1:27" s="43" customFormat="1" ht="21" customHeight="1" x14ac:dyDescent="0.25">
      <c r="A649" s="44"/>
      <c r="B649" s="45"/>
      <c r="C649" s="356" t="s">
        <v>101</v>
      </c>
      <c r="D649" s="356"/>
      <c r="E649" s="356"/>
      <c r="F649" s="356"/>
      <c r="G649" s="46" t="str">
        <f>$J$1</f>
        <v>July</v>
      </c>
      <c r="H649" s="357">
        <f>$K$1</f>
        <v>2020</v>
      </c>
      <c r="I649" s="357"/>
      <c r="J649" s="45"/>
      <c r="K649" s="47"/>
      <c r="L649" s="48"/>
      <c r="M649" s="47"/>
      <c r="N649" s="84"/>
      <c r="O649" s="85" t="s">
        <v>58</v>
      </c>
      <c r="P649" s="85" t="s">
        <v>7</v>
      </c>
      <c r="Q649" s="85" t="s">
        <v>6</v>
      </c>
      <c r="R649" s="85" t="s">
        <v>59</v>
      </c>
      <c r="S649" s="86"/>
      <c r="T649" s="85" t="s">
        <v>58</v>
      </c>
      <c r="U649" s="85" t="s">
        <v>60</v>
      </c>
      <c r="V649" s="85" t="s">
        <v>23</v>
      </c>
      <c r="W649" s="85" t="s">
        <v>22</v>
      </c>
      <c r="X649" s="85" t="s">
        <v>24</v>
      </c>
      <c r="Y649" s="85" t="s">
        <v>64</v>
      </c>
      <c r="Z649" s="87"/>
      <c r="AA649" s="47"/>
    </row>
    <row r="650" spans="1:27" s="43" customFormat="1" ht="21" customHeight="1" x14ac:dyDescent="0.25">
      <c r="A650" s="44"/>
      <c r="B650" s="45"/>
      <c r="C650" s="45"/>
      <c r="D650" s="50"/>
      <c r="E650" s="50"/>
      <c r="F650" s="50"/>
      <c r="G650" s="50"/>
      <c r="H650" s="50"/>
      <c r="I650" s="45"/>
      <c r="J650" s="51" t="s">
        <v>1</v>
      </c>
      <c r="K650" s="52">
        <v>18000</v>
      </c>
      <c r="L650" s="53"/>
      <c r="M650" s="45"/>
      <c r="N650" s="88"/>
      <c r="O650" s="89" t="s">
        <v>50</v>
      </c>
      <c r="P650" s="89">
        <f>31-Q650</f>
        <v>15</v>
      </c>
      <c r="Q650" s="89">
        <v>16</v>
      </c>
      <c r="R650" s="89">
        <v>14</v>
      </c>
      <c r="S650" s="90"/>
      <c r="T650" s="89" t="s">
        <v>50</v>
      </c>
      <c r="U650" s="91"/>
      <c r="V650" s="91"/>
      <c r="W650" s="91">
        <f>V650+U650</f>
        <v>0</v>
      </c>
      <c r="X650" s="91"/>
      <c r="Y650" s="91">
        <f>W650-X650</f>
        <v>0</v>
      </c>
      <c r="Z650" s="87"/>
      <c r="AA650" s="45"/>
    </row>
    <row r="651" spans="1:27" s="43" customFormat="1" ht="21" customHeight="1" x14ac:dyDescent="0.25">
      <c r="A651" s="44"/>
      <c r="B651" s="45" t="s">
        <v>0</v>
      </c>
      <c r="C651" s="55" t="s">
        <v>142</v>
      </c>
      <c r="D651" s="45"/>
      <c r="E651" s="45"/>
      <c r="F651" s="45"/>
      <c r="G651" s="45"/>
      <c r="H651" s="56"/>
      <c r="I651" s="50"/>
      <c r="J651" s="45"/>
      <c r="K651" s="45"/>
      <c r="L651" s="57"/>
      <c r="M651" s="42"/>
      <c r="N651" s="92"/>
      <c r="O651" s="89" t="s">
        <v>76</v>
      </c>
      <c r="P651" s="89">
        <v>26</v>
      </c>
      <c r="Q651" s="89">
        <v>3</v>
      </c>
      <c r="R651" s="89">
        <f>R650-Q651</f>
        <v>11</v>
      </c>
      <c r="S651" s="93"/>
      <c r="T651" s="89" t="s">
        <v>76</v>
      </c>
      <c r="U651" s="162">
        <f>IF($J$1="January","",Y650)</f>
        <v>0</v>
      </c>
      <c r="V651" s="91"/>
      <c r="W651" s="162">
        <f>IF(U651="","",U651+V651)</f>
        <v>0</v>
      </c>
      <c r="X651" s="91"/>
      <c r="Y651" s="162">
        <f>IF(W651="","",W651-X651)</f>
        <v>0</v>
      </c>
      <c r="Z651" s="94"/>
      <c r="AA651" s="42"/>
    </row>
    <row r="652" spans="1:27" s="43" customFormat="1" ht="21" customHeight="1" x14ac:dyDescent="0.25">
      <c r="A652" s="44"/>
      <c r="B652" s="59" t="s">
        <v>46</v>
      </c>
      <c r="C652" s="60"/>
      <c r="D652" s="45"/>
      <c r="E652" s="45"/>
      <c r="F652" s="358" t="s">
        <v>48</v>
      </c>
      <c r="G652" s="358"/>
      <c r="H652" s="45"/>
      <c r="I652" s="358" t="s">
        <v>49</v>
      </c>
      <c r="J652" s="358"/>
      <c r="K652" s="358"/>
      <c r="L652" s="61"/>
      <c r="M652" s="45"/>
      <c r="N652" s="88"/>
      <c r="O652" s="89" t="s">
        <v>51</v>
      </c>
      <c r="P652" s="89">
        <v>28</v>
      </c>
      <c r="Q652" s="89">
        <v>3</v>
      </c>
      <c r="R652" s="89">
        <f>R651-Q652</f>
        <v>8</v>
      </c>
      <c r="S652" s="93"/>
      <c r="T652" s="89" t="s">
        <v>51</v>
      </c>
      <c r="U652" s="162">
        <f>IF($J$1="February","",Y651)</f>
        <v>0</v>
      </c>
      <c r="V652" s="91"/>
      <c r="W652" s="162">
        <f t="shared" ref="W652:W661" si="124">IF(U652="","",U652+V652)</f>
        <v>0</v>
      </c>
      <c r="X652" s="91"/>
      <c r="Y652" s="162">
        <f t="shared" ref="Y652:Y661" si="125">IF(W652="","",W652-X652)</f>
        <v>0</v>
      </c>
      <c r="Z652" s="94"/>
      <c r="AA652" s="45"/>
    </row>
    <row r="653" spans="1:27" s="43" customFormat="1" ht="21" customHeight="1" x14ac:dyDescent="0.25">
      <c r="A653" s="44"/>
      <c r="B653" s="45"/>
      <c r="C653" s="45"/>
      <c r="D653" s="45"/>
      <c r="E653" s="45"/>
      <c r="F653" s="45"/>
      <c r="G653" s="45"/>
      <c r="H653" s="62"/>
      <c r="L653" s="49"/>
      <c r="M653" s="45"/>
      <c r="N653" s="88"/>
      <c r="O653" s="89" t="s">
        <v>52</v>
      </c>
      <c r="P653" s="89">
        <v>23</v>
      </c>
      <c r="Q653" s="89">
        <v>7</v>
      </c>
      <c r="R653" s="89">
        <f>R652-Q653</f>
        <v>1</v>
      </c>
      <c r="S653" s="93"/>
      <c r="T653" s="89" t="s">
        <v>52</v>
      </c>
      <c r="U653" s="162">
        <f>IF($J$1="March","",Y652)</f>
        <v>0</v>
      </c>
      <c r="V653" s="91"/>
      <c r="W653" s="162">
        <f t="shared" si="124"/>
        <v>0</v>
      </c>
      <c r="X653" s="91"/>
      <c r="Y653" s="162">
        <f t="shared" si="125"/>
        <v>0</v>
      </c>
      <c r="Z653" s="94"/>
      <c r="AA653" s="45"/>
    </row>
    <row r="654" spans="1:27" s="43" customFormat="1" ht="21" customHeight="1" x14ac:dyDescent="0.25">
      <c r="A654" s="44"/>
      <c r="B654" s="359" t="s">
        <v>47</v>
      </c>
      <c r="C654" s="360"/>
      <c r="D654" s="45"/>
      <c r="E654" s="45"/>
      <c r="F654" s="63" t="s">
        <v>69</v>
      </c>
      <c r="G654" s="58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62"/>
      <c r="I654" s="64">
        <f>IF(C658&gt;0,$K$2,C656)</f>
        <v>12</v>
      </c>
      <c r="J654" s="65" t="s">
        <v>66</v>
      </c>
      <c r="K654" s="66">
        <f>K650/$K$2*I654</f>
        <v>6967.7419354838712</v>
      </c>
      <c r="L654" s="67"/>
      <c r="M654" s="45"/>
      <c r="N654" s="88"/>
      <c r="O654" s="89" t="s">
        <v>53</v>
      </c>
      <c r="P654" s="89">
        <v>26</v>
      </c>
      <c r="Q654" s="89">
        <v>5</v>
      </c>
      <c r="R654" s="89">
        <v>0</v>
      </c>
      <c r="S654" s="93"/>
      <c r="T654" s="89" t="s">
        <v>53</v>
      </c>
      <c r="U654" s="162">
        <f>IF($J$1="April","",Y653)</f>
        <v>0</v>
      </c>
      <c r="V654" s="91"/>
      <c r="W654" s="162">
        <f t="shared" si="124"/>
        <v>0</v>
      </c>
      <c r="X654" s="91"/>
      <c r="Y654" s="162">
        <f t="shared" si="125"/>
        <v>0</v>
      </c>
      <c r="Z654" s="94"/>
      <c r="AA654" s="45"/>
    </row>
    <row r="655" spans="1:27" s="43" customFormat="1" ht="21" customHeight="1" x14ac:dyDescent="0.25">
      <c r="A655" s="44"/>
      <c r="B655" s="54"/>
      <c r="C655" s="54"/>
      <c r="D655" s="45"/>
      <c r="E655" s="45"/>
      <c r="F655" s="63" t="s">
        <v>23</v>
      </c>
      <c r="G655" s="58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62"/>
      <c r="I655" s="108">
        <v>24</v>
      </c>
      <c r="J655" s="65" t="s">
        <v>67</v>
      </c>
      <c r="K655" s="68">
        <f>K650/$K$2/8*I655</f>
        <v>1741.9354838709678</v>
      </c>
      <c r="L655" s="69"/>
      <c r="M655" s="45"/>
      <c r="N655" s="88"/>
      <c r="O655" s="89" t="s">
        <v>54</v>
      </c>
      <c r="P655" s="89">
        <v>28</v>
      </c>
      <c r="Q655" s="89">
        <v>2</v>
      </c>
      <c r="R655" s="89">
        <v>0</v>
      </c>
      <c r="S655" s="93"/>
      <c r="T655" s="89" t="s">
        <v>54</v>
      </c>
      <c r="U655" s="162">
        <f>IF($J$1="May","",Y654)</f>
        <v>0</v>
      </c>
      <c r="V655" s="91"/>
      <c r="W655" s="162">
        <f t="shared" si="124"/>
        <v>0</v>
      </c>
      <c r="X655" s="91"/>
      <c r="Y655" s="162">
        <f t="shared" si="125"/>
        <v>0</v>
      </c>
      <c r="Z655" s="94"/>
      <c r="AA655" s="45"/>
    </row>
    <row r="656" spans="1:27" s="43" customFormat="1" ht="21" customHeight="1" x14ac:dyDescent="0.25">
      <c r="A656" s="44"/>
      <c r="B656" s="63" t="s">
        <v>7</v>
      </c>
      <c r="C656" s="54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12</v>
      </c>
      <c r="D656" s="45"/>
      <c r="E656" s="45"/>
      <c r="F656" s="63" t="s">
        <v>70</v>
      </c>
      <c r="G656" s="58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62"/>
      <c r="I656" s="361" t="s">
        <v>74</v>
      </c>
      <c r="J656" s="362"/>
      <c r="K656" s="68">
        <f>K654+K655</f>
        <v>8709.677419354839</v>
      </c>
      <c r="L656" s="69"/>
      <c r="M656" s="45"/>
      <c r="N656" s="88"/>
      <c r="O656" s="89" t="s">
        <v>55</v>
      </c>
      <c r="P656" s="89">
        <f>31-19</f>
        <v>12</v>
      </c>
      <c r="Q656" s="89">
        <v>19</v>
      </c>
      <c r="R656" s="89">
        <v>0</v>
      </c>
      <c r="S656" s="93"/>
      <c r="T656" s="89" t="s">
        <v>55</v>
      </c>
      <c r="U656" s="162">
        <f>IF($J$1="June","",Y655)</f>
        <v>0</v>
      </c>
      <c r="V656" s="91"/>
      <c r="W656" s="162">
        <f t="shared" si="124"/>
        <v>0</v>
      </c>
      <c r="X656" s="91"/>
      <c r="Y656" s="162">
        <f t="shared" si="125"/>
        <v>0</v>
      </c>
      <c r="Z656" s="94"/>
      <c r="AA656" s="45"/>
    </row>
    <row r="657" spans="1:27" s="43" customFormat="1" ht="21" customHeight="1" x14ac:dyDescent="0.25">
      <c r="A657" s="44"/>
      <c r="B657" s="63" t="s">
        <v>6</v>
      </c>
      <c r="C657" s="54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19</v>
      </c>
      <c r="D657" s="45"/>
      <c r="E657" s="45"/>
      <c r="F657" s="63" t="s">
        <v>24</v>
      </c>
      <c r="G657" s="58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62"/>
      <c r="I657" s="361" t="s">
        <v>75</v>
      </c>
      <c r="J657" s="362"/>
      <c r="K657" s="58">
        <f>G657</f>
        <v>0</v>
      </c>
      <c r="L657" s="70"/>
      <c r="M657" s="45"/>
      <c r="N657" s="88"/>
      <c r="O657" s="89" t="s">
        <v>56</v>
      </c>
      <c r="P657" s="89"/>
      <c r="Q657" s="89"/>
      <c r="R657" s="89">
        <v>0</v>
      </c>
      <c r="S657" s="93"/>
      <c r="T657" s="89" t="s">
        <v>56</v>
      </c>
      <c r="U657" s="162" t="str">
        <f>IF($J$1="July","",Y656)</f>
        <v/>
      </c>
      <c r="V657" s="91"/>
      <c r="W657" s="162" t="str">
        <f t="shared" si="124"/>
        <v/>
      </c>
      <c r="X657" s="91"/>
      <c r="Y657" s="162" t="str">
        <f t="shared" si="125"/>
        <v/>
      </c>
      <c r="Z657" s="94"/>
      <c r="AA657" s="45"/>
    </row>
    <row r="658" spans="1:27" s="43" customFormat="1" ht="21" customHeight="1" x14ac:dyDescent="0.25">
      <c r="A658" s="44"/>
      <c r="B658" s="71" t="s">
        <v>73</v>
      </c>
      <c r="C658" s="54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D658" s="45"/>
      <c r="E658" s="45"/>
      <c r="F658" s="63" t="s">
        <v>72</v>
      </c>
      <c r="G658" s="58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45"/>
      <c r="I658" s="363" t="s">
        <v>68</v>
      </c>
      <c r="J658" s="364"/>
      <c r="K658" s="72">
        <f>K656-K657</f>
        <v>8709.677419354839</v>
      </c>
      <c r="L658" s="73"/>
      <c r="M658" s="45"/>
      <c r="N658" s="88"/>
      <c r="O658" s="89" t="s">
        <v>61</v>
      </c>
      <c r="P658" s="89"/>
      <c r="Q658" s="89"/>
      <c r="R658" s="89">
        <v>0</v>
      </c>
      <c r="S658" s="93"/>
      <c r="T658" s="89" t="s">
        <v>61</v>
      </c>
      <c r="U658" s="162" t="str">
        <f>IF($J$1="August","",Y657)</f>
        <v/>
      </c>
      <c r="V658" s="91"/>
      <c r="W658" s="162" t="str">
        <f t="shared" si="124"/>
        <v/>
      </c>
      <c r="X658" s="91"/>
      <c r="Y658" s="162" t="str">
        <f t="shared" si="125"/>
        <v/>
      </c>
      <c r="Z658" s="94"/>
      <c r="AA658" s="45"/>
    </row>
    <row r="659" spans="1:27" s="43" customFormat="1" ht="21" customHeight="1" x14ac:dyDescent="0.25">
      <c r="A659" s="44"/>
      <c r="B659" s="45"/>
      <c r="C659" s="45"/>
      <c r="D659" s="45"/>
      <c r="E659" s="45"/>
      <c r="F659" s="45"/>
      <c r="G659" s="45"/>
      <c r="H659" s="45"/>
      <c r="I659" s="45"/>
      <c r="J659" s="45"/>
      <c r="K659" s="177"/>
      <c r="L659" s="61"/>
      <c r="M659" s="45"/>
      <c r="N659" s="88"/>
      <c r="O659" s="89" t="s">
        <v>57</v>
      </c>
      <c r="P659" s="89"/>
      <c r="Q659" s="89"/>
      <c r="R659" s="89">
        <v>0</v>
      </c>
      <c r="S659" s="93"/>
      <c r="T659" s="89" t="s">
        <v>57</v>
      </c>
      <c r="U659" s="162" t="str">
        <f>IF($J$1="September","",Y658)</f>
        <v/>
      </c>
      <c r="V659" s="91"/>
      <c r="W659" s="162" t="str">
        <f t="shared" si="124"/>
        <v/>
      </c>
      <c r="X659" s="91"/>
      <c r="Y659" s="162" t="str">
        <f t="shared" si="125"/>
        <v/>
      </c>
      <c r="Z659" s="94"/>
      <c r="AA659" s="45"/>
    </row>
    <row r="660" spans="1:27" s="43" customFormat="1" ht="21" customHeight="1" x14ac:dyDescent="0.25">
      <c r="A660" s="44"/>
      <c r="B660" s="365" t="s">
        <v>103</v>
      </c>
      <c r="C660" s="365"/>
      <c r="D660" s="365"/>
      <c r="E660" s="365"/>
      <c r="F660" s="365"/>
      <c r="G660" s="365"/>
      <c r="H660" s="365"/>
      <c r="I660" s="365"/>
      <c r="J660" s="365"/>
      <c r="K660" s="365"/>
      <c r="L660" s="61"/>
      <c r="M660" s="45"/>
      <c r="N660" s="88"/>
      <c r="O660" s="89" t="s">
        <v>62</v>
      </c>
      <c r="P660" s="89"/>
      <c r="Q660" s="89"/>
      <c r="R660" s="89">
        <v>0</v>
      </c>
      <c r="S660" s="93"/>
      <c r="T660" s="89" t="s">
        <v>62</v>
      </c>
      <c r="U660" s="162" t="str">
        <f>IF($J$1="October","",Y659)</f>
        <v/>
      </c>
      <c r="V660" s="91"/>
      <c r="W660" s="162" t="str">
        <f t="shared" si="124"/>
        <v/>
      </c>
      <c r="X660" s="91"/>
      <c r="Y660" s="162" t="str">
        <f t="shared" si="125"/>
        <v/>
      </c>
      <c r="Z660" s="94"/>
      <c r="AA660" s="45"/>
    </row>
    <row r="661" spans="1:27" s="43" customFormat="1" ht="21" customHeight="1" x14ac:dyDescent="0.25">
      <c r="A661" s="44"/>
      <c r="B661" s="365"/>
      <c r="C661" s="365"/>
      <c r="D661" s="365"/>
      <c r="E661" s="365"/>
      <c r="F661" s="365"/>
      <c r="G661" s="365"/>
      <c r="H661" s="365"/>
      <c r="I661" s="365"/>
      <c r="J661" s="365"/>
      <c r="K661" s="365"/>
      <c r="L661" s="61"/>
      <c r="M661" s="45"/>
      <c r="N661" s="88"/>
      <c r="O661" s="89" t="s">
        <v>63</v>
      </c>
      <c r="P661" s="89"/>
      <c r="Q661" s="89"/>
      <c r="R661" s="89">
        <v>0</v>
      </c>
      <c r="S661" s="93"/>
      <c r="T661" s="89" t="s">
        <v>63</v>
      </c>
      <c r="U661" s="162" t="str">
        <f>IF($J$1="November","",Y660)</f>
        <v/>
      </c>
      <c r="V661" s="91"/>
      <c r="W661" s="162" t="str">
        <f t="shared" si="124"/>
        <v/>
      </c>
      <c r="X661" s="91"/>
      <c r="Y661" s="162" t="str">
        <f t="shared" si="125"/>
        <v/>
      </c>
      <c r="Z661" s="94"/>
      <c r="AA661" s="45"/>
    </row>
    <row r="662" spans="1:27" s="43" customFormat="1" ht="21" customHeight="1" thickBot="1" x14ac:dyDescent="0.3">
      <c r="A662" s="74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6"/>
      <c r="N662" s="95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7"/>
    </row>
    <row r="663" spans="1:27" s="45" customFormat="1" ht="21" customHeight="1" thickBot="1" x14ac:dyDescent="0.3"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7" s="43" customFormat="1" ht="21" hidden="1" customHeight="1" x14ac:dyDescent="0.25">
      <c r="A664" s="350" t="s">
        <v>45</v>
      </c>
      <c r="B664" s="351"/>
      <c r="C664" s="351"/>
      <c r="D664" s="351"/>
      <c r="E664" s="351"/>
      <c r="F664" s="351"/>
      <c r="G664" s="351"/>
      <c r="H664" s="351"/>
      <c r="I664" s="351"/>
      <c r="J664" s="351"/>
      <c r="K664" s="351"/>
      <c r="L664" s="352"/>
      <c r="M664" s="42"/>
      <c r="N664" s="81"/>
      <c r="O664" s="353" t="s">
        <v>47</v>
      </c>
      <c r="P664" s="354"/>
      <c r="Q664" s="354"/>
      <c r="R664" s="355"/>
      <c r="S664" s="82"/>
      <c r="T664" s="353" t="s">
        <v>48</v>
      </c>
      <c r="U664" s="354"/>
      <c r="V664" s="354"/>
      <c r="W664" s="354"/>
      <c r="X664" s="354"/>
      <c r="Y664" s="355"/>
      <c r="Z664" s="83"/>
      <c r="AA664" s="42"/>
    </row>
    <row r="665" spans="1:27" s="43" customFormat="1" ht="21" hidden="1" customHeight="1" x14ac:dyDescent="0.25">
      <c r="A665" s="44"/>
      <c r="B665" s="45"/>
      <c r="C665" s="356" t="s">
        <v>101</v>
      </c>
      <c r="D665" s="356"/>
      <c r="E665" s="356"/>
      <c r="F665" s="356"/>
      <c r="G665" s="46" t="str">
        <f>$J$1</f>
        <v>July</v>
      </c>
      <c r="H665" s="357">
        <f>$K$1</f>
        <v>2020</v>
      </c>
      <c r="I665" s="357"/>
      <c r="J665" s="45"/>
      <c r="K665" s="47"/>
      <c r="L665" s="48"/>
      <c r="M665" s="47"/>
      <c r="N665" s="84"/>
      <c r="O665" s="85" t="s">
        <v>58</v>
      </c>
      <c r="P665" s="85" t="s">
        <v>7</v>
      </c>
      <c r="Q665" s="85" t="s">
        <v>6</v>
      </c>
      <c r="R665" s="85" t="s">
        <v>59</v>
      </c>
      <c r="S665" s="86"/>
      <c r="T665" s="85" t="s">
        <v>58</v>
      </c>
      <c r="U665" s="85" t="s">
        <v>60</v>
      </c>
      <c r="V665" s="85" t="s">
        <v>23</v>
      </c>
      <c r="W665" s="85" t="s">
        <v>22</v>
      </c>
      <c r="X665" s="85" t="s">
        <v>24</v>
      </c>
      <c r="Y665" s="85" t="s">
        <v>64</v>
      </c>
      <c r="Z665" s="87"/>
      <c r="AA665" s="47"/>
    </row>
    <row r="666" spans="1:27" s="43" customFormat="1" ht="21" hidden="1" customHeight="1" x14ac:dyDescent="0.25">
      <c r="A666" s="44"/>
      <c r="B666" s="45"/>
      <c r="C666" s="45"/>
      <c r="D666" s="50"/>
      <c r="E666" s="50"/>
      <c r="F666" s="50"/>
      <c r="G666" s="50"/>
      <c r="H666" s="50"/>
      <c r="I666" s="45"/>
      <c r="J666" s="51" t="s">
        <v>1</v>
      </c>
      <c r="K666" s="52"/>
      <c r="L666" s="53"/>
      <c r="M666" s="45"/>
      <c r="N666" s="88"/>
      <c r="O666" s="89" t="s">
        <v>50</v>
      </c>
      <c r="P666" s="89"/>
      <c r="Q666" s="89"/>
      <c r="R666" s="89">
        <v>0</v>
      </c>
      <c r="S666" s="90"/>
      <c r="T666" s="89" t="s">
        <v>50</v>
      </c>
      <c r="U666" s="91"/>
      <c r="V666" s="91"/>
      <c r="W666" s="91">
        <f>V666+U666</f>
        <v>0</v>
      </c>
      <c r="X666" s="91"/>
      <c r="Y666" s="91">
        <f>W666-X666</f>
        <v>0</v>
      </c>
      <c r="Z666" s="87"/>
      <c r="AA666" s="45"/>
    </row>
    <row r="667" spans="1:27" s="43" customFormat="1" ht="21" hidden="1" customHeight="1" x14ac:dyDescent="0.25">
      <c r="A667" s="44"/>
      <c r="B667" s="45" t="s">
        <v>0</v>
      </c>
      <c r="C667" s="55"/>
      <c r="D667" s="45"/>
      <c r="E667" s="45"/>
      <c r="F667" s="45"/>
      <c r="G667" s="45"/>
      <c r="H667" s="56"/>
      <c r="I667" s="50"/>
      <c r="J667" s="45"/>
      <c r="K667" s="45"/>
      <c r="L667" s="57"/>
      <c r="M667" s="42"/>
      <c r="N667" s="92"/>
      <c r="O667" s="89" t="s">
        <v>76</v>
      </c>
      <c r="P667" s="89"/>
      <c r="Q667" s="89"/>
      <c r="R667" s="89">
        <v>0</v>
      </c>
      <c r="S667" s="93"/>
      <c r="T667" s="89" t="s">
        <v>76</v>
      </c>
      <c r="U667" s="162">
        <f>IF($J$1="January","",Y666)</f>
        <v>0</v>
      </c>
      <c r="V667" s="91"/>
      <c r="W667" s="162">
        <f>IF(U667="","",U667+V667)</f>
        <v>0</v>
      </c>
      <c r="X667" s="91"/>
      <c r="Y667" s="162">
        <f>IF(W667="","",W667-X667)</f>
        <v>0</v>
      </c>
      <c r="Z667" s="94"/>
      <c r="AA667" s="42"/>
    </row>
    <row r="668" spans="1:27" s="43" customFormat="1" ht="21" hidden="1" customHeight="1" x14ac:dyDescent="0.25">
      <c r="A668" s="44"/>
      <c r="B668" s="59" t="s">
        <v>46</v>
      </c>
      <c r="C668" s="60"/>
      <c r="D668" s="45"/>
      <c r="E668" s="45"/>
      <c r="F668" s="358" t="s">
        <v>48</v>
      </c>
      <c r="G668" s="358"/>
      <c r="H668" s="45"/>
      <c r="I668" s="358" t="s">
        <v>49</v>
      </c>
      <c r="J668" s="358"/>
      <c r="K668" s="358"/>
      <c r="L668" s="61"/>
      <c r="M668" s="45"/>
      <c r="N668" s="88"/>
      <c r="O668" s="89" t="s">
        <v>51</v>
      </c>
      <c r="P668" s="89"/>
      <c r="Q668" s="89"/>
      <c r="R668" s="89">
        <v>0</v>
      </c>
      <c r="S668" s="93"/>
      <c r="T668" s="89" t="s">
        <v>51</v>
      </c>
      <c r="U668" s="162">
        <f>IF($J$1="February","",Y667)</f>
        <v>0</v>
      </c>
      <c r="V668" s="91"/>
      <c r="W668" s="162">
        <f t="shared" ref="W668:W677" si="126">IF(U668="","",U668+V668)</f>
        <v>0</v>
      </c>
      <c r="X668" s="91"/>
      <c r="Y668" s="162">
        <f t="shared" ref="Y668:Y677" si="127">IF(W668="","",W668-X668)</f>
        <v>0</v>
      </c>
      <c r="Z668" s="94"/>
      <c r="AA668" s="45"/>
    </row>
    <row r="669" spans="1:27" s="43" customFormat="1" ht="21" hidden="1" customHeight="1" x14ac:dyDescent="0.25">
      <c r="A669" s="44"/>
      <c r="B669" s="45"/>
      <c r="C669" s="45"/>
      <c r="D669" s="45"/>
      <c r="E669" s="45"/>
      <c r="F669" s="45"/>
      <c r="G669" s="45"/>
      <c r="H669" s="62"/>
      <c r="L669" s="49"/>
      <c r="M669" s="45"/>
      <c r="N669" s="88"/>
      <c r="O669" s="89" t="s">
        <v>52</v>
      </c>
      <c r="P669" s="89"/>
      <c r="Q669" s="89"/>
      <c r="R669" s="89" t="str">
        <f t="shared" ref="R669:R677" si="128">IF(Q669="","",R668-Q669)</f>
        <v/>
      </c>
      <c r="S669" s="93"/>
      <c r="T669" s="89" t="s">
        <v>52</v>
      </c>
      <c r="U669" s="162">
        <f>IF($J$1="March","",Y668)</f>
        <v>0</v>
      </c>
      <c r="V669" s="91"/>
      <c r="W669" s="162">
        <f t="shared" si="126"/>
        <v>0</v>
      </c>
      <c r="X669" s="91"/>
      <c r="Y669" s="162">
        <f t="shared" si="127"/>
        <v>0</v>
      </c>
      <c r="Z669" s="94"/>
      <c r="AA669" s="45"/>
    </row>
    <row r="670" spans="1:27" s="43" customFormat="1" ht="21" hidden="1" customHeight="1" x14ac:dyDescent="0.25">
      <c r="A670" s="44"/>
      <c r="B670" s="359" t="s">
        <v>47</v>
      </c>
      <c r="C670" s="360"/>
      <c r="D670" s="45"/>
      <c r="E670" s="45"/>
      <c r="F670" s="63" t="s">
        <v>69</v>
      </c>
      <c r="G670" s="58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62"/>
      <c r="I670" s="64"/>
      <c r="J670" s="65" t="s">
        <v>66</v>
      </c>
      <c r="K670" s="66">
        <f>K666/$K$2*I670</f>
        <v>0</v>
      </c>
      <c r="L670" s="67"/>
      <c r="M670" s="45"/>
      <c r="N670" s="88"/>
      <c r="O670" s="89" t="s">
        <v>53</v>
      </c>
      <c r="P670" s="89"/>
      <c r="Q670" s="89"/>
      <c r="R670" s="89">
        <v>0</v>
      </c>
      <c r="S670" s="93"/>
      <c r="T670" s="89" t="s">
        <v>53</v>
      </c>
      <c r="U670" s="162">
        <f>IF($J$1="April","",Y669)</f>
        <v>0</v>
      </c>
      <c r="V670" s="91"/>
      <c r="W670" s="162">
        <f t="shared" si="126"/>
        <v>0</v>
      </c>
      <c r="X670" s="91"/>
      <c r="Y670" s="162">
        <f t="shared" si="127"/>
        <v>0</v>
      </c>
      <c r="Z670" s="94"/>
      <c r="AA670" s="45"/>
    </row>
    <row r="671" spans="1:27" s="43" customFormat="1" ht="21" hidden="1" customHeight="1" x14ac:dyDescent="0.25">
      <c r="A671" s="44"/>
      <c r="B671" s="54"/>
      <c r="C671" s="54"/>
      <c r="D671" s="45"/>
      <c r="E671" s="45"/>
      <c r="F671" s="63" t="s">
        <v>23</v>
      </c>
      <c r="G671" s="58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62"/>
      <c r="I671" s="108"/>
      <c r="J671" s="65" t="s">
        <v>67</v>
      </c>
      <c r="K671" s="68">
        <f>K666/$K$2/8*I671</f>
        <v>0</v>
      </c>
      <c r="L671" s="69"/>
      <c r="M671" s="45"/>
      <c r="N671" s="88"/>
      <c r="O671" s="89" t="s">
        <v>54</v>
      </c>
      <c r="P671" s="89"/>
      <c r="Q671" s="89"/>
      <c r="R671" s="89" t="str">
        <f t="shared" si="128"/>
        <v/>
      </c>
      <c r="S671" s="93"/>
      <c r="T671" s="89" t="s">
        <v>54</v>
      </c>
      <c r="U671" s="162">
        <f>IF($J$1="May","",Y670)</f>
        <v>0</v>
      </c>
      <c r="V671" s="91"/>
      <c r="W671" s="162">
        <f t="shared" si="126"/>
        <v>0</v>
      </c>
      <c r="X671" s="91"/>
      <c r="Y671" s="162">
        <f t="shared" si="127"/>
        <v>0</v>
      </c>
      <c r="Z671" s="94"/>
      <c r="AA671" s="45"/>
    </row>
    <row r="672" spans="1:27" s="43" customFormat="1" ht="21" hidden="1" customHeight="1" x14ac:dyDescent="0.25">
      <c r="A672" s="44"/>
      <c r="B672" s="63" t="s">
        <v>7</v>
      </c>
      <c r="C672" s="54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D672" s="45"/>
      <c r="E672" s="45"/>
      <c r="F672" s="63" t="s">
        <v>70</v>
      </c>
      <c r="G672" s="58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62"/>
      <c r="I672" s="361" t="s">
        <v>74</v>
      </c>
      <c r="J672" s="362"/>
      <c r="K672" s="68">
        <f>K670+K671</f>
        <v>0</v>
      </c>
      <c r="L672" s="69"/>
      <c r="M672" s="45"/>
      <c r="N672" s="88"/>
      <c r="O672" s="89" t="s">
        <v>55</v>
      </c>
      <c r="P672" s="89"/>
      <c r="Q672" s="89"/>
      <c r="R672" s="89" t="str">
        <f t="shared" si="128"/>
        <v/>
      </c>
      <c r="S672" s="93"/>
      <c r="T672" s="89" t="s">
        <v>55</v>
      </c>
      <c r="U672" s="162">
        <f>IF($J$1="June","",Y671)</f>
        <v>0</v>
      </c>
      <c r="V672" s="91"/>
      <c r="W672" s="162">
        <f t="shared" si="126"/>
        <v>0</v>
      </c>
      <c r="X672" s="91"/>
      <c r="Y672" s="162">
        <f t="shared" si="127"/>
        <v>0</v>
      </c>
      <c r="Z672" s="94"/>
      <c r="AA672" s="45"/>
    </row>
    <row r="673" spans="1:27" s="43" customFormat="1" ht="21" hidden="1" customHeight="1" x14ac:dyDescent="0.25">
      <c r="A673" s="44"/>
      <c r="B673" s="63" t="s">
        <v>6</v>
      </c>
      <c r="C673" s="54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45"/>
      <c r="E673" s="45"/>
      <c r="F673" s="63" t="s">
        <v>24</v>
      </c>
      <c r="G673" s="58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62"/>
      <c r="I673" s="361" t="s">
        <v>75</v>
      </c>
      <c r="J673" s="362"/>
      <c r="K673" s="58">
        <f>G673</f>
        <v>0</v>
      </c>
      <c r="L673" s="70"/>
      <c r="M673" s="45"/>
      <c r="N673" s="88"/>
      <c r="O673" s="89" t="s">
        <v>56</v>
      </c>
      <c r="P673" s="89"/>
      <c r="Q673" s="89"/>
      <c r="R673" s="89">
        <v>0</v>
      </c>
      <c r="S673" s="93"/>
      <c r="T673" s="89" t="s">
        <v>56</v>
      </c>
      <c r="U673" s="162" t="str">
        <f>IF($J$1="July","",Y672)</f>
        <v/>
      </c>
      <c r="V673" s="91"/>
      <c r="W673" s="162" t="str">
        <f t="shared" si="126"/>
        <v/>
      </c>
      <c r="X673" s="91"/>
      <c r="Y673" s="162" t="str">
        <f t="shared" si="127"/>
        <v/>
      </c>
      <c r="Z673" s="94"/>
      <c r="AA673" s="45"/>
    </row>
    <row r="674" spans="1:27" s="43" customFormat="1" ht="21" hidden="1" customHeight="1" x14ac:dyDescent="0.25">
      <c r="A674" s="44"/>
      <c r="B674" s="71" t="s">
        <v>73</v>
      </c>
      <c r="C674" s="54" t="str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/>
      </c>
      <c r="D674" s="45"/>
      <c r="E674" s="45"/>
      <c r="F674" s="63" t="s">
        <v>72</v>
      </c>
      <c r="G674" s="58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H674" s="45"/>
      <c r="I674" s="363" t="s">
        <v>68</v>
      </c>
      <c r="J674" s="364"/>
      <c r="K674" s="72">
        <f>K672-K673</f>
        <v>0</v>
      </c>
      <c r="L674" s="73"/>
      <c r="M674" s="45"/>
      <c r="N674" s="88"/>
      <c r="O674" s="89" t="s">
        <v>61</v>
      </c>
      <c r="P674" s="89"/>
      <c r="Q674" s="89"/>
      <c r="R674" s="89" t="str">
        <f t="shared" si="128"/>
        <v/>
      </c>
      <c r="S674" s="93"/>
      <c r="T674" s="89" t="s">
        <v>61</v>
      </c>
      <c r="U674" s="162" t="str">
        <f>IF($J$1="August","",Y673)</f>
        <v/>
      </c>
      <c r="V674" s="91"/>
      <c r="W674" s="162" t="str">
        <f t="shared" si="126"/>
        <v/>
      </c>
      <c r="X674" s="91"/>
      <c r="Y674" s="162" t="str">
        <f t="shared" si="127"/>
        <v/>
      </c>
      <c r="Z674" s="94"/>
      <c r="AA674" s="45"/>
    </row>
    <row r="675" spans="1:27" s="43" customFormat="1" ht="21" hidden="1" customHeight="1" x14ac:dyDescent="0.25">
      <c r="A675" s="44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61"/>
      <c r="M675" s="45"/>
      <c r="N675" s="88"/>
      <c r="O675" s="89" t="s">
        <v>57</v>
      </c>
      <c r="P675" s="89"/>
      <c r="Q675" s="89"/>
      <c r="R675" s="89" t="str">
        <f t="shared" si="128"/>
        <v/>
      </c>
      <c r="S675" s="93"/>
      <c r="T675" s="89" t="s">
        <v>57</v>
      </c>
      <c r="U675" s="162" t="str">
        <f>IF($J$1="September","",Y674)</f>
        <v/>
      </c>
      <c r="V675" s="91"/>
      <c r="W675" s="162" t="str">
        <f t="shared" si="126"/>
        <v/>
      </c>
      <c r="X675" s="91"/>
      <c r="Y675" s="162" t="str">
        <f t="shared" si="127"/>
        <v/>
      </c>
      <c r="Z675" s="94"/>
      <c r="AA675" s="45"/>
    </row>
    <row r="676" spans="1:27" s="43" customFormat="1" ht="21" hidden="1" customHeight="1" x14ac:dyDescent="0.25">
      <c r="A676" s="44"/>
      <c r="B676" s="365" t="s">
        <v>103</v>
      </c>
      <c r="C676" s="365"/>
      <c r="D676" s="365"/>
      <c r="E676" s="365"/>
      <c r="F676" s="365"/>
      <c r="G676" s="365"/>
      <c r="H676" s="365"/>
      <c r="I676" s="365"/>
      <c r="J676" s="365"/>
      <c r="K676" s="365"/>
      <c r="L676" s="61"/>
      <c r="M676" s="45"/>
      <c r="N676" s="88"/>
      <c r="O676" s="89" t="s">
        <v>62</v>
      </c>
      <c r="P676" s="89"/>
      <c r="Q676" s="89"/>
      <c r="R676" s="89">
        <v>0</v>
      </c>
      <c r="S676" s="93"/>
      <c r="T676" s="89" t="s">
        <v>62</v>
      </c>
      <c r="U676" s="162" t="str">
        <f>IF($J$1="October","",Y675)</f>
        <v/>
      </c>
      <c r="V676" s="91"/>
      <c r="W676" s="162" t="str">
        <f t="shared" si="126"/>
        <v/>
      </c>
      <c r="X676" s="91"/>
      <c r="Y676" s="162" t="str">
        <f t="shared" si="127"/>
        <v/>
      </c>
      <c r="Z676" s="94"/>
      <c r="AA676" s="45"/>
    </row>
    <row r="677" spans="1:27" s="43" customFormat="1" ht="21" hidden="1" customHeight="1" x14ac:dyDescent="0.25">
      <c r="A677" s="44"/>
      <c r="B677" s="365"/>
      <c r="C677" s="365"/>
      <c r="D677" s="365"/>
      <c r="E677" s="365"/>
      <c r="F677" s="365"/>
      <c r="G677" s="365"/>
      <c r="H677" s="365"/>
      <c r="I677" s="365"/>
      <c r="J677" s="365"/>
      <c r="K677" s="365"/>
      <c r="L677" s="61"/>
      <c r="M677" s="45"/>
      <c r="N677" s="88"/>
      <c r="O677" s="89" t="s">
        <v>63</v>
      </c>
      <c r="P677" s="89"/>
      <c r="Q677" s="89"/>
      <c r="R677" s="89" t="str">
        <f t="shared" si="128"/>
        <v/>
      </c>
      <c r="S677" s="93"/>
      <c r="T677" s="89" t="s">
        <v>63</v>
      </c>
      <c r="U677" s="162" t="str">
        <f>IF($J$1="November","",Y676)</f>
        <v/>
      </c>
      <c r="V677" s="91"/>
      <c r="W677" s="162" t="str">
        <f t="shared" si="126"/>
        <v/>
      </c>
      <c r="X677" s="91"/>
      <c r="Y677" s="162" t="str">
        <f t="shared" si="127"/>
        <v/>
      </c>
      <c r="Z677" s="94"/>
      <c r="AA677" s="45"/>
    </row>
    <row r="678" spans="1:27" s="43" customFormat="1" ht="21" hidden="1" customHeight="1" thickBot="1" x14ac:dyDescent="0.3">
      <c r="A678" s="74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6"/>
      <c r="N678" s="95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7"/>
    </row>
    <row r="679" spans="1:27" s="45" customFormat="1" ht="21" hidden="1" customHeight="1" thickBot="1" x14ac:dyDescent="0.3"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7" s="43" customFormat="1" ht="21" hidden="1" customHeight="1" x14ac:dyDescent="0.25">
      <c r="A680" s="366" t="s">
        <v>45</v>
      </c>
      <c r="B680" s="367"/>
      <c r="C680" s="367"/>
      <c r="D680" s="367"/>
      <c r="E680" s="367"/>
      <c r="F680" s="367"/>
      <c r="G680" s="367"/>
      <c r="H680" s="367"/>
      <c r="I680" s="367"/>
      <c r="J680" s="367"/>
      <c r="K680" s="367"/>
      <c r="L680" s="368"/>
      <c r="M680" s="42"/>
      <c r="N680" s="81"/>
      <c r="O680" s="353" t="s">
        <v>47</v>
      </c>
      <c r="P680" s="354"/>
      <c r="Q680" s="354"/>
      <c r="R680" s="355"/>
      <c r="S680" s="82"/>
      <c r="T680" s="353" t="s">
        <v>48</v>
      </c>
      <c r="U680" s="354"/>
      <c r="V680" s="354"/>
      <c r="W680" s="354"/>
      <c r="X680" s="354"/>
      <c r="Y680" s="355"/>
      <c r="Z680" s="83"/>
      <c r="AA680" s="42"/>
    </row>
    <row r="681" spans="1:27" s="43" customFormat="1" ht="21" hidden="1" customHeight="1" x14ac:dyDescent="0.25">
      <c r="A681" s="44"/>
      <c r="B681" s="45"/>
      <c r="C681" s="356" t="s">
        <v>101</v>
      </c>
      <c r="D681" s="356"/>
      <c r="E681" s="356"/>
      <c r="F681" s="356"/>
      <c r="G681" s="46" t="str">
        <f>$J$1</f>
        <v>July</v>
      </c>
      <c r="H681" s="357">
        <f>$K$1</f>
        <v>2020</v>
      </c>
      <c r="I681" s="357"/>
      <c r="J681" s="45"/>
      <c r="K681" s="47"/>
      <c r="L681" s="48"/>
      <c r="M681" s="47"/>
      <c r="N681" s="84"/>
      <c r="O681" s="85" t="s">
        <v>58</v>
      </c>
      <c r="P681" s="85" t="s">
        <v>7</v>
      </c>
      <c r="Q681" s="85" t="s">
        <v>6</v>
      </c>
      <c r="R681" s="85" t="s">
        <v>59</v>
      </c>
      <c r="S681" s="86"/>
      <c r="T681" s="85" t="s">
        <v>58</v>
      </c>
      <c r="U681" s="85" t="s">
        <v>60</v>
      </c>
      <c r="V681" s="85" t="s">
        <v>23</v>
      </c>
      <c r="W681" s="85" t="s">
        <v>22</v>
      </c>
      <c r="X681" s="85" t="s">
        <v>24</v>
      </c>
      <c r="Y681" s="85" t="s">
        <v>64</v>
      </c>
      <c r="Z681" s="87"/>
      <c r="AA681" s="47"/>
    </row>
    <row r="682" spans="1:27" s="43" customFormat="1" ht="21" hidden="1" customHeight="1" x14ac:dyDescent="0.25">
      <c r="A682" s="44"/>
      <c r="B682" s="45"/>
      <c r="C682" s="45"/>
      <c r="D682" s="50"/>
      <c r="E682" s="50"/>
      <c r="F682" s="50"/>
      <c r="G682" s="50"/>
      <c r="H682" s="50"/>
      <c r="I682" s="45"/>
      <c r="J682" s="51" t="s">
        <v>1</v>
      </c>
      <c r="K682" s="52">
        <v>30000</v>
      </c>
      <c r="L682" s="53"/>
      <c r="M682" s="45"/>
      <c r="N682" s="88"/>
      <c r="O682" s="89" t="s">
        <v>50</v>
      </c>
      <c r="P682" s="89">
        <v>29</v>
      </c>
      <c r="Q682" s="89">
        <v>2</v>
      </c>
      <c r="R682" s="89">
        <f>15-Q682</f>
        <v>13</v>
      </c>
      <c r="S682" s="90"/>
      <c r="T682" s="89" t="s">
        <v>50</v>
      </c>
      <c r="U682" s="91">
        <v>90000</v>
      </c>
      <c r="V682" s="91">
        <v>5000</v>
      </c>
      <c r="W682" s="91">
        <f>V682+U682</f>
        <v>95000</v>
      </c>
      <c r="X682" s="91">
        <v>15000</v>
      </c>
      <c r="Y682" s="91">
        <f>W682-X682</f>
        <v>80000</v>
      </c>
      <c r="Z682" s="87"/>
      <c r="AA682" s="45"/>
    </row>
    <row r="683" spans="1:27" s="43" customFormat="1" ht="21" hidden="1" customHeight="1" x14ac:dyDescent="0.25">
      <c r="A683" s="44"/>
      <c r="B683" s="45" t="s">
        <v>0</v>
      </c>
      <c r="C683" s="55" t="s">
        <v>88</v>
      </c>
      <c r="D683" s="45"/>
      <c r="E683" s="45"/>
      <c r="F683" s="45"/>
      <c r="G683" s="45"/>
      <c r="H683" s="56"/>
      <c r="I683" s="50"/>
      <c r="J683" s="45"/>
      <c r="K683" s="45"/>
      <c r="L683" s="57"/>
      <c r="M683" s="42"/>
      <c r="N683" s="92"/>
      <c r="O683" s="89" t="s">
        <v>76</v>
      </c>
      <c r="P683" s="89">
        <v>28</v>
      </c>
      <c r="Q683" s="89">
        <v>1</v>
      </c>
      <c r="R683" s="89">
        <f>IF(Q683="","",R682-Q683)</f>
        <v>12</v>
      </c>
      <c r="S683" s="93"/>
      <c r="T683" s="89" t="s">
        <v>76</v>
      </c>
      <c r="U683" s="162">
        <f>IF($J$1="January","",Y682)</f>
        <v>80000</v>
      </c>
      <c r="V683" s="91">
        <v>10000</v>
      </c>
      <c r="W683" s="162">
        <f>IF(U683="","",U683+V683)</f>
        <v>90000</v>
      </c>
      <c r="X683" s="91">
        <v>20000</v>
      </c>
      <c r="Y683" s="162">
        <f>IF(W683="","",W683-X683)</f>
        <v>70000</v>
      </c>
      <c r="Z683" s="94"/>
      <c r="AA683" s="42"/>
    </row>
    <row r="684" spans="1:27" s="43" customFormat="1" ht="21" hidden="1" customHeight="1" x14ac:dyDescent="0.25">
      <c r="A684" s="44"/>
      <c r="B684" s="59" t="s">
        <v>46</v>
      </c>
      <c r="C684" s="60"/>
      <c r="D684" s="45"/>
      <c r="E684" s="45"/>
      <c r="F684" s="358" t="s">
        <v>48</v>
      </c>
      <c r="G684" s="358"/>
      <c r="H684" s="45"/>
      <c r="I684" s="358" t="s">
        <v>49</v>
      </c>
      <c r="J684" s="358"/>
      <c r="K684" s="358"/>
      <c r="L684" s="61"/>
      <c r="M684" s="45"/>
      <c r="N684" s="88"/>
      <c r="O684" s="89" t="s">
        <v>51</v>
      </c>
      <c r="P684" s="89">
        <v>31</v>
      </c>
      <c r="Q684" s="89">
        <v>0</v>
      </c>
      <c r="R684" s="89">
        <f t="shared" ref="R684" si="129">IF(Q684="","",R683-Q684)</f>
        <v>12</v>
      </c>
      <c r="S684" s="93"/>
      <c r="T684" s="89" t="s">
        <v>51</v>
      </c>
      <c r="U684" s="162">
        <f>IF($J$1="February","",Y683)</f>
        <v>70000</v>
      </c>
      <c r="V684" s="91"/>
      <c r="W684" s="162">
        <f t="shared" ref="W684:W693" si="130">IF(U684="","",U684+V684)</f>
        <v>70000</v>
      </c>
      <c r="X684" s="91">
        <v>10000</v>
      </c>
      <c r="Y684" s="162">
        <f t="shared" ref="Y684:Y693" si="131">IF(W684="","",W684-X684)</f>
        <v>60000</v>
      </c>
      <c r="Z684" s="94"/>
      <c r="AA684" s="45"/>
    </row>
    <row r="685" spans="1:27" s="43" customFormat="1" ht="21" hidden="1" customHeight="1" x14ac:dyDescent="0.25">
      <c r="A685" s="44"/>
      <c r="B685" s="45"/>
      <c r="C685" s="45"/>
      <c r="D685" s="45"/>
      <c r="E685" s="45"/>
      <c r="F685" s="45"/>
      <c r="G685" s="45"/>
      <c r="H685" s="62"/>
      <c r="L685" s="49"/>
      <c r="M685" s="45"/>
      <c r="N685" s="88"/>
      <c r="O685" s="89" t="s">
        <v>52</v>
      </c>
      <c r="P685" s="89">
        <v>14</v>
      </c>
      <c r="Q685" s="89">
        <v>16</v>
      </c>
      <c r="R685" s="89">
        <v>0</v>
      </c>
      <c r="S685" s="93"/>
      <c r="T685" s="89" t="s">
        <v>52</v>
      </c>
      <c r="U685" s="162">
        <f>IF($J$1="March","",Y684)</f>
        <v>60000</v>
      </c>
      <c r="V685" s="91"/>
      <c r="W685" s="162">
        <f t="shared" si="130"/>
        <v>60000</v>
      </c>
      <c r="X685" s="91"/>
      <c r="Y685" s="162">
        <f t="shared" si="131"/>
        <v>60000</v>
      </c>
      <c r="Z685" s="94"/>
      <c r="AA685" s="45"/>
    </row>
    <row r="686" spans="1:27" s="43" customFormat="1" ht="21" hidden="1" customHeight="1" x14ac:dyDescent="0.25">
      <c r="A686" s="44"/>
      <c r="B686" s="359" t="s">
        <v>47</v>
      </c>
      <c r="C686" s="360"/>
      <c r="D686" s="45"/>
      <c r="E686" s="45"/>
      <c r="F686" s="63" t="s">
        <v>69</v>
      </c>
      <c r="G686" s="180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43000</v>
      </c>
      <c r="H686" s="62"/>
      <c r="I686" s="64">
        <f>IF(C690&gt;0,$K$2,C688)</f>
        <v>0</v>
      </c>
      <c r="J686" s="65" t="s">
        <v>66</v>
      </c>
      <c r="K686" s="66">
        <f>K682/$K$2*I686</f>
        <v>0</v>
      </c>
      <c r="L686" s="67"/>
      <c r="M686" s="45"/>
      <c r="N686" s="88"/>
      <c r="O686" s="89" t="s">
        <v>53</v>
      </c>
      <c r="P686" s="89">
        <v>28</v>
      </c>
      <c r="Q686" s="89">
        <v>3</v>
      </c>
      <c r="R686" s="89">
        <v>0</v>
      </c>
      <c r="S686" s="93"/>
      <c r="T686" s="89" t="s">
        <v>53</v>
      </c>
      <c r="U686" s="162">
        <f>IF($J$1="April","",Y685)</f>
        <v>60000</v>
      </c>
      <c r="V686" s="91"/>
      <c r="W686" s="162">
        <f t="shared" si="130"/>
        <v>60000</v>
      </c>
      <c r="X686" s="91">
        <v>10000</v>
      </c>
      <c r="Y686" s="162">
        <f t="shared" si="131"/>
        <v>50000</v>
      </c>
      <c r="Z686" s="94"/>
      <c r="AA686" s="45"/>
    </row>
    <row r="687" spans="1:27" s="43" customFormat="1" ht="21" hidden="1" customHeight="1" x14ac:dyDescent="0.25">
      <c r="A687" s="44"/>
      <c r="B687" s="54"/>
      <c r="C687" s="54"/>
      <c r="D687" s="45"/>
      <c r="E687" s="45"/>
      <c r="F687" s="63" t="s">
        <v>23</v>
      </c>
      <c r="G687" s="180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62"/>
      <c r="I687" s="108"/>
      <c r="J687" s="65" t="s">
        <v>67</v>
      </c>
      <c r="K687" s="68">
        <f>K682/$K$2/8*I687</f>
        <v>0</v>
      </c>
      <c r="L687" s="69"/>
      <c r="M687" s="45"/>
      <c r="N687" s="88"/>
      <c r="O687" s="89" t="s">
        <v>54</v>
      </c>
      <c r="P687" s="89">
        <v>4</v>
      </c>
      <c r="Q687" s="89">
        <v>26</v>
      </c>
      <c r="R687" s="89">
        <v>0</v>
      </c>
      <c r="S687" s="93"/>
      <c r="T687" s="89" t="s">
        <v>54</v>
      </c>
      <c r="U687" s="162">
        <f>IF($J$1="May","",Y686)</f>
        <v>50000</v>
      </c>
      <c r="V687" s="91"/>
      <c r="W687" s="162">
        <f t="shared" si="130"/>
        <v>50000</v>
      </c>
      <c r="X687" s="91">
        <f>8920-1920</f>
        <v>7000</v>
      </c>
      <c r="Y687" s="162">
        <f t="shared" si="131"/>
        <v>43000</v>
      </c>
      <c r="Z687" s="94"/>
      <c r="AA687" s="45"/>
    </row>
    <row r="688" spans="1:27" s="43" customFormat="1" ht="21" hidden="1" customHeight="1" x14ac:dyDescent="0.25">
      <c r="A688" s="44"/>
      <c r="B688" s="63" t="s">
        <v>7</v>
      </c>
      <c r="C688" s="54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0</v>
      </c>
      <c r="D688" s="45"/>
      <c r="E688" s="45"/>
      <c r="F688" s="63" t="s">
        <v>70</v>
      </c>
      <c r="G688" s="180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43000</v>
      </c>
      <c r="H688" s="62"/>
      <c r="I688" s="361" t="s">
        <v>74</v>
      </c>
      <c r="J688" s="362"/>
      <c r="K688" s="68">
        <f>K686+K687</f>
        <v>0</v>
      </c>
      <c r="L688" s="69"/>
      <c r="M688" s="45"/>
      <c r="N688" s="88"/>
      <c r="O688" s="89" t="s">
        <v>55</v>
      </c>
      <c r="P688" s="89"/>
      <c r="Q688" s="89"/>
      <c r="R688" s="89">
        <v>0</v>
      </c>
      <c r="S688" s="93"/>
      <c r="T688" s="89" t="s">
        <v>55</v>
      </c>
      <c r="U688" s="162">
        <f>IF($J$1="June","",Y687)</f>
        <v>43000</v>
      </c>
      <c r="V688" s="91"/>
      <c r="W688" s="162">
        <f t="shared" si="130"/>
        <v>43000</v>
      </c>
      <c r="X688" s="91"/>
      <c r="Y688" s="162">
        <f t="shared" si="131"/>
        <v>43000</v>
      </c>
      <c r="Z688" s="94"/>
      <c r="AA688" s="45"/>
    </row>
    <row r="689" spans="1:27" s="43" customFormat="1" ht="21" hidden="1" customHeight="1" x14ac:dyDescent="0.25">
      <c r="A689" s="44"/>
      <c r="B689" s="63" t="s">
        <v>6</v>
      </c>
      <c r="C689" s="54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D689" s="45"/>
      <c r="E689" s="45"/>
      <c r="F689" s="63" t="s">
        <v>24</v>
      </c>
      <c r="G689" s="180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0</v>
      </c>
      <c r="H689" s="62"/>
      <c r="I689" s="361" t="s">
        <v>75</v>
      </c>
      <c r="J689" s="362"/>
      <c r="K689" s="58">
        <f>G689</f>
        <v>0</v>
      </c>
      <c r="L689" s="70"/>
      <c r="M689" s="45"/>
      <c r="N689" s="88"/>
      <c r="O689" s="89" t="s">
        <v>56</v>
      </c>
      <c r="P689" s="89"/>
      <c r="Q689" s="89"/>
      <c r="R689" s="89">
        <v>0</v>
      </c>
      <c r="S689" s="93"/>
      <c r="T689" s="89" t="s">
        <v>56</v>
      </c>
      <c r="U689" s="162" t="str">
        <f>IF($J$1="July","",Y688)</f>
        <v/>
      </c>
      <c r="V689" s="91"/>
      <c r="W689" s="162" t="str">
        <f t="shared" si="130"/>
        <v/>
      </c>
      <c r="X689" s="91"/>
      <c r="Y689" s="162" t="str">
        <f t="shared" si="131"/>
        <v/>
      </c>
      <c r="Z689" s="94"/>
      <c r="AA689" s="45"/>
    </row>
    <row r="690" spans="1:27" s="43" customFormat="1" ht="21" hidden="1" customHeight="1" x14ac:dyDescent="0.25">
      <c r="A690" s="44"/>
      <c r="B690" s="71" t="s">
        <v>73</v>
      </c>
      <c r="C690" s="54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D690" s="45"/>
      <c r="E690" s="45"/>
      <c r="F690" s="63" t="s">
        <v>72</v>
      </c>
      <c r="G690" s="180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43000</v>
      </c>
      <c r="H690" s="45"/>
      <c r="I690" s="363" t="s">
        <v>68</v>
      </c>
      <c r="J690" s="364"/>
      <c r="K690" s="72"/>
      <c r="L690" s="73"/>
      <c r="M690" s="45"/>
      <c r="N690" s="88"/>
      <c r="O690" s="89" t="s">
        <v>61</v>
      </c>
      <c r="P690" s="89"/>
      <c r="Q690" s="89"/>
      <c r="R690" s="89">
        <v>0</v>
      </c>
      <c r="S690" s="93"/>
      <c r="T690" s="89" t="s">
        <v>61</v>
      </c>
      <c r="U690" s="162" t="str">
        <f>IF($J$1="August","",Y689)</f>
        <v/>
      </c>
      <c r="V690" s="91"/>
      <c r="W690" s="162" t="str">
        <f t="shared" si="130"/>
        <v/>
      </c>
      <c r="X690" s="91"/>
      <c r="Y690" s="162" t="str">
        <f t="shared" si="131"/>
        <v/>
      </c>
      <c r="Z690" s="94"/>
      <c r="AA690" s="45"/>
    </row>
    <row r="691" spans="1:27" s="43" customFormat="1" ht="21" hidden="1" customHeight="1" x14ac:dyDescent="0.25">
      <c r="A691" s="44"/>
      <c r="B691" s="45"/>
      <c r="C691" s="45"/>
      <c r="D691" s="45"/>
      <c r="E691" s="45"/>
      <c r="F691" s="45"/>
      <c r="G691" s="45"/>
      <c r="H691" s="45"/>
      <c r="I691" s="45"/>
      <c r="J691" s="177"/>
      <c r="K691" s="177"/>
      <c r="L691" s="61"/>
      <c r="M691" s="45"/>
      <c r="N691" s="88"/>
      <c r="O691" s="89" t="s">
        <v>57</v>
      </c>
      <c r="P691" s="89"/>
      <c r="Q691" s="89"/>
      <c r="R691" s="89">
        <v>0</v>
      </c>
      <c r="S691" s="93"/>
      <c r="T691" s="89" t="s">
        <v>57</v>
      </c>
      <c r="U691" s="162" t="str">
        <f>IF($J$1="September","",Y690)</f>
        <v/>
      </c>
      <c r="V691" s="91"/>
      <c r="W691" s="162" t="str">
        <f t="shared" si="130"/>
        <v/>
      </c>
      <c r="X691" s="91"/>
      <c r="Y691" s="162" t="str">
        <f t="shared" si="131"/>
        <v/>
      </c>
      <c r="Z691" s="94"/>
      <c r="AA691" s="45"/>
    </row>
    <row r="692" spans="1:27" s="43" customFormat="1" ht="21" hidden="1" customHeight="1" x14ac:dyDescent="0.25">
      <c r="A692" s="44"/>
      <c r="B692" s="365" t="s">
        <v>103</v>
      </c>
      <c r="C692" s="365"/>
      <c r="D692" s="365"/>
      <c r="E692" s="365"/>
      <c r="F692" s="365"/>
      <c r="G692" s="365"/>
      <c r="H692" s="365"/>
      <c r="I692" s="365"/>
      <c r="J692" s="365"/>
      <c r="K692" s="365"/>
      <c r="L692" s="61"/>
      <c r="M692" s="45"/>
      <c r="N692" s="88"/>
      <c r="O692" s="89" t="s">
        <v>62</v>
      </c>
      <c r="P692" s="89"/>
      <c r="Q692" s="89"/>
      <c r="R692" s="89">
        <v>0</v>
      </c>
      <c r="S692" s="93"/>
      <c r="T692" s="89" t="s">
        <v>62</v>
      </c>
      <c r="U692" s="162" t="str">
        <f>IF($J$1="October","",Y691)</f>
        <v/>
      </c>
      <c r="V692" s="91"/>
      <c r="W692" s="162" t="str">
        <f t="shared" si="130"/>
        <v/>
      </c>
      <c r="X692" s="91"/>
      <c r="Y692" s="162" t="str">
        <f t="shared" si="131"/>
        <v/>
      </c>
      <c r="Z692" s="94"/>
      <c r="AA692" s="45"/>
    </row>
    <row r="693" spans="1:27" s="43" customFormat="1" ht="21" hidden="1" customHeight="1" x14ac:dyDescent="0.25">
      <c r="A693" s="44"/>
      <c r="B693" s="365"/>
      <c r="C693" s="365"/>
      <c r="D693" s="365"/>
      <c r="E693" s="365"/>
      <c r="F693" s="365"/>
      <c r="G693" s="365"/>
      <c r="H693" s="365"/>
      <c r="I693" s="365"/>
      <c r="J693" s="365"/>
      <c r="K693" s="365"/>
      <c r="L693" s="61"/>
      <c r="M693" s="45"/>
      <c r="N693" s="88"/>
      <c r="O693" s="89" t="s">
        <v>63</v>
      </c>
      <c r="P693" s="89"/>
      <c r="Q693" s="89"/>
      <c r="R693" s="89">
        <v>0</v>
      </c>
      <c r="S693" s="93"/>
      <c r="T693" s="89" t="s">
        <v>63</v>
      </c>
      <c r="U693" s="162" t="str">
        <f>IF($J$1="November","",Y692)</f>
        <v/>
      </c>
      <c r="V693" s="91"/>
      <c r="W693" s="162" t="str">
        <f t="shared" si="130"/>
        <v/>
      </c>
      <c r="X693" s="91"/>
      <c r="Y693" s="162" t="str">
        <f t="shared" si="131"/>
        <v/>
      </c>
      <c r="Z693" s="94"/>
      <c r="AA693" s="45"/>
    </row>
    <row r="694" spans="1:27" s="43" customFormat="1" ht="21" hidden="1" customHeight="1" thickBot="1" x14ac:dyDescent="0.3">
      <c r="A694" s="74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6"/>
      <c r="N694" s="95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7"/>
    </row>
    <row r="695" spans="1:27" s="45" customFormat="1" ht="21" hidden="1" customHeight="1" thickBot="1" x14ac:dyDescent="0.3"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7" s="43" customFormat="1" ht="21" hidden="1" customHeight="1" x14ac:dyDescent="0.25">
      <c r="A696" s="375" t="s">
        <v>45</v>
      </c>
      <c r="B696" s="376"/>
      <c r="C696" s="376"/>
      <c r="D696" s="376"/>
      <c r="E696" s="376"/>
      <c r="F696" s="376"/>
      <c r="G696" s="376"/>
      <c r="H696" s="376"/>
      <c r="I696" s="376"/>
      <c r="J696" s="376"/>
      <c r="K696" s="376"/>
      <c r="L696" s="377"/>
      <c r="M696" s="42"/>
      <c r="N696" s="81"/>
      <c r="O696" s="353" t="s">
        <v>47</v>
      </c>
      <c r="P696" s="354"/>
      <c r="Q696" s="354"/>
      <c r="R696" s="355"/>
      <c r="S696" s="82"/>
      <c r="T696" s="353" t="s">
        <v>48</v>
      </c>
      <c r="U696" s="354"/>
      <c r="V696" s="354"/>
      <c r="W696" s="354"/>
      <c r="X696" s="354"/>
      <c r="Y696" s="355"/>
      <c r="Z696" s="83"/>
      <c r="AA696" s="42"/>
    </row>
    <row r="697" spans="1:27" s="43" customFormat="1" ht="21" hidden="1" customHeight="1" x14ac:dyDescent="0.25">
      <c r="A697" s="44"/>
      <c r="B697" s="45"/>
      <c r="C697" s="356" t="s">
        <v>101</v>
      </c>
      <c r="D697" s="356"/>
      <c r="E697" s="356"/>
      <c r="F697" s="356"/>
      <c r="G697" s="46" t="str">
        <f>$J$1</f>
        <v>July</v>
      </c>
      <c r="H697" s="357">
        <f>$K$1</f>
        <v>2020</v>
      </c>
      <c r="I697" s="357"/>
      <c r="J697" s="45"/>
      <c r="K697" s="47"/>
      <c r="L697" s="48"/>
      <c r="M697" s="47"/>
      <c r="N697" s="84"/>
      <c r="O697" s="85" t="s">
        <v>58</v>
      </c>
      <c r="P697" s="85" t="s">
        <v>7</v>
      </c>
      <c r="Q697" s="85" t="s">
        <v>6</v>
      </c>
      <c r="R697" s="85" t="s">
        <v>59</v>
      </c>
      <c r="S697" s="86"/>
      <c r="T697" s="85" t="s">
        <v>58</v>
      </c>
      <c r="U697" s="85" t="s">
        <v>60</v>
      </c>
      <c r="V697" s="85" t="s">
        <v>23</v>
      </c>
      <c r="W697" s="85" t="s">
        <v>22</v>
      </c>
      <c r="X697" s="85" t="s">
        <v>24</v>
      </c>
      <c r="Y697" s="85" t="s">
        <v>64</v>
      </c>
      <c r="Z697" s="87"/>
      <c r="AA697" s="47"/>
    </row>
    <row r="698" spans="1:27" s="43" customFormat="1" ht="21" hidden="1" customHeight="1" x14ac:dyDescent="0.25">
      <c r="A698" s="44"/>
      <c r="B698" s="45"/>
      <c r="C698" s="45"/>
      <c r="D698" s="50"/>
      <c r="E698" s="50"/>
      <c r="F698" s="50"/>
      <c r="G698" s="50"/>
      <c r="H698" s="50"/>
      <c r="I698" s="45"/>
      <c r="J698" s="51" t="s">
        <v>1</v>
      </c>
      <c r="K698" s="52"/>
      <c r="L698" s="53"/>
      <c r="M698" s="45"/>
      <c r="N698" s="88"/>
      <c r="O698" s="89" t="s">
        <v>50</v>
      </c>
      <c r="P698" s="89"/>
      <c r="Q698" s="89"/>
      <c r="R698" s="89">
        <f>15-Q698</f>
        <v>15</v>
      </c>
      <c r="S698" s="90"/>
      <c r="T698" s="89" t="s">
        <v>50</v>
      </c>
      <c r="U698" s="91"/>
      <c r="V698" s="91"/>
      <c r="W698" s="91">
        <f>V698+U698</f>
        <v>0</v>
      </c>
      <c r="X698" s="91"/>
      <c r="Y698" s="91">
        <f>W698-X698</f>
        <v>0</v>
      </c>
      <c r="Z698" s="87"/>
      <c r="AA698" s="45"/>
    </row>
    <row r="699" spans="1:27" s="43" customFormat="1" ht="21" hidden="1" customHeight="1" x14ac:dyDescent="0.25">
      <c r="A699" s="44"/>
      <c r="B699" s="45" t="s">
        <v>0</v>
      </c>
      <c r="C699" s="55"/>
      <c r="D699" s="45"/>
      <c r="E699" s="45"/>
      <c r="F699" s="45"/>
      <c r="G699" s="45"/>
      <c r="H699" s="56"/>
      <c r="I699" s="50"/>
      <c r="J699" s="45"/>
      <c r="K699" s="45"/>
      <c r="L699" s="57"/>
      <c r="M699" s="42"/>
      <c r="N699" s="92"/>
      <c r="O699" s="89" t="s">
        <v>76</v>
      </c>
      <c r="P699" s="89"/>
      <c r="Q699" s="89"/>
      <c r="R699" s="89" t="str">
        <f>IF(Q699="","",R698-Q699)</f>
        <v/>
      </c>
      <c r="S699" s="93"/>
      <c r="T699" s="89" t="s">
        <v>76</v>
      </c>
      <c r="U699" s="162">
        <f>Y698</f>
        <v>0</v>
      </c>
      <c r="V699" s="91"/>
      <c r="W699" s="162">
        <f>IF(U699="","",U699+V699)</f>
        <v>0</v>
      </c>
      <c r="X699" s="91"/>
      <c r="Y699" s="162">
        <f>IF(W699="","",W699-X699)</f>
        <v>0</v>
      </c>
      <c r="Z699" s="94"/>
      <c r="AA699" s="42"/>
    </row>
    <row r="700" spans="1:27" s="43" customFormat="1" ht="21" hidden="1" customHeight="1" x14ac:dyDescent="0.25">
      <c r="A700" s="44"/>
      <c r="B700" s="59" t="s">
        <v>46</v>
      </c>
      <c r="C700" s="77"/>
      <c r="D700" s="45"/>
      <c r="E700" s="45"/>
      <c r="F700" s="358" t="s">
        <v>48</v>
      </c>
      <c r="G700" s="358"/>
      <c r="H700" s="45"/>
      <c r="I700" s="358" t="s">
        <v>49</v>
      </c>
      <c r="J700" s="358"/>
      <c r="K700" s="358"/>
      <c r="L700" s="61"/>
      <c r="M700" s="45"/>
      <c r="N700" s="88"/>
      <c r="O700" s="89" t="s">
        <v>51</v>
      </c>
      <c r="P700" s="89"/>
      <c r="Q700" s="89"/>
      <c r="R700" s="89" t="str">
        <f t="shared" ref="R700:R709" si="132">IF(Q700="","",R699-Q700)</f>
        <v/>
      </c>
      <c r="S700" s="93"/>
      <c r="T700" s="89" t="s">
        <v>51</v>
      </c>
      <c r="U700" s="162">
        <f>IF($J$1="April",Y699,Y699)</f>
        <v>0</v>
      </c>
      <c r="V700" s="91"/>
      <c r="W700" s="162">
        <f t="shared" ref="W700:W709" si="133">IF(U700="","",U700+V700)</f>
        <v>0</v>
      </c>
      <c r="X700" s="91"/>
      <c r="Y700" s="162">
        <f t="shared" ref="Y700:Y709" si="134">IF(W700="","",W700-X700)</f>
        <v>0</v>
      </c>
      <c r="Z700" s="94"/>
      <c r="AA700" s="45"/>
    </row>
    <row r="701" spans="1:27" s="43" customFormat="1" ht="21" hidden="1" customHeight="1" x14ac:dyDescent="0.25">
      <c r="A701" s="44"/>
      <c r="B701" s="45"/>
      <c r="C701" s="45"/>
      <c r="D701" s="45"/>
      <c r="E701" s="45"/>
      <c r="F701" s="45"/>
      <c r="G701" s="45"/>
      <c r="H701" s="62"/>
      <c r="L701" s="49"/>
      <c r="M701" s="45"/>
      <c r="N701" s="88"/>
      <c r="O701" s="89" t="s">
        <v>52</v>
      </c>
      <c r="P701" s="89"/>
      <c r="Q701" s="89"/>
      <c r="R701" s="89" t="str">
        <f t="shared" si="132"/>
        <v/>
      </c>
      <c r="S701" s="93"/>
      <c r="T701" s="89" t="s">
        <v>52</v>
      </c>
      <c r="U701" s="162">
        <f>IF($J$1="April",Y700,Y700)</f>
        <v>0</v>
      </c>
      <c r="V701" s="91"/>
      <c r="W701" s="162">
        <f t="shared" si="133"/>
        <v>0</v>
      </c>
      <c r="X701" s="91"/>
      <c r="Y701" s="162">
        <f t="shared" si="134"/>
        <v>0</v>
      </c>
      <c r="Z701" s="94"/>
      <c r="AA701" s="45"/>
    </row>
    <row r="702" spans="1:27" s="43" customFormat="1" ht="21" hidden="1" customHeight="1" x14ac:dyDescent="0.25">
      <c r="A702" s="44"/>
      <c r="B702" s="359" t="s">
        <v>47</v>
      </c>
      <c r="C702" s="360"/>
      <c r="D702" s="45"/>
      <c r="E702" s="45"/>
      <c r="F702" s="63" t="s">
        <v>69</v>
      </c>
      <c r="G702" s="58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0</v>
      </c>
      <c r="H702" s="62"/>
      <c r="I702" s="64"/>
      <c r="J702" s="65" t="s">
        <v>66</v>
      </c>
      <c r="K702" s="66">
        <f>K698/$K$2*I702</f>
        <v>0</v>
      </c>
      <c r="L702" s="67"/>
      <c r="M702" s="45"/>
      <c r="N702" s="88"/>
      <c r="O702" s="89" t="s">
        <v>53</v>
      </c>
      <c r="P702" s="89"/>
      <c r="Q702" s="89"/>
      <c r="R702" s="89" t="str">
        <f t="shared" si="132"/>
        <v/>
      </c>
      <c r="S702" s="93"/>
      <c r="T702" s="89" t="s">
        <v>53</v>
      </c>
      <c r="U702" s="162">
        <f>IF($J$1="May",Y701,Y701)</f>
        <v>0</v>
      </c>
      <c r="V702" s="91"/>
      <c r="W702" s="162">
        <f t="shared" si="133"/>
        <v>0</v>
      </c>
      <c r="X702" s="91"/>
      <c r="Y702" s="162">
        <f t="shared" si="134"/>
        <v>0</v>
      </c>
      <c r="Z702" s="94"/>
      <c r="AA702" s="45"/>
    </row>
    <row r="703" spans="1:27" s="43" customFormat="1" ht="21" hidden="1" customHeight="1" x14ac:dyDescent="0.25">
      <c r="A703" s="44"/>
      <c r="B703" s="54"/>
      <c r="C703" s="54"/>
      <c r="D703" s="45"/>
      <c r="E703" s="45"/>
      <c r="F703" s="63" t="s">
        <v>23</v>
      </c>
      <c r="G703" s="58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62"/>
      <c r="I703" s="64"/>
      <c r="J703" s="65" t="s">
        <v>67</v>
      </c>
      <c r="K703" s="68"/>
      <c r="L703" s="69"/>
      <c r="M703" s="45"/>
      <c r="N703" s="88"/>
      <c r="O703" s="89" t="s">
        <v>54</v>
      </c>
      <c r="P703" s="89"/>
      <c r="Q703" s="89"/>
      <c r="R703" s="89" t="str">
        <f t="shared" si="132"/>
        <v/>
      </c>
      <c r="S703" s="93"/>
      <c r="T703" s="89" t="s">
        <v>54</v>
      </c>
      <c r="U703" s="162">
        <f>IF($J$1="May",Y702,Y702)</f>
        <v>0</v>
      </c>
      <c r="V703" s="91"/>
      <c r="W703" s="162">
        <f t="shared" si="133"/>
        <v>0</v>
      </c>
      <c r="X703" s="91"/>
      <c r="Y703" s="162">
        <f t="shared" si="134"/>
        <v>0</v>
      </c>
      <c r="Z703" s="94"/>
      <c r="AA703" s="45"/>
    </row>
    <row r="704" spans="1:27" s="43" customFormat="1" ht="21" hidden="1" customHeight="1" x14ac:dyDescent="0.25">
      <c r="A704" s="44"/>
      <c r="B704" s="63" t="s">
        <v>7</v>
      </c>
      <c r="C704" s="54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0</v>
      </c>
      <c r="D704" s="45"/>
      <c r="E704" s="45"/>
      <c r="F704" s="63" t="s">
        <v>70</v>
      </c>
      <c r="G704" s="58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0</v>
      </c>
      <c r="H704" s="62"/>
      <c r="I704" s="361" t="s">
        <v>74</v>
      </c>
      <c r="J704" s="362"/>
      <c r="K704" s="68">
        <f>K702+K703</f>
        <v>0</v>
      </c>
      <c r="L704" s="69"/>
      <c r="M704" s="45"/>
      <c r="N704" s="88"/>
      <c r="O704" s="89" t="s">
        <v>55</v>
      </c>
      <c r="P704" s="89"/>
      <c r="Q704" s="89"/>
      <c r="R704" s="89" t="str">
        <f t="shared" si="132"/>
        <v/>
      </c>
      <c r="S704" s="93"/>
      <c r="T704" s="89" t="s">
        <v>55</v>
      </c>
      <c r="U704" s="162">
        <f>IF($J$1="May",Y703,Y703)</f>
        <v>0</v>
      </c>
      <c r="V704" s="91"/>
      <c r="W704" s="162">
        <f t="shared" si="133"/>
        <v>0</v>
      </c>
      <c r="X704" s="91"/>
      <c r="Y704" s="162">
        <f t="shared" si="134"/>
        <v>0</v>
      </c>
      <c r="Z704" s="94"/>
      <c r="AA704" s="45"/>
    </row>
    <row r="705" spans="1:27" s="43" customFormat="1" ht="21" hidden="1" customHeight="1" x14ac:dyDescent="0.25">
      <c r="A705" s="44"/>
      <c r="B705" s="63" t="s">
        <v>6</v>
      </c>
      <c r="C705" s="54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0</v>
      </c>
      <c r="D705" s="45"/>
      <c r="E705" s="45"/>
      <c r="F705" s="63" t="s">
        <v>24</v>
      </c>
      <c r="G705" s="58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0</v>
      </c>
      <c r="H705" s="62"/>
      <c r="I705" s="361" t="s">
        <v>75</v>
      </c>
      <c r="J705" s="362"/>
      <c r="K705" s="58">
        <f>G705</f>
        <v>0</v>
      </c>
      <c r="L705" s="70"/>
      <c r="M705" s="45"/>
      <c r="N705" s="88"/>
      <c r="O705" s="89" t="s">
        <v>56</v>
      </c>
      <c r="P705" s="89"/>
      <c r="Q705" s="89"/>
      <c r="R705" s="89" t="str">
        <f t="shared" si="132"/>
        <v/>
      </c>
      <c r="S705" s="93"/>
      <c r="T705" s="89" t="s">
        <v>56</v>
      </c>
      <c r="U705" s="162" t="str">
        <f>IF($J$1="September",Y704,"")</f>
        <v/>
      </c>
      <c r="V705" s="91"/>
      <c r="W705" s="162" t="str">
        <f t="shared" si="133"/>
        <v/>
      </c>
      <c r="X705" s="91"/>
      <c r="Y705" s="162" t="str">
        <f t="shared" si="134"/>
        <v/>
      </c>
      <c r="Z705" s="94"/>
      <c r="AA705" s="45"/>
    </row>
    <row r="706" spans="1:27" s="43" customFormat="1" ht="21" hidden="1" customHeight="1" x14ac:dyDescent="0.25">
      <c r="A706" s="44"/>
      <c r="B706" s="71" t="s">
        <v>73</v>
      </c>
      <c r="C706" s="54" t="str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/>
      </c>
      <c r="D706" s="45"/>
      <c r="E706" s="45"/>
      <c r="F706" s="63" t="s">
        <v>72</v>
      </c>
      <c r="G706" s="58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0</v>
      </c>
      <c r="H706" s="45"/>
      <c r="I706" s="363" t="s">
        <v>68</v>
      </c>
      <c r="J706" s="364"/>
      <c r="K706" s="72">
        <f>K704-K705</f>
        <v>0</v>
      </c>
      <c r="L706" s="73"/>
      <c r="M706" s="45"/>
      <c r="N706" s="88"/>
      <c r="O706" s="89" t="s">
        <v>61</v>
      </c>
      <c r="P706" s="89"/>
      <c r="Q706" s="89"/>
      <c r="R706" s="89" t="str">
        <f t="shared" si="132"/>
        <v/>
      </c>
      <c r="S706" s="93"/>
      <c r="T706" s="89" t="s">
        <v>61</v>
      </c>
      <c r="U706" s="162" t="str">
        <f>IF($J$1="September",Y705,"")</f>
        <v/>
      </c>
      <c r="V706" s="91"/>
      <c r="W706" s="162" t="str">
        <f t="shared" si="133"/>
        <v/>
      </c>
      <c r="X706" s="91"/>
      <c r="Y706" s="162" t="str">
        <f t="shared" si="134"/>
        <v/>
      </c>
      <c r="Z706" s="94"/>
      <c r="AA706" s="45"/>
    </row>
    <row r="707" spans="1:27" s="43" customFormat="1" ht="21" hidden="1" customHeight="1" x14ac:dyDescent="0.25">
      <c r="A707" s="44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61"/>
      <c r="M707" s="45"/>
      <c r="N707" s="88"/>
      <c r="O707" s="89" t="s">
        <v>57</v>
      </c>
      <c r="P707" s="89"/>
      <c r="Q707" s="89"/>
      <c r="R707" s="89" t="str">
        <f t="shared" si="132"/>
        <v/>
      </c>
      <c r="S707" s="93"/>
      <c r="T707" s="89" t="s">
        <v>57</v>
      </c>
      <c r="U707" s="162" t="str">
        <f>IF($J$1="October",Y706,"")</f>
        <v/>
      </c>
      <c r="V707" s="91"/>
      <c r="W707" s="162" t="str">
        <f t="shared" si="133"/>
        <v/>
      </c>
      <c r="X707" s="91"/>
      <c r="Y707" s="162" t="str">
        <f t="shared" si="134"/>
        <v/>
      </c>
      <c r="Z707" s="94"/>
      <c r="AA707" s="45"/>
    </row>
    <row r="708" spans="1:27" s="43" customFormat="1" ht="21" hidden="1" customHeight="1" x14ac:dyDescent="0.25">
      <c r="A708" s="44"/>
      <c r="B708" s="365" t="s">
        <v>103</v>
      </c>
      <c r="C708" s="365"/>
      <c r="D708" s="365"/>
      <c r="E708" s="365"/>
      <c r="F708" s="365"/>
      <c r="G708" s="365"/>
      <c r="H708" s="365"/>
      <c r="I708" s="365"/>
      <c r="J708" s="365"/>
      <c r="K708" s="365"/>
      <c r="L708" s="61"/>
      <c r="M708" s="45"/>
      <c r="N708" s="88"/>
      <c r="O708" s="89" t="s">
        <v>62</v>
      </c>
      <c r="P708" s="89"/>
      <c r="Q708" s="89"/>
      <c r="R708" s="89" t="str">
        <f t="shared" si="132"/>
        <v/>
      </c>
      <c r="S708" s="93"/>
      <c r="T708" s="89" t="s">
        <v>62</v>
      </c>
      <c r="U708" s="162" t="str">
        <f>IF($J$1="November",Y707,"")</f>
        <v/>
      </c>
      <c r="V708" s="91"/>
      <c r="W708" s="162" t="str">
        <f t="shared" si="133"/>
        <v/>
      </c>
      <c r="X708" s="91"/>
      <c r="Y708" s="162" t="str">
        <f t="shared" si="134"/>
        <v/>
      </c>
      <c r="Z708" s="94"/>
      <c r="AA708" s="45"/>
    </row>
    <row r="709" spans="1:27" s="43" customFormat="1" ht="21" hidden="1" customHeight="1" x14ac:dyDescent="0.25">
      <c r="A709" s="44"/>
      <c r="B709" s="365"/>
      <c r="C709" s="365"/>
      <c r="D709" s="365"/>
      <c r="E709" s="365"/>
      <c r="F709" s="365"/>
      <c r="G709" s="365"/>
      <c r="H709" s="365"/>
      <c r="I709" s="365"/>
      <c r="J709" s="365"/>
      <c r="K709" s="365"/>
      <c r="L709" s="61"/>
      <c r="M709" s="45"/>
      <c r="N709" s="88"/>
      <c r="O709" s="89" t="s">
        <v>63</v>
      </c>
      <c r="P709" s="89"/>
      <c r="Q709" s="89"/>
      <c r="R709" s="89" t="str">
        <f t="shared" si="132"/>
        <v/>
      </c>
      <c r="S709" s="93"/>
      <c r="T709" s="89" t="s">
        <v>63</v>
      </c>
      <c r="U709" s="162" t="str">
        <f>IF($J$1="Dec",Y708,"")</f>
        <v/>
      </c>
      <c r="V709" s="91"/>
      <c r="W709" s="162" t="str">
        <f t="shared" si="133"/>
        <v/>
      </c>
      <c r="X709" s="91"/>
      <c r="Y709" s="162" t="str">
        <f t="shared" si="134"/>
        <v/>
      </c>
      <c r="Z709" s="94"/>
      <c r="AA709" s="45"/>
    </row>
    <row r="710" spans="1:27" s="43" customFormat="1" ht="21" hidden="1" customHeight="1" thickBot="1" x14ac:dyDescent="0.3">
      <c r="A710" s="74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6"/>
      <c r="N710" s="95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7"/>
    </row>
    <row r="711" spans="1:27" s="43" customFormat="1" ht="21" hidden="1" customHeight="1" thickBot="1" x14ac:dyDescent="0.3"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7" s="43" customFormat="1" ht="21" hidden="1" customHeight="1" x14ac:dyDescent="0.25">
      <c r="A712" s="350" t="s">
        <v>45</v>
      </c>
      <c r="B712" s="351"/>
      <c r="C712" s="351"/>
      <c r="D712" s="351"/>
      <c r="E712" s="351"/>
      <c r="F712" s="351"/>
      <c r="G712" s="351"/>
      <c r="H712" s="351"/>
      <c r="I712" s="351"/>
      <c r="J712" s="351"/>
      <c r="K712" s="351"/>
      <c r="L712" s="352"/>
      <c r="M712" s="42"/>
      <c r="N712" s="81"/>
      <c r="O712" s="353" t="s">
        <v>47</v>
      </c>
      <c r="P712" s="354"/>
      <c r="Q712" s="354"/>
      <c r="R712" s="355"/>
      <c r="S712" s="82"/>
      <c r="T712" s="353" t="s">
        <v>48</v>
      </c>
      <c r="U712" s="354"/>
      <c r="V712" s="354"/>
      <c r="W712" s="354"/>
      <c r="X712" s="354"/>
      <c r="Y712" s="355"/>
      <c r="Z712" s="83"/>
      <c r="AA712" s="42"/>
    </row>
    <row r="713" spans="1:27" s="43" customFormat="1" ht="21" hidden="1" customHeight="1" x14ac:dyDescent="0.25">
      <c r="A713" s="44"/>
      <c r="B713" s="45"/>
      <c r="C713" s="356" t="s">
        <v>101</v>
      </c>
      <c r="D713" s="356"/>
      <c r="E713" s="356"/>
      <c r="F713" s="356"/>
      <c r="G713" s="46" t="str">
        <f>$J$1</f>
        <v>July</v>
      </c>
      <c r="H713" s="357">
        <f>$K$1</f>
        <v>2020</v>
      </c>
      <c r="I713" s="357"/>
      <c r="J713" s="45"/>
      <c r="K713" s="47"/>
      <c r="L713" s="48"/>
      <c r="M713" s="47"/>
      <c r="N713" s="84"/>
      <c r="O713" s="85" t="s">
        <v>58</v>
      </c>
      <c r="P713" s="85" t="s">
        <v>7</v>
      </c>
      <c r="Q713" s="85" t="s">
        <v>6</v>
      </c>
      <c r="R713" s="85" t="s">
        <v>59</v>
      </c>
      <c r="S713" s="86"/>
      <c r="T713" s="85" t="s">
        <v>58</v>
      </c>
      <c r="U713" s="85" t="s">
        <v>60</v>
      </c>
      <c r="V713" s="85" t="s">
        <v>23</v>
      </c>
      <c r="W713" s="85" t="s">
        <v>22</v>
      </c>
      <c r="X713" s="85" t="s">
        <v>24</v>
      </c>
      <c r="Y713" s="85" t="s">
        <v>64</v>
      </c>
      <c r="Z713" s="87"/>
      <c r="AA713" s="47"/>
    </row>
    <row r="714" spans="1:27" s="43" customFormat="1" ht="21" hidden="1" customHeight="1" x14ac:dyDescent="0.25">
      <c r="A714" s="44"/>
      <c r="B714" s="45"/>
      <c r="C714" s="45"/>
      <c r="D714" s="50"/>
      <c r="E714" s="50"/>
      <c r="F714" s="50"/>
      <c r="G714" s="50"/>
      <c r="H714" s="50"/>
      <c r="I714" s="45"/>
      <c r="J714" s="51" t="s">
        <v>1</v>
      </c>
      <c r="K714" s="52"/>
      <c r="L714" s="53"/>
      <c r="M714" s="45"/>
      <c r="N714" s="88"/>
      <c r="O714" s="89" t="s">
        <v>50</v>
      </c>
      <c r="P714" s="89"/>
      <c r="Q714" s="89"/>
      <c r="R714" s="89">
        <v>0</v>
      </c>
      <c r="S714" s="90"/>
      <c r="T714" s="89" t="s">
        <v>50</v>
      </c>
      <c r="U714" s="91"/>
      <c r="V714" s="91"/>
      <c r="W714" s="91">
        <f>V714+U714</f>
        <v>0</v>
      </c>
      <c r="X714" s="91"/>
      <c r="Y714" s="91">
        <f>W714-X714</f>
        <v>0</v>
      </c>
      <c r="Z714" s="87"/>
      <c r="AA714" s="45"/>
    </row>
    <row r="715" spans="1:27" s="43" customFormat="1" ht="21" hidden="1" customHeight="1" x14ac:dyDescent="0.25">
      <c r="A715" s="44"/>
      <c r="B715" s="45" t="s">
        <v>0</v>
      </c>
      <c r="C715" s="55"/>
      <c r="D715" s="45"/>
      <c r="E715" s="45"/>
      <c r="F715" s="45"/>
      <c r="G715" s="45"/>
      <c r="H715" s="56"/>
      <c r="I715" s="50"/>
      <c r="J715" s="45"/>
      <c r="K715" s="45"/>
      <c r="L715" s="57"/>
      <c r="M715" s="42"/>
      <c r="N715" s="92"/>
      <c r="O715" s="89" t="s">
        <v>76</v>
      </c>
      <c r="P715" s="89"/>
      <c r="Q715" s="89"/>
      <c r="R715" s="89" t="str">
        <f>IF(Q715="","",R714-Q715)</f>
        <v/>
      </c>
      <c r="S715" s="93"/>
      <c r="T715" s="89" t="s">
        <v>76</v>
      </c>
      <c r="U715" s="162">
        <f>IF($J$1="January","",Y714)</f>
        <v>0</v>
      </c>
      <c r="V715" s="91"/>
      <c r="W715" s="162">
        <f>IF(U715="","",U715+V715)</f>
        <v>0</v>
      </c>
      <c r="X715" s="91"/>
      <c r="Y715" s="162">
        <f>IF(W715="","",W715-X715)</f>
        <v>0</v>
      </c>
      <c r="Z715" s="94"/>
      <c r="AA715" s="42"/>
    </row>
    <row r="716" spans="1:27" s="43" customFormat="1" ht="21" hidden="1" customHeight="1" x14ac:dyDescent="0.25">
      <c r="A716" s="44"/>
      <c r="B716" s="59" t="s">
        <v>46</v>
      </c>
      <c r="C716" s="60"/>
      <c r="D716" s="45"/>
      <c r="E716" s="45"/>
      <c r="F716" s="358" t="s">
        <v>48</v>
      </c>
      <c r="G716" s="358"/>
      <c r="H716" s="45"/>
      <c r="I716" s="358" t="s">
        <v>49</v>
      </c>
      <c r="J716" s="358"/>
      <c r="K716" s="358"/>
      <c r="L716" s="61"/>
      <c r="M716" s="45"/>
      <c r="N716" s="88"/>
      <c r="O716" s="89" t="s">
        <v>51</v>
      </c>
      <c r="P716" s="89"/>
      <c r="Q716" s="89"/>
      <c r="R716" s="89">
        <v>0</v>
      </c>
      <c r="S716" s="93"/>
      <c r="T716" s="89" t="s">
        <v>51</v>
      </c>
      <c r="U716" s="162">
        <f>IF($J$1="February","",Y715)</f>
        <v>0</v>
      </c>
      <c r="V716" s="91"/>
      <c r="W716" s="162">
        <f t="shared" ref="W716:W725" si="135">IF(U716="","",U716+V716)</f>
        <v>0</v>
      </c>
      <c r="X716" s="91"/>
      <c r="Y716" s="162">
        <f t="shared" ref="Y716:Y725" si="136">IF(W716="","",W716-X716)</f>
        <v>0</v>
      </c>
      <c r="Z716" s="94"/>
      <c r="AA716" s="45"/>
    </row>
    <row r="717" spans="1:27" s="43" customFormat="1" ht="21" hidden="1" customHeight="1" x14ac:dyDescent="0.25">
      <c r="A717" s="44"/>
      <c r="B717" s="45"/>
      <c r="C717" s="45"/>
      <c r="D717" s="45"/>
      <c r="E717" s="45"/>
      <c r="F717" s="45"/>
      <c r="G717" s="45"/>
      <c r="H717" s="62"/>
      <c r="L717" s="49"/>
      <c r="M717" s="45"/>
      <c r="N717" s="88"/>
      <c r="O717" s="89" t="s">
        <v>52</v>
      </c>
      <c r="P717" s="89"/>
      <c r="Q717" s="89"/>
      <c r="R717" s="89">
        <v>0</v>
      </c>
      <c r="S717" s="93"/>
      <c r="T717" s="89" t="s">
        <v>52</v>
      </c>
      <c r="U717" s="162">
        <f>IF($J$1="March","",Y716)</f>
        <v>0</v>
      </c>
      <c r="V717" s="91"/>
      <c r="W717" s="162">
        <f t="shared" si="135"/>
        <v>0</v>
      </c>
      <c r="X717" s="91"/>
      <c r="Y717" s="162">
        <f t="shared" si="136"/>
        <v>0</v>
      </c>
      <c r="Z717" s="94"/>
      <c r="AA717" s="45"/>
    </row>
    <row r="718" spans="1:27" s="43" customFormat="1" ht="21" hidden="1" customHeight="1" x14ac:dyDescent="0.25">
      <c r="A718" s="44"/>
      <c r="B718" s="359" t="s">
        <v>47</v>
      </c>
      <c r="C718" s="360"/>
      <c r="D718" s="45"/>
      <c r="E718" s="45"/>
      <c r="F718" s="63" t="s">
        <v>69</v>
      </c>
      <c r="G718" s="58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62"/>
      <c r="I718" s="64">
        <f>IF(C722&gt;0,$K$2,C720)</f>
        <v>0</v>
      </c>
      <c r="J718" s="65" t="s">
        <v>66</v>
      </c>
      <c r="K718" s="66">
        <f>K714/$K$2*I718</f>
        <v>0</v>
      </c>
      <c r="L718" s="67"/>
      <c r="M718" s="45"/>
      <c r="N718" s="88"/>
      <c r="O718" s="89" t="s">
        <v>53</v>
      </c>
      <c r="P718" s="89"/>
      <c r="Q718" s="89"/>
      <c r="R718" s="89">
        <v>0</v>
      </c>
      <c r="S718" s="93"/>
      <c r="T718" s="89" t="s">
        <v>53</v>
      </c>
      <c r="U718" s="162">
        <f>IF($J$1="April","",Y717)</f>
        <v>0</v>
      </c>
      <c r="V718" s="91"/>
      <c r="W718" s="162">
        <f t="shared" si="135"/>
        <v>0</v>
      </c>
      <c r="X718" s="91"/>
      <c r="Y718" s="162">
        <f t="shared" si="136"/>
        <v>0</v>
      </c>
      <c r="Z718" s="94"/>
      <c r="AA718" s="45"/>
    </row>
    <row r="719" spans="1:27" s="43" customFormat="1" ht="21" hidden="1" customHeight="1" x14ac:dyDescent="0.25">
      <c r="A719" s="44"/>
      <c r="B719" s="54"/>
      <c r="C719" s="54"/>
      <c r="D719" s="45"/>
      <c r="E719" s="45"/>
      <c r="F719" s="63" t="s">
        <v>23</v>
      </c>
      <c r="G719" s="58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62"/>
      <c r="I719" s="108"/>
      <c r="J719" s="65" t="s">
        <v>67</v>
      </c>
      <c r="K719" s="68">
        <f>K714/$K$2/8*I719</f>
        <v>0</v>
      </c>
      <c r="L719" s="69"/>
      <c r="M719" s="45"/>
      <c r="N719" s="88"/>
      <c r="O719" s="89" t="s">
        <v>54</v>
      </c>
      <c r="P719" s="89"/>
      <c r="Q719" s="89"/>
      <c r="R719" s="89" t="str">
        <f t="shared" ref="R719:R723" si="137">IF(Q719="","",R718-Q719)</f>
        <v/>
      </c>
      <c r="S719" s="93"/>
      <c r="T719" s="89" t="s">
        <v>54</v>
      </c>
      <c r="U719" s="162">
        <f>IF($J$1="May","",Y718)</f>
        <v>0</v>
      </c>
      <c r="V719" s="91"/>
      <c r="W719" s="162">
        <f t="shared" si="135"/>
        <v>0</v>
      </c>
      <c r="X719" s="91"/>
      <c r="Y719" s="162">
        <f t="shared" si="136"/>
        <v>0</v>
      </c>
      <c r="Z719" s="94"/>
      <c r="AA719" s="45"/>
    </row>
    <row r="720" spans="1:27" s="43" customFormat="1" ht="21" hidden="1" customHeight="1" x14ac:dyDescent="0.25">
      <c r="A720" s="44"/>
      <c r="B720" s="63" t="s">
        <v>7</v>
      </c>
      <c r="C720" s="54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45"/>
      <c r="E720" s="45"/>
      <c r="F720" s="63" t="s">
        <v>70</v>
      </c>
      <c r="G720" s="58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62"/>
      <c r="I720" s="361" t="s">
        <v>74</v>
      </c>
      <c r="J720" s="362"/>
      <c r="K720" s="68">
        <f>K718+K719</f>
        <v>0</v>
      </c>
      <c r="L720" s="69"/>
      <c r="M720" s="45"/>
      <c r="N720" s="88"/>
      <c r="O720" s="89" t="s">
        <v>55</v>
      </c>
      <c r="P720" s="89"/>
      <c r="Q720" s="89"/>
      <c r="R720" s="89">
        <v>0</v>
      </c>
      <c r="S720" s="93"/>
      <c r="T720" s="89" t="s">
        <v>55</v>
      </c>
      <c r="U720" s="162">
        <f>IF($J$1="June","",Y719)</f>
        <v>0</v>
      </c>
      <c r="V720" s="91"/>
      <c r="W720" s="162">
        <f t="shared" si="135"/>
        <v>0</v>
      </c>
      <c r="X720" s="91"/>
      <c r="Y720" s="162">
        <f t="shared" si="136"/>
        <v>0</v>
      </c>
      <c r="Z720" s="94"/>
      <c r="AA720" s="45"/>
    </row>
    <row r="721" spans="1:27" s="43" customFormat="1" ht="21" hidden="1" customHeight="1" x14ac:dyDescent="0.25">
      <c r="A721" s="44"/>
      <c r="B721" s="63" t="s">
        <v>6</v>
      </c>
      <c r="C721" s="54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45"/>
      <c r="E721" s="45"/>
      <c r="F721" s="63" t="s">
        <v>24</v>
      </c>
      <c r="G721" s="58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62"/>
      <c r="I721" s="361" t="s">
        <v>75</v>
      </c>
      <c r="J721" s="362"/>
      <c r="K721" s="58">
        <f>G721</f>
        <v>0</v>
      </c>
      <c r="L721" s="70"/>
      <c r="M721" s="45"/>
      <c r="N721" s="88"/>
      <c r="O721" s="89" t="s">
        <v>56</v>
      </c>
      <c r="P721" s="89"/>
      <c r="Q721" s="89"/>
      <c r="R721" s="89" t="str">
        <f t="shared" si="137"/>
        <v/>
      </c>
      <c r="S721" s="93"/>
      <c r="T721" s="89" t="s">
        <v>56</v>
      </c>
      <c r="U721" s="162" t="str">
        <f>IF($J$1="July","",Y720)</f>
        <v/>
      </c>
      <c r="V721" s="91"/>
      <c r="W721" s="162" t="str">
        <f t="shared" si="135"/>
        <v/>
      </c>
      <c r="X721" s="91"/>
      <c r="Y721" s="162" t="str">
        <f t="shared" si="136"/>
        <v/>
      </c>
      <c r="Z721" s="94"/>
      <c r="AA721" s="45"/>
    </row>
    <row r="722" spans="1:27" s="43" customFormat="1" ht="21" hidden="1" customHeight="1" x14ac:dyDescent="0.25">
      <c r="A722" s="44"/>
      <c r="B722" s="71" t="s">
        <v>73</v>
      </c>
      <c r="C722" s="5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45"/>
      <c r="E722" s="45"/>
      <c r="F722" s="63" t="s">
        <v>72</v>
      </c>
      <c r="G722" s="58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45"/>
      <c r="I722" s="363" t="s">
        <v>68</v>
      </c>
      <c r="J722" s="364"/>
      <c r="K722" s="72">
        <f>K720-K721</f>
        <v>0</v>
      </c>
      <c r="L722" s="73"/>
      <c r="M722" s="45"/>
      <c r="N722" s="88"/>
      <c r="O722" s="89" t="s">
        <v>61</v>
      </c>
      <c r="P722" s="89"/>
      <c r="Q722" s="89"/>
      <c r="R722" s="89"/>
      <c r="S722" s="93"/>
      <c r="T722" s="89" t="s">
        <v>61</v>
      </c>
      <c r="U722" s="162" t="str">
        <f>IF($J$1="August","",Y721)</f>
        <v/>
      </c>
      <c r="V722" s="91"/>
      <c r="W722" s="162" t="str">
        <f t="shared" si="135"/>
        <v/>
      </c>
      <c r="X722" s="91"/>
      <c r="Y722" s="162" t="str">
        <f t="shared" si="136"/>
        <v/>
      </c>
      <c r="Z722" s="94"/>
      <c r="AA722" s="45"/>
    </row>
    <row r="723" spans="1:27" s="43" customFormat="1" ht="21" hidden="1" customHeight="1" x14ac:dyDescent="0.25">
      <c r="A723" s="44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61"/>
      <c r="M723" s="45"/>
      <c r="N723" s="88"/>
      <c r="O723" s="89" t="s">
        <v>57</v>
      </c>
      <c r="P723" s="89"/>
      <c r="Q723" s="89"/>
      <c r="R723" s="89" t="str">
        <f t="shared" si="137"/>
        <v/>
      </c>
      <c r="S723" s="93"/>
      <c r="T723" s="89" t="s">
        <v>57</v>
      </c>
      <c r="U723" s="162" t="str">
        <f>IF($J$1="September","",Y722)</f>
        <v/>
      </c>
      <c r="V723" s="91"/>
      <c r="W723" s="162" t="str">
        <f t="shared" si="135"/>
        <v/>
      </c>
      <c r="X723" s="91"/>
      <c r="Y723" s="162" t="str">
        <f t="shared" si="136"/>
        <v/>
      </c>
      <c r="Z723" s="94"/>
      <c r="AA723" s="45"/>
    </row>
    <row r="724" spans="1:27" s="43" customFormat="1" ht="21" hidden="1" customHeight="1" x14ac:dyDescent="0.25">
      <c r="A724" s="44"/>
      <c r="B724" s="365" t="s">
        <v>103</v>
      </c>
      <c r="C724" s="365"/>
      <c r="D724" s="365"/>
      <c r="E724" s="365"/>
      <c r="F724" s="365"/>
      <c r="G724" s="365"/>
      <c r="H724" s="365"/>
      <c r="I724" s="365"/>
      <c r="J724" s="365"/>
      <c r="K724" s="365"/>
      <c r="L724" s="61"/>
      <c r="M724" s="45"/>
      <c r="N724" s="88"/>
      <c r="O724" s="89" t="s">
        <v>62</v>
      </c>
      <c r="P724" s="89"/>
      <c r="Q724" s="89"/>
      <c r="R724" s="89">
        <v>0</v>
      </c>
      <c r="S724" s="93"/>
      <c r="T724" s="89" t="s">
        <v>62</v>
      </c>
      <c r="U724" s="162" t="str">
        <f>IF($J$1="October","",Y723)</f>
        <v/>
      </c>
      <c r="V724" s="91"/>
      <c r="W724" s="162" t="str">
        <f t="shared" si="135"/>
        <v/>
      </c>
      <c r="X724" s="91"/>
      <c r="Y724" s="162" t="str">
        <f t="shared" si="136"/>
        <v/>
      </c>
      <c r="Z724" s="94"/>
      <c r="AA724" s="45"/>
    </row>
    <row r="725" spans="1:27" s="43" customFormat="1" ht="21" hidden="1" customHeight="1" x14ac:dyDescent="0.25">
      <c r="A725" s="44"/>
      <c r="B725" s="365"/>
      <c r="C725" s="365"/>
      <c r="D725" s="365"/>
      <c r="E725" s="365"/>
      <c r="F725" s="365"/>
      <c r="G725" s="365"/>
      <c r="H725" s="365"/>
      <c r="I725" s="365"/>
      <c r="J725" s="365"/>
      <c r="K725" s="365"/>
      <c r="L725" s="61"/>
      <c r="M725" s="45"/>
      <c r="N725" s="88"/>
      <c r="O725" s="89" t="s">
        <v>63</v>
      </c>
      <c r="P725" s="89"/>
      <c r="Q725" s="89"/>
      <c r="R725" s="89">
        <v>0</v>
      </c>
      <c r="S725" s="93"/>
      <c r="T725" s="89" t="s">
        <v>63</v>
      </c>
      <c r="U725" s="162" t="str">
        <f>IF($J$1="November","",Y724)</f>
        <v/>
      </c>
      <c r="V725" s="91"/>
      <c r="W725" s="162" t="str">
        <f t="shared" si="135"/>
        <v/>
      </c>
      <c r="X725" s="91"/>
      <c r="Y725" s="162" t="str">
        <f t="shared" si="136"/>
        <v/>
      </c>
      <c r="Z725" s="94"/>
      <c r="AA725" s="45"/>
    </row>
    <row r="726" spans="1:27" s="43" customFormat="1" ht="21" hidden="1" customHeight="1" thickBot="1" x14ac:dyDescent="0.3">
      <c r="A726" s="74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6"/>
      <c r="N726" s="95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7"/>
    </row>
    <row r="727" spans="1:27" s="43" customFormat="1" ht="21" hidden="1" customHeight="1" x14ac:dyDescent="0.25"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7" s="43" customFormat="1" ht="21" hidden="1" customHeight="1" thickBot="1" x14ac:dyDescent="0.3"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7" s="43" customFormat="1" ht="21" customHeight="1" x14ac:dyDescent="0.25">
      <c r="A729" s="350" t="s">
        <v>45</v>
      </c>
      <c r="B729" s="351"/>
      <c r="C729" s="351"/>
      <c r="D729" s="351"/>
      <c r="E729" s="351"/>
      <c r="F729" s="351"/>
      <c r="G729" s="351"/>
      <c r="H729" s="351"/>
      <c r="I729" s="351"/>
      <c r="J729" s="351"/>
      <c r="K729" s="351"/>
      <c r="L729" s="352"/>
      <c r="M729" s="42"/>
      <c r="N729" s="81"/>
      <c r="O729" s="353" t="s">
        <v>47</v>
      </c>
      <c r="P729" s="354"/>
      <c r="Q729" s="354"/>
      <c r="R729" s="355"/>
      <c r="S729" s="82"/>
      <c r="T729" s="353" t="s">
        <v>48</v>
      </c>
      <c r="U729" s="354"/>
      <c r="V729" s="354"/>
      <c r="W729" s="354"/>
      <c r="X729" s="354"/>
      <c r="Y729" s="355"/>
      <c r="Z729" s="83"/>
      <c r="AA729" s="42"/>
    </row>
    <row r="730" spans="1:27" s="43" customFormat="1" ht="21" customHeight="1" x14ac:dyDescent="0.25">
      <c r="A730" s="44"/>
      <c r="B730" s="45"/>
      <c r="C730" s="356" t="s">
        <v>101</v>
      </c>
      <c r="D730" s="356"/>
      <c r="E730" s="356"/>
      <c r="F730" s="356"/>
      <c r="G730" s="46" t="str">
        <f>$J$1</f>
        <v>July</v>
      </c>
      <c r="H730" s="357">
        <f>$K$1</f>
        <v>2020</v>
      </c>
      <c r="I730" s="357"/>
      <c r="J730" s="45"/>
      <c r="K730" s="47"/>
      <c r="L730" s="48"/>
      <c r="M730" s="47"/>
      <c r="N730" s="84"/>
      <c r="O730" s="85" t="s">
        <v>58</v>
      </c>
      <c r="P730" s="85" t="s">
        <v>7</v>
      </c>
      <c r="Q730" s="85" t="s">
        <v>6</v>
      </c>
      <c r="R730" s="85" t="s">
        <v>59</v>
      </c>
      <c r="S730" s="86"/>
      <c r="T730" s="85" t="s">
        <v>58</v>
      </c>
      <c r="U730" s="85" t="s">
        <v>60</v>
      </c>
      <c r="V730" s="85" t="s">
        <v>23</v>
      </c>
      <c r="W730" s="85" t="s">
        <v>22</v>
      </c>
      <c r="X730" s="85" t="s">
        <v>24</v>
      </c>
      <c r="Y730" s="85" t="s">
        <v>64</v>
      </c>
      <c r="Z730" s="87"/>
      <c r="AA730" s="47"/>
    </row>
    <row r="731" spans="1:27" s="43" customFormat="1" ht="21" customHeight="1" x14ac:dyDescent="0.25">
      <c r="A731" s="44"/>
      <c r="B731" s="45"/>
      <c r="C731" s="45"/>
      <c r="D731" s="50"/>
      <c r="E731" s="50"/>
      <c r="F731" s="50"/>
      <c r="G731" s="50"/>
      <c r="H731" s="50"/>
      <c r="I731" s="45"/>
      <c r="J731" s="51" t="s">
        <v>1</v>
      </c>
      <c r="K731" s="52">
        <v>16000</v>
      </c>
      <c r="L731" s="53"/>
      <c r="M731" s="45"/>
      <c r="N731" s="88"/>
      <c r="O731" s="89" t="s">
        <v>50</v>
      </c>
      <c r="P731" s="89">
        <v>26</v>
      </c>
      <c r="Q731" s="89">
        <v>7</v>
      </c>
      <c r="R731" s="89">
        <v>0</v>
      </c>
      <c r="S731" s="90"/>
      <c r="T731" s="89" t="s">
        <v>50</v>
      </c>
      <c r="U731" s="91"/>
      <c r="V731" s="91">
        <v>500</v>
      </c>
      <c r="W731" s="91">
        <f>V731+U731</f>
        <v>500</v>
      </c>
      <c r="X731" s="91">
        <v>500</v>
      </c>
      <c r="Y731" s="91">
        <f>W731-X731</f>
        <v>0</v>
      </c>
      <c r="Z731" s="87"/>
      <c r="AA731" s="45"/>
    </row>
    <row r="732" spans="1:27" s="43" customFormat="1" ht="21" customHeight="1" x14ac:dyDescent="0.25">
      <c r="A732" s="44"/>
      <c r="B732" s="45" t="s">
        <v>0</v>
      </c>
      <c r="C732" s="55" t="s">
        <v>122</v>
      </c>
      <c r="D732" s="45"/>
      <c r="E732" s="45"/>
      <c r="F732" s="45"/>
      <c r="G732" s="45"/>
      <c r="H732" s="56"/>
      <c r="I732" s="50"/>
      <c r="J732" s="45"/>
      <c r="K732" s="45"/>
      <c r="L732" s="57"/>
      <c r="M732" s="42"/>
      <c r="N732" s="92"/>
      <c r="O732" s="89" t="s">
        <v>76</v>
      </c>
      <c r="P732" s="89">
        <v>26</v>
      </c>
      <c r="Q732" s="89">
        <v>3</v>
      </c>
      <c r="R732" s="89">
        <f>15-Q732</f>
        <v>12</v>
      </c>
      <c r="S732" s="93"/>
      <c r="T732" s="89" t="s">
        <v>76</v>
      </c>
      <c r="U732" s="162">
        <f>IF($J$1="January","",Y731)</f>
        <v>0</v>
      </c>
      <c r="V732" s="91">
        <f>35+500+1000</f>
        <v>1535</v>
      </c>
      <c r="W732" s="162">
        <f>IF(U732="","",U732+V732)</f>
        <v>1535</v>
      </c>
      <c r="X732" s="91">
        <v>1000</v>
      </c>
      <c r="Y732" s="162">
        <f>IF(W732="","",W732-X732)</f>
        <v>535</v>
      </c>
      <c r="Z732" s="94"/>
      <c r="AA732" s="42"/>
    </row>
    <row r="733" spans="1:27" s="43" customFormat="1" ht="21" customHeight="1" x14ac:dyDescent="0.25">
      <c r="A733" s="44"/>
      <c r="B733" s="59" t="s">
        <v>46</v>
      </c>
      <c r="C733" s="60"/>
      <c r="D733" s="45"/>
      <c r="E733" s="45"/>
      <c r="F733" s="358" t="s">
        <v>48</v>
      </c>
      <c r="G733" s="358"/>
      <c r="H733" s="45"/>
      <c r="I733" s="358" t="s">
        <v>49</v>
      </c>
      <c r="J733" s="358"/>
      <c r="K733" s="358"/>
      <c r="L733" s="61"/>
      <c r="M733" s="45"/>
      <c r="N733" s="88"/>
      <c r="O733" s="89" t="s">
        <v>51</v>
      </c>
      <c r="P733" s="89">
        <v>27</v>
      </c>
      <c r="Q733" s="89">
        <v>4</v>
      </c>
      <c r="R733" s="89">
        <f t="shared" ref="R733" si="138">IF(Q733="","",R732-Q733)</f>
        <v>8</v>
      </c>
      <c r="S733" s="93"/>
      <c r="T733" s="89" t="s">
        <v>51</v>
      </c>
      <c r="U733" s="162">
        <f>IF($J$1="February","",Y732)</f>
        <v>535</v>
      </c>
      <c r="V733" s="91"/>
      <c r="W733" s="162">
        <f t="shared" ref="W733:W742" si="139">IF(U733="","",U733+V733)</f>
        <v>535</v>
      </c>
      <c r="X733" s="91">
        <v>535</v>
      </c>
      <c r="Y733" s="162">
        <f t="shared" ref="Y733:Y742" si="140">IF(W733="","",W733-X733)</f>
        <v>0</v>
      </c>
      <c r="Z733" s="94"/>
      <c r="AA733" s="45"/>
    </row>
    <row r="734" spans="1:27" s="43" customFormat="1" ht="21" customHeight="1" x14ac:dyDescent="0.25">
      <c r="A734" s="44"/>
      <c r="B734" s="45"/>
      <c r="C734" s="45"/>
      <c r="D734" s="45"/>
      <c r="E734" s="45"/>
      <c r="F734" s="45"/>
      <c r="G734" s="45"/>
      <c r="H734" s="62"/>
      <c r="L734" s="49"/>
      <c r="M734" s="45"/>
      <c r="N734" s="88"/>
      <c r="O734" s="89" t="s">
        <v>52</v>
      </c>
      <c r="P734" s="89">
        <v>16</v>
      </c>
      <c r="Q734" s="89">
        <v>14</v>
      </c>
      <c r="R734" s="89">
        <v>0</v>
      </c>
      <c r="S734" s="93"/>
      <c r="T734" s="89" t="s">
        <v>52</v>
      </c>
      <c r="U734" s="162">
        <f>IF($J$1="March","",Y733)</f>
        <v>0</v>
      </c>
      <c r="V734" s="91"/>
      <c r="W734" s="162">
        <f t="shared" si="139"/>
        <v>0</v>
      </c>
      <c r="X734" s="91"/>
      <c r="Y734" s="162">
        <f t="shared" si="140"/>
        <v>0</v>
      </c>
      <c r="Z734" s="94"/>
      <c r="AA734" s="45"/>
    </row>
    <row r="735" spans="1:27" s="43" customFormat="1" ht="21" customHeight="1" x14ac:dyDescent="0.25">
      <c r="A735" s="44"/>
      <c r="B735" s="359" t="s">
        <v>47</v>
      </c>
      <c r="C735" s="360"/>
      <c r="D735" s="45"/>
      <c r="E735" s="45"/>
      <c r="F735" s="63" t="s">
        <v>69</v>
      </c>
      <c r="G735" s="58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>0</v>
      </c>
      <c r="H735" s="62"/>
      <c r="I735" s="64">
        <f>IF(C739&gt;0,$K$2,C737)</f>
        <v>5</v>
      </c>
      <c r="J735" s="65" t="s">
        <v>66</v>
      </c>
      <c r="K735" s="66">
        <f>K731/$K$2*I735</f>
        <v>2580.6451612903224</v>
      </c>
      <c r="L735" s="67"/>
      <c r="M735" s="45"/>
      <c r="N735" s="88"/>
      <c r="O735" s="89" t="s">
        <v>53</v>
      </c>
      <c r="P735" s="89">
        <v>27</v>
      </c>
      <c r="Q735" s="89">
        <v>4</v>
      </c>
      <c r="R735" s="89">
        <v>0</v>
      </c>
      <c r="S735" s="93"/>
      <c r="T735" s="89" t="s">
        <v>53</v>
      </c>
      <c r="U735" s="162">
        <f>IF($J$1="April","",Y734)</f>
        <v>0</v>
      </c>
      <c r="V735" s="91"/>
      <c r="W735" s="162">
        <f t="shared" si="139"/>
        <v>0</v>
      </c>
      <c r="X735" s="91"/>
      <c r="Y735" s="162">
        <f t="shared" si="140"/>
        <v>0</v>
      </c>
      <c r="Z735" s="94"/>
      <c r="AA735" s="45"/>
    </row>
    <row r="736" spans="1:27" s="43" customFormat="1" ht="21" customHeight="1" x14ac:dyDescent="0.25">
      <c r="A736" s="44"/>
      <c r="B736" s="54"/>
      <c r="C736" s="54"/>
      <c r="D736" s="45"/>
      <c r="E736" s="45"/>
      <c r="F736" s="63" t="s">
        <v>23</v>
      </c>
      <c r="G736" s="58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62"/>
      <c r="I736" s="108"/>
      <c r="J736" s="65" t="s">
        <v>67</v>
      </c>
      <c r="K736" s="68">
        <f>K731/$K$2/8*I736</f>
        <v>0</v>
      </c>
      <c r="L736" s="69"/>
      <c r="M736" s="45"/>
      <c r="N736" s="88"/>
      <c r="O736" s="89" t="s">
        <v>54</v>
      </c>
      <c r="P736" s="89">
        <v>24</v>
      </c>
      <c r="Q736" s="89">
        <v>6</v>
      </c>
      <c r="R736" s="89">
        <v>0</v>
      </c>
      <c r="S736" s="93"/>
      <c r="T736" s="89" t="s">
        <v>54</v>
      </c>
      <c r="U736" s="162">
        <f>IF($J$1="May","",Y735)</f>
        <v>0</v>
      </c>
      <c r="V736" s="91">
        <v>2000</v>
      </c>
      <c r="W736" s="162">
        <f t="shared" si="139"/>
        <v>2000</v>
      </c>
      <c r="X736" s="91">
        <v>2000</v>
      </c>
      <c r="Y736" s="162">
        <f t="shared" si="140"/>
        <v>0</v>
      </c>
      <c r="Z736" s="94"/>
      <c r="AA736" s="45"/>
    </row>
    <row r="737" spans="1:27" s="43" customFormat="1" ht="21" customHeight="1" x14ac:dyDescent="0.25">
      <c r="A737" s="44"/>
      <c r="B737" s="63" t="s">
        <v>7</v>
      </c>
      <c r="C737" s="54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5</v>
      </c>
      <c r="D737" s="45"/>
      <c r="E737" s="45"/>
      <c r="F737" s="63" t="s">
        <v>70</v>
      </c>
      <c r="G737" s="58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>0</v>
      </c>
      <c r="H737" s="62"/>
      <c r="I737" s="361" t="s">
        <v>74</v>
      </c>
      <c r="J737" s="362"/>
      <c r="K737" s="68">
        <f>K735+K736</f>
        <v>2580.6451612903224</v>
      </c>
      <c r="L737" s="69"/>
      <c r="M737" s="45"/>
      <c r="N737" s="88"/>
      <c r="O737" s="89" t="s">
        <v>55</v>
      </c>
      <c r="P737" s="89">
        <v>5</v>
      </c>
      <c r="Q737" s="89">
        <v>26</v>
      </c>
      <c r="R737" s="89">
        <v>0</v>
      </c>
      <c r="S737" s="93"/>
      <c r="T737" s="89" t="s">
        <v>55</v>
      </c>
      <c r="U737" s="162">
        <f>IF($J$1="June","",Y736)</f>
        <v>0</v>
      </c>
      <c r="V737" s="91"/>
      <c r="W737" s="162">
        <f t="shared" si="139"/>
        <v>0</v>
      </c>
      <c r="X737" s="91"/>
      <c r="Y737" s="162">
        <f t="shared" si="140"/>
        <v>0</v>
      </c>
      <c r="Z737" s="94"/>
      <c r="AA737" s="45"/>
    </row>
    <row r="738" spans="1:27" s="43" customFormat="1" ht="21" customHeight="1" x14ac:dyDescent="0.25">
      <c r="A738" s="44"/>
      <c r="B738" s="63" t="s">
        <v>6</v>
      </c>
      <c r="C738" s="54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26</v>
      </c>
      <c r="D738" s="45"/>
      <c r="E738" s="45"/>
      <c r="F738" s="63" t="s">
        <v>24</v>
      </c>
      <c r="G738" s="58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62"/>
      <c r="I738" s="361" t="s">
        <v>75</v>
      </c>
      <c r="J738" s="362"/>
      <c r="K738" s="58">
        <f>G738</f>
        <v>0</v>
      </c>
      <c r="L738" s="70"/>
      <c r="M738" s="45"/>
      <c r="N738" s="88"/>
      <c r="O738" s="89" t="s">
        <v>56</v>
      </c>
      <c r="P738" s="89"/>
      <c r="Q738" s="89"/>
      <c r="R738" s="89">
        <f>R737-Q738</f>
        <v>0</v>
      </c>
      <c r="S738" s="93"/>
      <c r="T738" s="89" t="s">
        <v>56</v>
      </c>
      <c r="U738" s="162" t="str">
        <f>IF($J$1="July","",Y737)</f>
        <v/>
      </c>
      <c r="V738" s="91"/>
      <c r="W738" s="162" t="str">
        <f t="shared" si="139"/>
        <v/>
      </c>
      <c r="X738" s="91"/>
      <c r="Y738" s="162" t="str">
        <f t="shared" si="140"/>
        <v/>
      </c>
      <c r="Z738" s="94"/>
      <c r="AA738" s="45"/>
    </row>
    <row r="739" spans="1:27" s="43" customFormat="1" ht="21" customHeight="1" x14ac:dyDescent="0.25">
      <c r="A739" s="44"/>
      <c r="B739" s="71" t="s">
        <v>73</v>
      </c>
      <c r="C739" s="54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5"/>
      <c r="E739" s="45"/>
      <c r="F739" s="63" t="s">
        <v>72</v>
      </c>
      <c r="G739" s="58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>0</v>
      </c>
      <c r="H739" s="45"/>
      <c r="I739" s="363" t="s">
        <v>68</v>
      </c>
      <c r="J739" s="364"/>
      <c r="K739" s="72">
        <f>K737-K738</f>
        <v>2580.6451612903224</v>
      </c>
      <c r="L739" s="73"/>
      <c r="M739" s="45"/>
      <c r="N739" s="88"/>
      <c r="O739" s="89" t="s">
        <v>61</v>
      </c>
      <c r="P739" s="89"/>
      <c r="Q739" s="89"/>
      <c r="R739" s="89">
        <f>R738-Q739</f>
        <v>0</v>
      </c>
      <c r="S739" s="93"/>
      <c r="T739" s="89" t="s">
        <v>61</v>
      </c>
      <c r="U739" s="162" t="str">
        <f>IF($J$1="August","",Y738)</f>
        <v/>
      </c>
      <c r="V739" s="91"/>
      <c r="W739" s="162" t="str">
        <f t="shared" si="139"/>
        <v/>
      </c>
      <c r="X739" s="91"/>
      <c r="Y739" s="162" t="str">
        <f t="shared" si="140"/>
        <v/>
      </c>
      <c r="Z739" s="94"/>
      <c r="AA739" s="45"/>
    </row>
    <row r="740" spans="1:27" s="43" customFormat="1" ht="21" customHeight="1" x14ac:dyDescent="0.25">
      <c r="A740" s="44"/>
      <c r="B740" s="45"/>
      <c r="C740" s="45"/>
      <c r="D740" s="45"/>
      <c r="E740" s="45"/>
      <c r="F740" s="45"/>
      <c r="G740" s="45"/>
      <c r="H740" s="45"/>
      <c r="I740" s="45"/>
      <c r="J740" s="62"/>
      <c r="K740" s="177"/>
      <c r="L740" s="61"/>
      <c r="M740" s="45"/>
      <c r="N740" s="88"/>
      <c r="O740" s="89" t="s">
        <v>57</v>
      </c>
      <c r="P740" s="89"/>
      <c r="Q740" s="89"/>
      <c r="R740" s="89">
        <f>R739-Q740</f>
        <v>0</v>
      </c>
      <c r="S740" s="93"/>
      <c r="T740" s="89" t="s">
        <v>57</v>
      </c>
      <c r="U740" s="162" t="str">
        <f>IF($J$1="September","",Y739)</f>
        <v/>
      </c>
      <c r="V740" s="91"/>
      <c r="W740" s="162" t="str">
        <f t="shared" si="139"/>
        <v/>
      </c>
      <c r="X740" s="91"/>
      <c r="Y740" s="162" t="str">
        <f t="shared" si="140"/>
        <v/>
      </c>
      <c r="Z740" s="94"/>
      <c r="AA740" s="45"/>
    </row>
    <row r="741" spans="1:27" s="43" customFormat="1" ht="21" customHeight="1" x14ac:dyDescent="0.25">
      <c r="A741" s="44"/>
      <c r="B741" s="365" t="s">
        <v>103</v>
      </c>
      <c r="C741" s="365"/>
      <c r="D741" s="365"/>
      <c r="E741" s="365"/>
      <c r="F741" s="365"/>
      <c r="G741" s="365"/>
      <c r="H741" s="365"/>
      <c r="I741" s="365"/>
      <c r="J741" s="365"/>
      <c r="K741" s="365"/>
      <c r="L741" s="61"/>
      <c r="M741" s="45"/>
      <c r="N741" s="88"/>
      <c r="O741" s="89" t="s">
        <v>62</v>
      </c>
      <c r="P741" s="89"/>
      <c r="Q741" s="89"/>
      <c r="R741" s="89">
        <f>R740-Q741</f>
        <v>0</v>
      </c>
      <c r="S741" s="93"/>
      <c r="T741" s="89" t="s">
        <v>62</v>
      </c>
      <c r="U741" s="162" t="str">
        <f>IF($J$1="October","",Y740)</f>
        <v/>
      </c>
      <c r="V741" s="91"/>
      <c r="W741" s="162" t="str">
        <f t="shared" si="139"/>
        <v/>
      </c>
      <c r="X741" s="91"/>
      <c r="Y741" s="162" t="str">
        <f t="shared" si="140"/>
        <v/>
      </c>
      <c r="Z741" s="94"/>
      <c r="AA741" s="45"/>
    </row>
    <row r="742" spans="1:27" s="43" customFormat="1" ht="21" customHeight="1" x14ac:dyDescent="0.25">
      <c r="A742" s="44"/>
      <c r="B742" s="365"/>
      <c r="C742" s="365"/>
      <c r="D742" s="365"/>
      <c r="E742" s="365"/>
      <c r="F742" s="365"/>
      <c r="G742" s="365"/>
      <c r="H742" s="365"/>
      <c r="I742" s="365"/>
      <c r="J742" s="365"/>
      <c r="K742" s="365"/>
      <c r="L742" s="61"/>
      <c r="M742" s="45"/>
      <c r="N742" s="88"/>
      <c r="O742" s="89" t="s">
        <v>63</v>
      </c>
      <c r="P742" s="89"/>
      <c r="Q742" s="89"/>
      <c r="R742" s="89">
        <f>R741-Q742</f>
        <v>0</v>
      </c>
      <c r="S742" s="93"/>
      <c r="T742" s="89" t="s">
        <v>63</v>
      </c>
      <c r="U742" s="162" t="str">
        <f>IF($J$1="November","",Y741)</f>
        <v/>
      </c>
      <c r="V742" s="91"/>
      <c r="W742" s="162" t="str">
        <f t="shared" si="139"/>
        <v/>
      </c>
      <c r="X742" s="91"/>
      <c r="Y742" s="162" t="str">
        <f t="shared" si="140"/>
        <v/>
      </c>
      <c r="Z742" s="94"/>
      <c r="AA742" s="45"/>
    </row>
    <row r="743" spans="1:27" s="43" customFormat="1" ht="21" customHeight="1" thickBot="1" x14ac:dyDescent="0.3">
      <c r="A743" s="74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6"/>
      <c r="N743" s="95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7"/>
    </row>
    <row r="744" spans="1:27" s="43" customFormat="1" ht="21" customHeight="1" thickBot="1" x14ac:dyDescent="0.3"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7" s="43" customFormat="1" ht="21" customHeight="1" x14ac:dyDescent="0.25">
      <c r="A745" s="369" t="s">
        <v>45</v>
      </c>
      <c r="B745" s="370"/>
      <c r="C745" s="370"/>
      <c r="D745" s="370"/>
      <c r="E745" s="370"/>
      <c r="F745" s="370"/>
      <c r="G745" s="370"/>
      <c r="H745" s="370"/>
      <c r="I745" s="370"/>
      <c r="J745" s="370"/>
      <c r="K745" s="370"/>
      <c r="L745" s="371"/>
      <c r="M745" s="42"/>
      <c r="N745" s="81"/>
      <c r="O745" s="353" t="s">
        <v>47</v>
      </c>
      <c r="P745" s="354"/>
      <c r="Q745" s="354"/>
      <c r="R745" s="355"/>
      <c r="S745" s="82"/>
      <c r="T745" s="353" t="s">
        <v>48</v>
      </c>
      <c r="U745" s="354"/>
      <c r="V745" s="354"/>
      <c r="W745" s="354"/>
      <c r="X745" s="354"/>
      <c r="Y745" s="355"/>
      <c r="Z745" s="83"/>
      <c r="AA745" s="42"/>
    </row>
    <row r="746" spans="1:27" s="43" customFormat="1" ht="21" customHeight="1" x14ac:dyDescent="0.25">
      <c r="A746" s="44"/>
      <c r="B746" s="45"/>
      <c r="C746" s="356" t="s">
        <v>101</v>
      </c>
      <c r="D746" s="356"/>
      <c r="E746" s="356"/>
      <c r="F746" s="356"/>
      <c r="G746" s="46" t="str">
        <f>$J$1</f>
        <v>July</v>
      </c>
      <c r="H746" s="357">
        <f>$K$1</f>
        <v>2020</v>
      </c>
      <c r="I746" s="357"/>
      <c r="J746" s="45"/>
      <c r="K746" s="47"/>
      <c r="L746" s="48"/>
      <c r="M746" s="47"/>
      <c r="N746" s="84"/>
      <c r="O746" s="85" t="s">
        <v>58</v>
      </c>
      <c r="P746" s="85" t="s">
        <v>7</v>
      </c>
      <c r="Q746" s="85" t="s">
        <v>6</v>
      </c>
      <c r="R746" s="85" t="s">
        <v>59</v>
      </c>
      <c r="S746" s="86"/>
      <c r="T746" s="85" t="s">
        <v>58</v>
      </c>
      <c r="U746" s="85" t="s">
        <v>60</v>
      </c>
      <c r="V746" s="85" t="s">
        <v>23</v>
      </c>
      <c r="W746" s="85" t="s">
        <v>22</v>
      </c>
      <c r="X746" s="85" t="s">
        <v>24</v>
      </c>
      <c r="Y746" s="85" t="s">
        <v>64</v>
      </c>
      <c r="Z746" s="87"/>
      <c r="AA746" s="47"/>
    </row>
    <row r="747" spans="1:27" s="43" customFormat="1" ht="21" customHeight="1" x14ac:dyDescent="0.25">
      <c r="A747" s="44"/>
      <c r="B747" s="45"/>
      <c r="C747" s="45"/>
      <c r="D747" s="50"/>
      <c r="E747" s="50"/>
      <c r="F747" s="50"/>
      <c r="G747" s="50"/>
      <c r="H747" s="50"/>
      <c r="I747" s="45"/>
      <c r="J747" s="51" t="s">
        <v>1</v>
      </c>
      <c r="K747" s="52">
        <v>25000</v>
      </c>
      <c r="L747" s="53"/>
      <c r="M747" s="45"/>
      <c r="N747" s="88"/>
      <c r="O747" s="89" t="s">
        <v>50</v>
      </c>
      <c r="P747" s="89">
        <v>29</v>
      </c>
      <c r="Q747" s="89">
        <v>2</v>
      </c>
      <c r="R747" s="89">
        <f>15-Q747</f>
        <v>13</v>
      </c>
      <c r="S747" s="90"/>
      <c r="T747" s="89" t="s">
        <v>50</v>
      </c>
      <c r="U747" s="91">
        <v>30000</v>
      </c>
      <c r="V747" s="91"/>
      <c r="W747" s="91">
        <f>V747+U747</f>
        <v>30000</v>
      </c>
      <c r="X747" s="91"/>
      <c r="Y747" s="91">
        <f>W747-X747</f>
        <v>30000</v>
      </c>
      <c r="Z747" s="87"/>
      <c r="AA747" s="45"/>
    </row>
    <row r="748" spans="1:27" s="43" customFormat="1" ht="21" customHeight="1" x14ac:dyDescent="0.25">
      <c r="A748" s="44"/>
      <c r="B748" s="45" t="s">
        <v>0</v>
      </c>
      <c r="C748" s="55" t="s">
        <v>90</v>
      </c>
      <c r="D748" s="45"/>
      <c r="E748" s="45"/>
      <c r="F748" s="45"/>
      <c r="G748" s="45"/>
      <c r="H748" s="56"/>
      <c r="I748" s="50"/>
      <c r="J748" s="45"/>
      <c r="K748" s="45"/>
      <c r="L748" s="57"/>
      <c r="M748" s="42"/>
      <c r="N748" s="92"/>
      <c r="O748" s="89" t="s">
        <v>76</v>
      </c>
      <c r="P748" s="89">
        <v>29</v>
      </c>
      <c r="Q748" s="89">
        <v>0</v>
      </c>
      <c r="R748" s="89">
        <f>IF(Q748="","",R747-Q748)</f>
        <v>13</v>
      </c>
      <c r="S748" s="93"/>
      <c r="T748" s="89" t="s">
        <v>76</v>
      </c>
      <c r="U748" s="162">
        <f>IF($J$1="January","",Y747)</f>
        <v>30000</v>
      </c>
      <c r="V748" s="91"/>
      <c r="W748" s="162">
        <f>IF(U748="","",U748+V748)</f>
        <v>30000</v>
      </c>
      <c r="X748" s="91">
        <v>3000</v>
      </c>
      <c r="Y748" s="162">
        <f>IF(W748="","",W748-X748)</f>
        <v>27000</v>
      </c>
      <c r="Z748" s="94"/>
      <c r="AA748" s="42"/>
    </row>
    <row r="749" spans="1:27" s="43" customFormat="1" ht="21" customHeight="1" x14ac:dyDescent="0.25">
      <c r="A749" s="44"/>
      <c r="B749" s="59" t="s">
        <v>46</v>
      </c>
      <c r="C749" s="60"/>
      <c r="D749" s="45"/>
      <c r="E749" s="45"/>
      <c r="F749" s="358" t="s">
        <v>48</v>
      </c>
      <c r="G749" s="358"/>
      <c r="H749" s="45"/>
      <c r="I749" s="358" t="s">
        <v>49</v>
      </c>
      <c r="J749" s="358"/>
      <c r="K749" s="358"/>
      <c r="L749" s="61"/>
      <c r="M749" s="45"/>
      <c r="N749" s="88"/>
      <c r="O749" s="89" t="s">
        <v>51</v>
      </c>
      <c r="P749" s="89">
        <v>29</v>
      </c>
      <c r="Q749" s="89">
        <v>2</v>
      </c>
      <c r="R749" s="89">
        <f t="shared" ref="R749:R758" si="141">IF(Q749="","",R748-Q749)</f>
        <v>11</v>
      </c>
      <c r="S749" s="93"/>
      <c r="T749" s="89" t="s">
        <v>51</v>
      </c>
      <c r="U749" s="162">
        <f>IF($J$1="February","",Y748)</f>
        <v>27000</v>
      </c>
      <c r="V749" s="91"/>
      <c r="W749" s="162">
        <f t="shared" ref="W749:W758" si="142">IF(U749="","",U749+V749)</f>
        <v>27000</v>
      </c>
      <c r="X749" s="91">
        <v>2000</v>
      </c>
      <c r="Y749" s="162">
        <f t="shared" ref="Y749:Y758" si="143">IF(W749="","",W749-X749)</f>
        <v>25000</v>
      </c>
      <c r="Z749" s="94"/>
      <c r="AA749" s="45"/>
    </row>
    <row r="750" spans="1:27" s="43" customFormat="1" ht="21" customHeight="1" x14ac:dyDescent="0.25">
      <c r="A750" s="44"/>
      <c r="B750" s="45"/>
      <c r="C750" s="45"/>
      <c r="D750" s="45"/>
      <c r="E750" s="45"/>
      <c r="F750" s="45"/>
      <c r="G750" s="45"/>
      <c r="H750" s="62"/>
      <c r="L750" s="49"/>
      <c r="M750" s="45"/>
      <c r="N750" s="88"/>
      <c r="O750" s="89" t="s">
        <v>52</v>
      </c>
      <c r="P750" s="89">
        <v>30</v>
      </c>
      <c r="Q750" s="89">
        <v>0</v>
      </c>
      <c r="R750" s="89">
        <f t="shared" si="141"/>
        <v>11</v>
      </c>
      <c r="S750" s="93"/>
      <c r="T750" s="89" t="s">
        <v>52</v>
      </c>
      <c r="U750" s="162">
        <f>IF($J$1="March","",Y749)</f>
        <v>25000</v>
      </c>
      <c r="V750" s="91"/>
      <c r="W750" s="162">
        <f t="shared" si="142"/>
        <v>25000</v>
      </c>
      <c r="X750" s="91">
        <v>2000</v>
      </c>
      <c r="Y750" s="162">
        <f t="shared" si="143"/>
        <v>23000</v>
      </c>
      <c r="Z750" s="94"/>
      <c r="AA750" s="45"/>
    </row>
    <row r="751" spans="1:27" s="43" customFormat="1" ht="21" customHeight="1" x14ac:dyDescent="0.25">
      <c r="A751" s="44"/>
      <c r="B751" s="359" t="s">
        <v>47</v>
      </c>
      <c r="C751" s="360"/>
      <c r="D751" s="45"/>
      <c r="E751" s="45"/>
      <c r="F751" s="63" t="s">
        <v>69</v>
      </c>
      <c r="G751" s="58">
        <f>IF($J$1="January",U747,IF($J$1="February",U748,IF($J$1="March",U749,IF($J$1="April",U750,IF($J$1="May",U751,IF($J$1="June",U752,IF($J$1="July",U753,IF($J$1="August",U754,IF($J$1="August",U754,IF($J$1="September",U755,IF($J$1="October",U756,IF($J$1="November",U757,IF($J$1="December",U758)))))))))))))</f>
        <v>24000</v>
      </c>
      <c r="H751" s="62"/>
      <c r="I751" s="64">
        <f>IF(C755&gt;0,$K$2,C753)</f>
        <v>31</v>
      </c>
      <c r="J751" s="65" t="s">
        <v>66</v>
      </c>
      <c r="K751" s="66">
        <f>K747/$K$2*I751</f>
        <v>25000</v>
      </c>
      <c r="L751" s="67"/>
      <c r="M751" s="45"/>
      <c r="N751" s="88"/>
      <c r="O751" s="89" t="s">
        <v>53</v>
      </c>
      <c r="P751" s="89">
        <v>30</v>
      </c>
      <c r="Q751" s="89">
        <v>1</v>
      </c>
      <c r="R751" s="89">
        <f t="shared" si="141"/>
        <v>10</v>
      </c>
      <c r="S751" s="93"/>
      <c r="T751" s="89" t="s">
        <v>53</v>
      </c>
      <c r="U751" s="162">
        <f>IF($J$1="April","",Y750)</f>
        <v>23000</v>
      </c>
      <c r="V751" s="91"/>
      <c r="W751" s="162">
        <f t="shared" si="142"/>
        <v>23000</v>
      </c>
      <c r="X751" s="91">
        <v>2000</v>
      </c>
      <c r="Y751" s="162">
        <f t="shared" si="143"/>
        <v>21000</v>
      </c>
      <c r="Z751" s="94"/>
      <c r="AA751" s="45"/>
    </row>
    <row r="752" spans="1:27" s="43" customFormat="1" ht="21" customHeight="1" x14ac:dyDescent="0.25">
      <c r="A752" s="44"/>
      <c r="B752" s="54"/>
      <c r="C752" s="54"/>
      <c r="D752" s="45"/>
      <c r="E752" s="45"/>
      <c r="F752" s="63" t="s">
        <v>23</v>
      </c>
      <c r="G752" s="58">
        <f>IF($J$1="January",V747,IF($J$1="February",V748,IF($J$1="March",V749,IF($J$1="April",V750,IF($J$1="May",V751,IF($J$1="June",V752,IF($J$1="July",V753,IF($J$1="August",V754,IF($J$1="August",V754,IF($J$1="September",V755,IF($J$1="October",V756,IF($J$1="November",V757,IF($J$1="December",V758)))))))))))))</f>
        <v>0</v>
      </c>
      <c r="H752" s="62"/>
      <c r="I752" s="108"/>
      <c r="J752" s="65" t="s">
        <v>67</v>
      </c>
      <c r="K752" s="68">
        <f>K747/$K$2/8*I752</f>
        <v>0</v>
      </c>
      <c r="L752" s="69"/>
      <c r="M752" s="45"/>
      <c r="N752" s="88"/>
      <c r="O752" s="89" t="s">
        <v>54</v>
      </c>
      <c r="P752" s="89">
        <v>24</v>
      </c>
      <c r="Q752" s="89">
        <v>6</v>
      </c>
      <c r="R752" s="89">
        <f t="shared" si="141"/>
        <v>4</v>
      </c>
      <c r="S752" s="93"/>
      <c r="T752" s="89" t="s">
        <v>54</v>
      </c>
      <c r="U752" s="162">
        <f>IF($J$1="May","",Y751)</f>
        <v>21000</v>
      </c>
      <c r="V752" s="91">
        <v>5000</v>
      </c>
      <c r="W752" s="162">
        <f t="shared" si="142"/>
        <v>26000</v>
      </c>
      <c r="X752" s="91">
        <v>2000</v>
      </c>
      <c r="Y752" s="162">
        <f t="shared" si="143"/>
        <v>24000</v>
      </c>
      <c r="Z752" s="94"/>
      <c r="AA752" s="45"/>
    </row>
    <row r="753" spans="1:27" s="43" customFormat="1" ht="21" customHeight="1" x14ac:dyDescent="0.25">
      <c r="A753" s="44"/>
      <c r="B753" s="63" t="s">
        <v>7</v>
      </c>
      <c r="C753" s="54">
        <f>IF($J$1="January",P747,IF($J$1="February",P748,IF($J$1="March",P749,IF($J$1="April",P750,IF($J$1="May",P751,IF($J$1="June",P752,IF($J$1="July",P753,IF($J$1="August",P754,IF($J$1="August",P754,IF($J$1="September",P755,IF($J$1="October",P756,IF($J$1="November",P757,IF($J$1="December",P758)))))))))))))</f>
        <v>29</v>
      </c>
      <c r="D753" s="45"/>
      <c r="E753" s="45"/>
      <c r="F753" s="63" t="s">
        <v>70</v>
      </c>
      <c r="G753" s="58">
        <f>IF($J$1="January",W747,IF($J$1="February",W748,IF($J$1="March",W749,IF($J$1="April",W750,IF($J$1="May",W751,IF($J$1="June",W752,IF($J$1="July",W753,IF($J$1="August",W754,IF($J$1="August",W754,IF($J$1="September",W755,IF($J$1="October",W756,IF($J$1="November",W757,IF($J$1="December",W758)))))))))))))</f>
        <v>24000</v>
      </c>
      <c r="H753" s="62"/>
      <c r="I753" s="361" t="s">
        <v>74</v>
      </c>
      <c r="J753" s="362"/>
      <c r="K753" s="68">
        <f>K751+K752</f>
        <v>25000</v>
      </c>
      <c r="L753" s="69"/>
      <c r="M753" s="45"/>
      <c r="N753" s="88"/>
      <c r="O753" s="89" t="s">
        <v>55</v>
      </c>
      <c r="P753" s="89">
        <v>29</v>
      </c>
      <c r="Q753" s="89">
        <v>2</v>
      </c>
      <c r="R753" s="89">
        <f t="shared" si="141"/>
        <v>2</v>
      </c>
      <c r="S753" s="93"/>
      <c r="T753" s="89" t="s">
        <v>55</v>
      </c>
      <c r="U753" s="162">
        <f>IF($J$1="June","",Y752)</f>
        <v>24000</v>
      </c>
      <c r="V753" s="91"/>
      <c r="W753" s="162">
        <f t="shared" si="142"/>
        <v>24000</v>
      </c>
      <c r="X753" s="91">
        <v>5000</v>
      </c>
      <c r="Y753" s="162">
        <f t="shared" si="143"/>
        <v>19000</v>
      </c>
      <c r="Z753" s="94"/>
      <c r="AA753" s="45"/>
    </row>
    <row r="754" spans="1:27" s="43" customFormat="1" ht="21" customHeight="1" x14ac:dyDescent="0.25">
      <c r="A754" s="44"/>
      <c r="B754" s="63" t="s">
        <v>6</v>
      </c>
      <c r="C754" s="54">
        <f>IF($J$1="January",Q747,IF($J$1="February",Q748,IF($J$1="March",Q749,IF($J$1="April",Q750,IF($J$1="May",Q751,IF($J$1="June",Q752,IF($J$1="July",Q753,IF($J$1="August",Q754,IF($J$1="August",Q754,IF($J$1="September",Q755,IF($J$1="October",Q756,IF($J$1="November",Q757,IF($J$1="December",Q758)))))))))))))</f>
        <v>2</v>
      </c>
      <c r="D754" s="45"/>
      <c r="E754" s="45"/>
      <c r="F754" s="63" t="s">
        <v>24</v>
      </c>
      <c r="G754" s="58">
        <f>IF($J$1="January",X747,IF($J$1="February",X748,IF($J$1="March",X749,IF($J$1="April",X750,IF($J$1="May",X751,IF($J$1="June",X752,IF($J$1="July",X753,IF($J$1="August",X754,IF($J$1="August",X754,IF($J$1="September",X755,IF($J$1="October",X756,IF($J$1="November",X757,IF($J$1="December",X758)))))))))))))</f>
        <v>5000</v>
      </c>
      <c r="H754" s="62"/>
      <c r="I754" s="361" t="s">
        <v>75</v>
      </c>
      <c r="J754" s="362"/>
      <c r="K754" s="58">
        <f>G754</f>
        <v>5000</v>
      </c>
      <c r="L754" s="70"/>
      <c r="M754" s="45"/>
      <c r="N754" s="88"/>
      <c r="O754" s="89" t="s">
        <v>56</v>
      </c>
      <c r="P754" s="89"/>
      <c r="Q754" s="89"/>
      <c r="R754" s="89" t="str">
        <f t="shared" si="141"/>
        <v/>
      </c>
      <c r="S754" s="93"/>
      <c r="T754" s="89" t="s">
        <v>56</v>
      </c>
      <c r="U754" s="162" t="str">
        <f>IF($J$1="July","",Y753)</f>
        <v/>
      </c>
      <c r="V754" s="91"/>
      <c r="W754" s="162" t="str">
        <f t="shared" si="142"/>
        <v/>
      </c>
      <c r="X754" s="91"/>
      <c r="Y754" s="162" t="str">
        <f t="shared" si="143"/>
        <v/>
      </c>
      <c r="Z754" s="94"/>
      <c r="AA754" s="45"/>
    </row>
    <row r="755" spans="1:27" s="43" customFormat="1" ht="21" customHeight="1" x14ac:dyDescent="0.25">
      <c r="A755" s="44"/>
      <c r="B755" s="71" t="s">
        <v>73</v>
      </c>
      <c r="C755" s="54">
        <f>IF($J$1="January",R747,IF($J$1="February",R748,IF($J$1="March",R749,IF($J$1="April",R750,IF($J$1="May",R751,IF($J$1="June",R752,IF($J$1="July",R753,IF($J$1="August",R754,IF($J$1="August",R754,IF($J$1="September",R755,IF($J$1="October",R756,IF($J$1="November",R757,IF($J$1="December",R758)))))))))))))</f>
        <v>2</v>
      </c>
      <c r="D755" s="45"/>
      <c r="E755" s="45"/>
      <c r="F755" s="63" t="s">
        <v>72</v>
      </c>
      <c r="G755" s="58">
        <f>IF($J$1="January",Y747,IF($J$1="February",Y748,IF($J$1="March",Y749,IF($J$1="April",Y750,IF($J$1="May",Y751,IF($J$1="June",Y752,IF($J$1="July",Y753,IF($J$1="August",Y754,IF($J$1="August",Y754,IF($J$1="September",Y755,IF($J$1="October",Y756,IF($J$1="November",Y757,IF($J$1="December",Y758)))))))))))))</f>
        <v>19000</v>
      </c>
      <c r="H755" s="45"/>
      <c r="I755" s="363" t="s">
        <v>68</v>
      </c>
      <c r="J755" s="364"/>
      <c r="K755" s="72">
        <f>K753-K754</f>
        <v>20000</v>
      </c>
      <c r="L755" s="73"/>
      <c r="M755" s="45"/>
      <c r="N755" s="88"/>
      <c r="O755" s="89" t="s">
        <v>61</v>
      </c>
      <c r="P755" s="89"/>
      <c r="Q755" s="89"/>
      <c r="R755" s="89" t="str">
        <f t="shared" si="141"/>
        <v/>
      </c>
      <c r="S755" s="93"/>
      <c r="T755" s="89" t="s">
        <v>61</v>
      </c>
      <c r="U755" s="162" t="str">
        <f>IF($J$1="August","",Y754)</f>
        <v/>
      </c>
      <c r="V755" s="91"/>
      <c r="W755" s="162" t="str">
        <f t="shared" si="142"/>
        <v/>
      </c>
      <c r="X755" s="91"/>
      <c r="Y755" s="162" t="str">
        <f t="shared" si="143"/>
        <v/>
      </c>
      <c r="Z755" s="94"/>
      <c r="AA755" s="45"/>
    </row>
    <row r="756" spans="1:27" s="43" customFormat="1" ht="21" customHeight="1" x14ac:dyDescent="0.25">
      <c r="A756" s="44"/>
      <c r="B756" s="45"/>
      <c r="C756" s="45"/>
      <c r="D756" s="45"/>
      <c r="E756" s="45"/>
      <c r="F756" s="45"/>
      <c r="G756" s="45"/>
      <c r="H756" s="45"/>
      <c r="I756" s="405" t="s">
        <v>196</v>
      </c>
      <c r="J756" s="405"/>
      <c r="K756" s="45"/>
      <c r="L756" s="61"/>
      <c r="M756" s="45"/>
      <c r="N756" s="88"/>
      <c r="O756" s="89" t="s">
        <v>57</v>
      </c>
      <c r="P756" s="89"/>
      <c r="Q756" s="89"/>
      <c r="R756" s="89" t="str">
        <f t="shared" si="141"/>
        <v/>
      </c>
      <c r="S756" s="93"/>
      <c r="T756" s="89" t="s">
        <v>57</v>
      </c>
      <c r="U756" s="162" t="str">
        <f>IF($J$1="September","",Y755)</f>
        <v/>
      </c>
      <c r="V756" s="91"/>
      <c r="W756" s="162" t="str">
        <f t="shared" si="142"/>
        <v/>
      </c>
      <c r="X756" s="91"/>
      <c r="Y756" s="162" t="str">
        <f t="shared" si="143"/>
        <v/>
      </c>
      <c r="Z756" s="94"/>
      <c r="AA756" s="45"/>
    </row>
    <row r="757" spans="1:27" s="43" customFormat="1" ht="21" customHeight="1" x14ac:dyDescent="0.25">
      <c r="A757" s="44"/>
      <c r="B757" s="365" t="s">
        <v>103</v>
      </c>
      <c r="C757" s="365"/>
      <c r="D757" s="365"/>
      <c r="E757" s="365"/>
      <c r="F757" s="365"/>
      <c r="G757" s="365"/>
      <c r="H757" s="365"/>
      <c r="I757" s="365"/>
      <c r="J757" s="365"/>
      <c r="K757" s="365"/>
      <c r="L757" s="61"/>
      <c r="M757" s="45"/>
      <c r="N757" s="88"/>
      <c r="O757" s="89" t="s">
        <v>62</v>
      </c>
      <c r="P757" s="89"/>
      <c r="Q757" s="89"/>
      <c r="R757" s="89" t="str">
        <f t="shared" si="141"/>
        <v/>
      </c>
      <c r="S757" s="93"/>
      <c r="T757" s="89" t="s">
        <v>62</v>
      </c>
      <c r="U757" s="162" t="str">
        <f>IF($J$1="October","",Y756)</f>
        <v/>
      </c>
      <c r="V757" s="91"/>
      <c r="W757" s="162" t="str">
        <f t="shared" si="142"/>
        <v/>
      </c>
      <c r="X757" s="91"/>
      <c r="Y757" s="162" t="str">
        <f t="shared" si="143"/>
        <v/>
      </c>
      <c r="Z757" s="94"/>
      <c r="AA757" s="45"/>
    </row>
    <row r="758" spans="1:27" s="43" customFormat="1" ht="21" customHeight="1" x14ac:dyDescent="0.25">
      <c r="A758" s="44"/>
      <c r="B758" s="365"/>
      <c r="C758" s="365"/>
      <c r="D758" s="365"/>
      <c r="E758" s="365"/>
      <c r="F758" s="365"/>
      <c r="G758" s="365"/>
      <c r="H758" s="365"/>
      <c r="I758" s="365"/>
      <c r="J758" s="365"/>
      <c r="K758" s="365"/>
      <c r="L758" s="61"/>
      <c r="M758" s="45"/>
      <c r="N758" s="88"/>
      <c r="O758" s="89" t="s">
        <v>63</v>
      </c>
      <c r="P758" s="89"/>
      <c r="Q758" s="89"/>
      <c r="R758" s="89" t="str">
        <f t="shared" si="141"/>
        <v/>
      </c>
      <c r="S758" s="93"/>
      <c r="T758" s="89" t="s">
        <v>63</v>
      </c>
      <c r="U758" s="162" t="str">
        <f>IF($J$1="November","",Y757)</f>
        <v/>
      </c>
      <c r="V758" s="91"/>
      <c r="W758" s="162" t="str">
        <f t="shared" si="142"/>
        <v/>
      </c>
      <c r="X758" s="91"/>
      <c r="Y758" s="162" t="str">
        <f t="shared" si="143"/>
        <v/>
      </c>
      <c r="Z758" s="94"/>
      <c r="AA758" s="45"/>
    </row>
    <row r="759" spans="1:27" s="43" customFormat="1" ht="21" customHeight="1" thickBot="1" x14ac:dyDescent="0.3">
      <c r="A759" s="74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6"/>
      <c r="N759" s="95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7"/>
    </row>
    <row r="760" spans="1:27" s="43" customFormat="1" ht="21" customHeight="1" thickBot="1" x14ac:dyDescent="0.3"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7" s="43" customFormat="1" ht="21" hidden="1" customHeight="1" x14ac:dyDescent="0.25">
      <c r="A761" s="375" t="s">
        <v>45</v>
      </c>
      <c r="B761" s="376"/>
      <c r="C761" s="376"/>
      <c r="D761" s="376"/>
      <c r="E761" s="376"/>
      <c r="F761" s="376"/>
      <c r="G761" s="376"/>
      <c r="H761" s="376"/>
      <c r="I761" s="376"/>
      <c r="J761" s="376"/>
      <c r="K761" s="376"/>
      <c r="L761" s="377"/>
      <c r="M761" s="42"/>
      <c r="N761" s="81"/>
      <c r="O761" s="353" t="s">
        <v>47</v>
      </c>
      <c r="P761" s="354"/>
      <c r="Q761" s="354"/>
      <c r="R761" s="355"/>
      <c r="S761" s="82"/>
      <c r="T761" s="353" t="s">
        <v>48</v>
      </c>
      <c r="U761" s="354"/>
      <c r="V761" s="354"/>
      <c r="W761" s="354"/>
      <c r="X761" s="354"/>
      <c r="Y761" s="355"/>
      <c r="Z761" s="83"/>
      <c r="AA761" s="42"/>
    </row>
    <row r="762" spans="1:27" s="43" customFormat="1" ht="21" hidden="1" customHeight="1" x14ac:dyDescent="0.25">
      <c r="A762" s="44"/>
      <c r="B762" s="45"/>
      <c r="C762" s="356" t="s">
        <v>101</v>
      </c>
      <c r="D762" s="356"/>
      <c r="E762" s="356"/>
      <c r="F762" s="356"/>
      <c r="G762" s="46" t="str">
        <f>$J$1</f>
        <v>July</v>
      </c>
      <c r="H762" s="357">
        <f>$K$1</f>
        <v>2020</v>
      </c>
      <c r="I762" s="357"/>
      <c r="J762" s="45"/>
      <c r="K762" s="47"/>
      <c r="L762" s="48"/>
      <c r="M762" s="47"/>
      <c r="N762" s="84"/>
      <c r="O762" s="85" t="s">
        <v>58</v>
      </c>
      <c r="P762" s="85" t="s">
        <v>7</v>
      </c>
      <c r="Q762" s="85" t="s">
        <v>6</v>
      </c>
      <c r="R762" s="85" t="s">
        <v>59</v>
      </c>
      <c r="S762" s="86"/>
      <c r="T762" s="85" t="s">
        <v>58</v>
      </c>
      <c r="U762" s="85" t="s">
        <v>60</v>
      </c>
      <c r="V762" s="85" t="s">
        <v>23</v>
      </c>
      <c r="W762" s="85" t="s">
        <v>22</v>
      </c>
      <c r="X762" s="85" t="s">
        <v>24</v>
      </c>
      <c r="Y762" s="85" t="s">
        <v>64</v>
      </c>
      <c r="Z762" s="87"/>
      <c r="AA762" s="47"/>
    </row>
    <row r="763" spans="1:27" s="43" customFormat="1" ht="21" hidden="1" customHeight="1" x14ac:dyDescent="0.25">
      <c r="A763" s="44"/>
      <c r="B763" s="45"/>
      <c r="C763" s="45"/>
      <c r="D763" s="50"/>
      <c r="E763" s="50"/>
      <c r="F763" s="50"/>
      <c r="G763" s="50"/>
      <c r="H763" s="50"/>
      <c r="I763" s="45"/>
      <c r="J763" s="51" t="s">
        <v>1</v>
      </c>
      <c r="K763" s="52"/>
      <c r="L763" s="53"/>
      <c r="M763" s="45"/>
      <c r="N763" s="88"/>
      <c r="O763" s="89" t="s">
        <v>50</v>
      </c>
      <c r="P763" s="89"/>
      <c r="Q763" s="89"/>
      <c r="R763" s="89"/>
      <c r="S763" s="90"/>
      <c r="T763" s="89" t="s">
        <v>50</v>
      </c>
      <c r="U763" s="91"/>
      <c r="V763" s="91"/>
      <c r="W763" s="91">
        <f>V763+U763</f>
        <v>0</v>
      </c>
      <c r="X763" s="91"/>
      <c r="Y763" s="91">
        <f>W763-X763</f>
        <v>0</v>
      </c>
      <c r="Z763" s="87"/>
      <c r="AA763" s="45"/>
    </row>
    <row r="764" spans="1:27" s="43" customFormat="1" ht="21" hidden="1" customHeight="1" x14ac:dyDescent="0.25">
      <c r="A764" s="44"/>
      <c r="B764" s="45" t="s">
        <v>0</v>
      </c>
      <c r="C764" s="55"/>
      <c r="D764" s="45"/>
      <c r="E764" s="45"/>
      <c r="F764" s="45"/>
      <c r="G764" s="45"/>
      <c r="H764" s="56"/>
      <c r="I764" s="50"/>
      <c r="J764" s="45"/>
      <c r="K764" s="45"/>
      <c r="L764" s="57"/>
      <c r="M764" s="42"/>
      <c r="N764" s="92"/>
      <c r="O764" s="89" t="s">
        <v>76</v>
      </c>
      <c r="P764" s="89"/>
      <c r="Q764" s="89"/>
      <c r="R764" s="89" t="str">
        <f>IF(Q764="","",R763-Q764)</f>
        <v/>
      </c>
      <c r="S764" s="93"/>
      <c r="T764" s="89" t="s">
        <v>76</v>
      </c>
      <c r="U764" s="162">
        <f>Y763</f>
        <v>0</v>
      </c>
      <c r="V764" s="91"/>
      <c r="W764" s="162">
        <f>IF(U764="","",U764+V764)</f>
        <v>0</v>
      </c>
      <c r="X764" s="91"/>
      <c r="Y764" s="162">
        <f>IF(W764="","",W764-X764)</f>
        <v>0</v>
      </c>
      <c r="Z764" s="94"/>
      <c r="AA764" s="42"/>
    </row>
    <row r="765" spans="1:27" s="43" customFormat="1" ht="21" hidden="1" customHeight="1" x14ac:dyDescent="0.25">
      <c r="A765" s="44"/>
      <c r="B765" s="59" t="s">
        <v>46</v>
      </c>
      <c r="C765" s="60"/>
      <c r="D765" s="45"/>
      <c r="E765" s="45"/>
      <c r="F765" s="358" t="s">
        <v>48</v>
      </c>
      <c r="G765" s="358"/>
      <c r="H765" s="45"/>
      <c r="I765" s="358" t="s">
        <v>49</v>
      </c>
      <c r="J765" s="358"/>
      <c r="K765" s="358"/>
      <c r="L765" s="61"/>
      <c r="M765" s="45"/>
      <c r="N765" s="88"/>
      <c r="O765" s="89" t="s">
        <v>51</v>
      </c>
      <c r="P765" s="89"/>
      <c r="Q765" s="89"/>
      <c r="R765" s="89" t="str">
        <f t="shared" ref="R765:R774" si="144">IF(Q765="","",R764-Q765)</f>
        <v/>
      </c>
      <c r="S765" s="93"/>
      <c r="T765" s="89" t="s">
        <v>51</v>
      </c>
      <c r="U765" s="162">
        <f>IF($J$1="April",Y764,Y764)</f>
        <v>0</v>
      </c>
      <c r="V765" s="91"/>
      <c r="W765" s="162">
        <f t="shared" ref="W765:W774" si="145">IF(U765="","",U765+V765)</f>
        <v>0</v>
      </c>
      <c r="X765" s="91"/>
      <c r="Y765" s="162">
        <f t="shared" ref="Y765:Y774" si="146">IF(W765="","",W765-X765)</f>
        <v>0</v>
      </c>
      <c r="Z765" s="94"/>
      <c r="AA765" s="45"/>
    </row>
    <row r="766" spans="1:27" s="43" customFormat="1" ht="21" hidden="1" customHeight="1" x14ac:dyDescent="0.25">
      <c r="A766" s="44"/>
      <c r="B766" s="45"/>
      <c r="C766" s="45"/>
      <c r="D766" s="45"/>
      <c r="E766" s="45"/>
      <c r="F766" s="45"/>
      <c r="G766" s="45"/>
      <c r="H766" s="62"/>
      <c r="L766" s="49"/>
      <c r="M766" s="45"/>
      <c r="N766" s="88"/>
      <c r="O766" s="89" t="s">
        <v>52</v>
      </c>
      <c r="P766" s="89"/>
      <c r="Q766" s="89"/>
      <c r="R766" s="89" t="str">
        <f t="shared" si="144"/>
        <v/>
      </c>
      <c r="S766" s="93"/>
      <c r="T766" s="89" t="s">
        <v>52</v>
      </c>
      <c r="U766" s="162">
        <f>IF($J$1="April",Y765,Y765)</f>
        <v>0</v>
      </c>
      <c r="V766" s="91"/>
      <c r="W766" s="162">
        <f t="shared" si="145"/>
        <v>0</v>
      </c>
      <c r="X766" s="91"/>
      <c r="Y766" s="162">
        <f t="shared" si="146"/>
        <v>0</v>
      </c>
      <c r="Z766" s="94"/>
      <c r="AA766" s="45"/>
    </row>
    <row r="767" spans="1:27" s="43" customFormat="1" ht="21" hidden="1" customHeight="1" x14ac:dyDescent="0.25">
      <c r="A767" s="44"/>
      <c r="B767" s="359" t="s">
        <v>47</v>
      </c>
      <c r="C767" s="360"/>
      <c r="D767" s="45"/>
      <c r="E767" s="45"/>
      <c r="F767" s="63" t="s">
        <v>69</v>
      </c>
      <c r="G767" s="179">
        <f>IF($J$1="January",U763,IF($J$1="February",U764,IF($J$1="March",U765,IF($J$1="April",U766,IF($J$1="May",U767,IF($J$1="June",U768,IF($J$1="July",U769,IF($J$1="August",U770,IF($J$1="August",U770,IF($J$1="September",U771,IF($J$1="October",U772,IF($J$1="November",U773,IF($J$1="December",U774)))))))))))))</f>
        <v>0</v>
      </c>
      <c r="H767" s="62"/>
      <c r="I767" s="64"/>
      <c r="J767" s="65" t="s">
        <v>66</v>
      </c>
      <c r="K767" s="66">
        <f>K763/$K$2*I767</f>
        <v>0</v>
      </c>
      <c r="L767" s="67"/>
      <c r="M767" s="45"/>
      <c r="N767" s="88"/>
      <c r="O767" s="89" t="s">
        <v>53</v>
      </c>
      <c r="P767" s="89"/>
      <c r="Q767" s="89"/>
      <c r="R767" s="89" t="str">
        <f t="shared" si="144"/>
        <v/>
      </c>
      <c r="S767" s="93"/>
      <c r="T767" s="89" t="s">
        <v>53</v>
      </c>
      <c r="U767" s="162">
        <f>IF($J$1="May",Y766,Y766)</f>
        <v>0</v>
      </c>
      <c r="V767" s="91"/>
      <c r="W767" s="162">
        <f t="shared" si="145"/>
        <v>0</v>
      </c>
      <c r="X767" s="91"/>
      <c r="Y767" s="162">
        <f t="shared" si="146"/>
        <v>0</v>
      </c>
      <c r="Z767" s="94"/>
      <c r="AA767" s="45"/>
    </row>
    <row r="768" spans="1:27" s="43" customFormat="1" ht="21" hidden="1" customHeight="1" x14ac:dyDescent="0.25">
      <c r="A768" s="44"/>
      <c r="B768" s="54"/>
      <c r="C768" s="54"/>
      <c r="D768" s="45"/>
      <c r="E768" s="45"/>
      <c r="F768" s="63" t="s">
        <v>23</v>
      </c>
      <c r="G768" s="179">
        <f>IF($J$1="January",V763,IF($J$1="February",V764,IF($J$1="March",V765,IF($J$1="April",V766,IF($J$1="May",V767,IF($J$1="June",V768,IF($J$1="July",V769,IF($J$1="August",V770,IF($J$1="August",V770,IF($J$1="September",V771,IF($J$1="October",V772,IF($J$1="November",V773,IF($J$1="December",V774)))))))))))))</f>
        <v>0</v>
      </c>
      <c r="H768" s="62"/>
      <c r="I768" s="108"/>
      <c r="J768" s="65" t="s">
        <v>67</v>
      </c>
      <c r="K768" s="68">
        <f>K763/$K$2/8*I768</f>
        <v>0</v>
      </c>
      <c r="L768" s="69"/>
      <c r="M768" s="45"/>
      <c r="N768" s="88"/>
      <c r="O768" s="89" t="s">
        <v>54</v>
      </c>
      <c r="P768" s="89"/>
      <c r="Q768" s="89"/>
      <c r="R768" s="89" t="str">
        <f t="shared" si="144"/>
        <v/>
      </c>
      <c r="S768" s="93"/>
      <c r="T768" s="89" t="s">
        <v>54</v>
      </c>
      <c r="U768" s="162">
        <f>IF($J$1="May",Y767,Y767)</f>
        <v>0</v>
      </c>
      <c r="V768" s="91"/>
      <c r="W768" s="162">
        <f t="shared" si="145"/>
        <v>0</v>
      </c>
      <c r="X768" s="91"/>
      <c r="Y768" s="162">
        <f t="shared" si="146"/>
        <v>0</v>
      </c>
      <c r="Z768" s="94"/>
      <c r="AA768" s="45"/>
    </row>
    <row r="769" spans="1:27" s="43" customFormat="1" ht="21" hidden="1" customHeight="1" x14ac:dyDescent="0.25">
      <c r="A769" s="44"/>
      <c r="B769" s="63" t="s">
        <v>7</v>
      </c>
      <c r="C769" s="54">
        <f>IF($J$1="January",P763,IF($J$1="February",P764,IF($J$1="March",P765,IF($J$1="April",P766,IF($J$1="May",P767,IF($J$1="June",P768,IF($J$1="July",P769,IF($J$1="August",P770,IF($J$1="August",P770,IF($J$1="September",P771,IF($J$1="October",P772,IF($J$1="November",P773,IF($J$1="December",P774)))))))))))))</f>
        <v>0</v>
      </c>
      <c r="D769" s="45"/>
      <c r="E769" s="45"/>
      <c r="F769" s="63" t="s">
        <v>70</v>
      </c>
      <c r="G769" s="179">
        <f>IF($J$1="January",W763,IF($J$1="February",W764,IF($J$1="March",W765,IF($J$1="April",W766,IF($J$1="May",W767,IF($J$1="June",W768,IF($J$1="July",W769,IF($J$1="August",W770,IF($J$1="August",W770,IF($J$1="September",W771,IF($J$1="October",W772,IF($J$1="November",W773,IF($J$1="December",W774)))))))))))))</f>
        <v>0</v>
      </c>
      <c r="H769" s="62"/>
      <c r="I769" s="361" t="s">
        <v>74</v>
      </c>
      <c r="J769" s="362"/>
      <c r="K769" s="68">
        <f>K767+K768</f>
        <v>0</v>
      </c>
      <c r="L769" s="69"/>
      <c r="M769" s="45"/>
      <c r="N769" s="88"/>
      <c r="O769" s="89" t="s">
        <v>55</v>
      </c>
      <c r="P769" s="89"/>
      <c r="Q769" s="89"/>
      <c r="R769" s="89" t="str">
        <f t="shared" si="144"/>
        <v/>
      </c>
      <c r="S769" s="93"/>
      <c r="T769" s="89" t="s">
        <v>55</v>
      </c>
      <c r="U769" s="162">
        <f>Y768</f>
        <v>0</v>
      </c>
      <c r="V769" s="91"/>
      <c r="W769" s="162">
        <f t="shared" si="145"/>
        <v>0</v>
      </c>
      <c r="X769" s="91"/>
      <c r="Y769" s="162">
        <f t="shared" si="146"/>
        <v>0</v>
      </c>
      <c r="Z769" s="94"/>
      <c r="AA769" s="45"/>
    </row>
    <row r="770" spans="1:27" s="43" customFormat="1" ht="21" hidden="1" customHeight="1" x14ac:dyDescent="0.25">
      <c r="A770" s="44"/>
      <c r="B770" s="63" t="s">
        <v>6</v>
      </c>
      <c r="C770" s="54">
        <f>IF($J$1="January",Q763,IF($J$1="February",Q764,IF($J$1="March",Q765,IF($J$1="April",Q766,IF($J$1="May",Q767,IF($J$1="June",Q768,IF($J$1="July",Q769,IF($J$1="August",Q770,IF($J$1="August",Q770,IF($J$1="September",Q771,IF($J$1="October",Q772,IF($J$1="November",Q773,IF($J$1="December",Q774)))))))))))))</f>
        <v>0</v>
      </c>
      <c r="D770" s="45"/>
      <c r="E770" s="45"/>
      <c r="F770" s="63" t="s">
        <v>24</v>
      </c>
      <c r="G770" s="179">
        <f>IF($J$1="January",X763,IF($J$1="February",X764,IF($J$1="March",X765,IF($J$1="April",X766,IF($J$1="May",X767,IF($J$1="June",X768,IF($J$1="July",X769,IF($J$1="August",X770,IF($J$1="August",X770,IF($J$1="September",X771,IF($J$1="October",X772,IF($J$1="November",X773,IF($J$1="December",X774)))))))))))))</f>
        <v>0</v>
      </c>
      <c r="H770" s="62"/>
      <c r="I770" s="361" t="s">
        <v>75</v>
      </c>
      <c r="J770" s="362"/>
      <c r="K770" s="58">
        <f>G770</f>
        <v>0</v>
      </c>
      <c r="L770" s="70"/>
      <c r="M770" s="45"/>
      <c r="N770" s="88"/>
      <c r="O770" s="89" t="s">
        <v>56</v>
      </c>
      <c r="P770" s="89"/>
      <c r="Q770" s="89"/>
      <c r="R770" s="89" t="str">
        <f t="shared" si="144"/>
        <v/>
      </c>
      <c r="S770" s="93"/>
      <c r="T770" s="89" t="s">
        <v>56</v>
      </c>
      <c r="U770" s="162">
        <f>Y769</f>
        <v>0</v>
      </c>
      <c r="V770" s="91"/>
      <c r="W770" s="162">
        <f t="shared" si="145"/>
        <v>0</v>
      </c>
      <c r="X770" s="91"/>
      <c r="Y770" s="162">
        <f t="shared" si="146"/>
        <v>0</v>
      </c>
      <c r="Z770" s="94"/>
      <c r="AA770" s="45"/>
    </row>
    <row r="771" spans="1:27" s="43" customFormat="1" ht="21" hidden="1" customHeight="1" x14ac:dyDescent="0.25">
      <c r="A771" s="44"/>
      <c r="B771" s="71" t="s">
        <v>73</v>
      </c>
      <c r="C771" s="54" t="str">
        <f>IF($J$1="January",R763,IF($J$1="February",R764,IF($J$1="March",R765,IF($J$1="April",R766,IF($J$1="May",R767,IF($J$1="June",R768,IF($J$1="July",R769,IF($J$1="August",R770,IF($J$1="August",R770,IF($J$1="September",R771,IF($J$1="October",R772,IF($J$1="November",R773,IF($J$1="December",R774)))))))))))))</f>
        <v/>
      </c>
      <c r="D771" s="45"/>
      <c r="E771" s="45"/>
      <c r="F771" s="63" t="s">
        <v>72</v>
      </c>
      <c r="G771" s="179">
        <f>IF($J$1="January",Y763,IF($J$1="February",Y764,IF($J$1="March",Y765,IF($J$1="April",Y766,IF($J$1="May",Y767,IF($J$1="June",Y768,IF($J$1="July",Y769,IF($J$1="August",Y770,IF($J$1="August",Y770,IF($J$1="September",Y771,IF($J$1="October",Y772,IF($J$1="November",Y773,IF($J$1="December",Y774)))))))))))))</f>
        <v>0</v>
      </c>
      <c r="H771" s="45"/>
      <c r="I771" s="363" t="s">
        <v>68</v>
      </c>
      <c r="J771" s="364"/>
      <c r="K771" s="72">
        <f>K769-K770</f>
        <v>0</v>
      </c>
      <c r="L771" s="73"/>
      <c r="M771" s="45"/>
      <c r="N771" s="88"/>
      <c r="O771" s="89" t="s">
        <v>61</v>
      </c>
      <c r="P771" s="89"/>
      <c r="Q771" s="89"/>
      <c r="R771" s="89" t="str">
        <f t="shared" si="144"/>
        <v/>
      </c>
      <c r="S771" s="93"/>
      <c r="T771" s="89" t="s">
        <v>61</v>
      </c>
      <c r="U771" s="162">
        <f>Y770</f>
        <v>0</v>
      </c>
      <c r="V771" s="91"/>
      <c r="W771" s="162">
        <f t="shared" si="145"/>
        <v>0</v>
      </c>
      <c r="X771" s="91"/>
      <c r="Y771" s="162">
        <f t="shared" si="146"/>
        <v>0</v>
      </c>
      <c r="Z771" s="94"/>
      <c r="AA771" s="45"/>
    </row>
    <row r="772" spans="1:27" s="43" customFormat="1" ht="21" hidden="1" customHeight="1" x14ac:dyDescent="0.25">
      <c r="A772" s="44"/>
      <c r="B772" s="45"/>
      <c r="C772" s="45"/>
      <c r="D772" s="45"/>
      <c r="E772" s="45"/>
      <c r="F772" s="45"/>
      <c r="G772" s="45"/>
      <c r="H772" s="45"/>
      <c r="I772" s="181"/>
      <c r="J772" s="45"/>
      <c r="K772" s="177"/>
      <c r="L772" s="61"/>
      <c r="M772" s="45"/>
      <c r="N772" s="88"/>
      <c r="O772" s="89" t="s">
        <v>57</v>
      </c>
      <c r="P772" s="89"/>
      <c r="Q772" s="89"/>
      <c r="R772" s="89" t="str">
        <f t="shared" si="144"/>
        <v/>
      </c>
      <c r="S772" s="93"/>
      <c r="T772" s="89" t="s">
        <v>57</v>
      </c>
      <c r="U772" s="162"/>
      <c r="V772" s="91"/>
      <c r="W772" s="162" t="str">
        <f t="shared" si="145"/>
        <v/>
      </c>
      <c r="X772" s="91"/>
      <c r="Y772" s="162" t="str">
        <f t="shared" si="146"/>
        <v/>
      </c>
      <c r="Z772" s="94"/>
      <c r="AA772" s="45"/>
    </row>
    <row r="773" spans="1:27" s="43" customFormat="1" ht="21" hidden="1" customHeight="1" x14ac:dyDescent="0.25">
      <c r="A773" s="44"/>
      <c r="B773" s="365"/>
      <c r="C773" s="365"/>
      <c r="D773" s="365"/>
      <c r="E773" s="365"/>
      <c r="F773" s="365"/>
      <c r="G773" s="365"/>
      <c r="H773" s="365"/>
      <c r="I773" s="365"/>
      <c r="J773" s="365"/>
      <c r="K773" s="365"/>
      <c r="L773" s="61"/>
      <c r="M773" s="45"/>
      <c r="N773" s="88"/>
      <c r="O773" s="89" t="s">
        <v>62</v>
      </c>
      <c r="P773" s="89"/>
      <c r="Q773" s="89"/>
      <c r="R773" s="89" t="str">
        <f t="shared" si="144"/>
        <v/>
      </c>
      <c r="S773" s="93"/>
      <c r="T773" s="89" t="s">
        <v>62</v>
      </c>
      <c r="U773" s="162"/>
      <c r="V773" s="91"/>
      <c r="W773" s="162" t="str">
        <f t="shared" si="145"/>
        <v/>
      </c>
      <c r="X773" s="91"/>
      <c r="Y773" s="162" t="str">
        <f t="shared" si="146"/>
        <v/>
      </c>
      <c r="Z773" s="94"/>
      <c r="AA773" s="45"/>
    </row>
    <row r="774" spans="1:27" s="43" customFormat="1" ht="21" hidden="1" customHeight="1" x14ac:dyDescent="0.25">
      <c r="A774" s="44"/>
      <c r="B774" s="365"/>
      <c r="C774" s="365"/>
      <c r="D774" s="365"/>
      <c r="E774" s="365"/>
      <c r="F774" s="365"/>
      <c r="G774" s="365"/>
      <c r="H774" s="365"/>
      <c r="I774" s="365"/>
      <c r="J774" s="365"/>
      <c r="K774" s="365"/>
      <c r="L774" s="61"/>
      <c r="M774" s="45"/>
      <c r="N774" s="88"/>
      <c r="O774" s="89" t="s">
        <v>63</v>
      </c>
      <c r="P774" s="89"/>
      <c r="Q774" s="89"/>
      <c r="R774" s="89" t="str">
        <f t="shared" si="144"/>
        <v/>
      </c>
      <c r="S774" s="93"/>
      <c r="T774" s="89" t="s">
        <v>63</v>
      </c>
      <c r="U774" s="162"/>
      <c r="V774" s="91"/>
      <c r="W774" s="162" t="str">
        <f t="shared" si="145"/>
        <v/>
      </c>
      <c r="X774" s="91"/>
      <c r="Y774" s="162" t="str">
        <f t="shared" si="146"/>
        <v/>
      </c>
      <c r="Z774" s="94"/>
      <c r="AA774" s="45"/>
    </row>
    <row r="775" spans="1:27" s="43" customFormat="1" ht="21" hidden="1" customHeight="1" thickBot="1" x14ac:dyDescent="0.3">
      <c r="A775" s="74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6"/>
      <c r="N775" s="95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7"/>
    </row>
    <row r="776" spans="1:27" s="43" customFormat="1" ht="21" hidden="1" customHeight="1" thickBot="1" x14ac:dyDescent="0.3"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7" s="43" customFormat="1" ht="21" customHeight="1" x14ac:dyDescent="0.25">
      <c r="A777" s="369" t="s">
        <v>45</v>
      </c>
      <c r="B777" s="370"/>
      <c r="C777" s="370"/>
      <c r="D777" s="370"/>
      <c r="E777" s="370"/>
      <c r="F777" s="370"/>
      <c r="G777" s="370"/>
      <c r="H777" s="370"/>
      <c r="I777" s="370"/>
      <c r="J777" s="370"/>
      <c r="K777" s="370"/>
      <c r="L777" s="371"/>
      <c r="M777" s="42"/>
      <c r="N777" s="81"/>
      <c r="O777" s="353" t="s">
        <v>47</v>
      </c>
      <c r="P777" s="354"/>
      <c r="Q777" s="354"/>
      <c r="R777" s="355"/>
      <c r="S777" s="82"/>
      <c r="T777" s="353" t="s">
        <v>48</v>
      </c>
      <c r="U777" s="354"/>
      <c r="V777" s="354"/>
      <c r="W777" s="354"/>
      <c r="X777" s="354"/>
      <c r="Y777" s="355"/>
      <c r="Z777" s="83"/>
      <c r="AA777" s="42"/>
    </row>
    <row r="778" spans="1:27" s="43" customFormat="1" ht="21" customHeight="1" x14ac:dyDescent="0.25">
      <c r="A778" s="44"/>
      <c r="B778" s="45"/>
      <c r="C778" s="356" t="s">
        <v>101</v>
      </c>
      <c r="D778" s="356"/>
      <c r="E778" s="356"/>
      <c r="F778" s="356"/>
      <c r="G778" s="46" t="str">
        <f>$J$1</f>
        <v>July</v>
      </c>
      <c r="H778" s="357">
        <f>$K$1</f>
        <v>2020</v>
      </c>
      <c r="I778" s="357"/>
      <c r="J778" s="45"/>
      <c r="K778" s="47"/>
      <c r="L778" s="48"/>
      <c r="M778" s="47"/>
      <c r="N778" s="84"/>
      <c r="O778" s="85" t="s">
        <v>58</v>
      </c>
      <c r="P778" s="85" t="s">
        <v>7</v>
      </c>
      <c r="Q778" s="85" t="s">
        <v>6</v>
      </c>
      <c r="R778" s="85" t="s">
        <v>59</v>
      </c>
      <c r="S778" s="86"/>
      <c r="T778" s="85" t="s">
        <v>58</v>
      </c>
      <c r="U778" s="85" t="s">
        <v>60</v>
      </c>
      <c r="V778" s="85" t="s">
        <v>23</v>
      </c>
      <c r="W778" s="85" t="s">
        <v>22</v>
      </c>
      <c r="X778" s="85" t="s">
        <v>24</v>
      </c>
      <c r="Y778" s="85" t="s">
        <v>64</v>
      </c>
      <c r="Z778" s="87"/>
      <c r="AA778" s="47"/>
    </row>
    <row r="779" spans="1:27" s="43" customFormat="1" ht="21" customHeight="1" x14ac:dyDescent="0.25">
      <c r="A779" s="44"/>
      <c r="B779" s="45"/>
      <c r="C779" s="45"/>
      <c r="D779" s="50"/>
      <c r="E779" s="50"/>
      <c r="F779" s="50"/>
      <c r="G779" s="50"/>
      <c r="H779" s="50"/>
      <c r="I779" s="45"/>
      <c r="J779" s="51" t="s">
        <v>1</v>
      </c>
      <c r="K779" s="52">
        <v>17000</v>
      </c>
      <c r="L779" s="53"/>
      <c r="M779" s="45"/>
      <c r="N779" s="88"/>
      <c r="O779" s="89" t="s">
        <v>50</v>
      </c>
      <c r="P779" s="89">
        <v>30</v>
      </c>
      <c r="Q779" s="89">
        <v>1</v>
      </c>
      <c r="R779" s="89">
        <f>11-Q779</f>
        <v>10</v>
      </c>
      <c r="S779" s="90"/>
      <c r="T779" s="89" t="s">
        <v>50</v>
      </c>
      <c r="U779" s="91">
        <v>4000</v>
      </c>
      <c r="V779" s="91">
        <v>15000</v>
      </c>
      <c r="W779" s="91">
        <f>V779+U779</f>
        <v>19000</v>
      </c>
      <c r="X779" s="91">
        <v>3000</v>
      </c>
      <c r="Y779" s="91">
        <f>W779-X779</f>
        <v>16000</v>
      </c>
      <c r="Z779" s="87"/>
      <c r="AA779" s="45"/>
    </row>
    <row r="780" spans="1:27" s="43" customFormat="1" ht="21" customHeight="1" x14ac:dyDescent="0.25">
      <c r="A780" s="44"/>
      <c r="B780" s="45" t="s">
        <v>0</v>
      </c>
      <c r="C780" s="55" t="s">
        <v>119</v>
      </c>
      <c r="D780" s="45"/>
      <c r="E780" s="45"/>
      <c r="F780" s="45"/>
      <c r="G780" s="45"/>
      <c r="H780" s="56"/>
      <c r="I780" s="50"/>
      <c r="J780" s="45"/>
      <c r="K780" s="45"/>
      <c r="L780" s="57"/>
      <c r="M780" s="42"/>
      <c r="N780" s="92"/>
      <c r="O780" s="89" t="s">
        <v>76</v>
      </c>
      <c r="P780" s="89">
        <v>29</v>
      </c>
      <c r="Q780" s="89">
        <v>0</v>
      </c>
      <c r="R780" s="89">
        <f t="shared" ref="R780:R785" si="147">R779-Q780</f>
        <v>10</v>
      </c>
      <c r="S780" s="93"/>
      <c r="T780" s="89" t="s">
        <v>76</v>
      </c>
      <c r="U780" s="162">
        <f>IF($J$1="January","",Y779)</f>
        <v>16000</v>
      </c>
      <c r="V780" s="91"/>
      <c r="W780" s="162">
        <f>IF(U780="","",U780+V780)</f>
        <v>16000</v>
      </c>
      <c r="X780" s="91">
        <v>3000</v>
      </c>
      <c r="Y780" s="162">
        <f>IF(W780="","",W780-X780)</f>
        <v>13000</v>
      </c>
      <c r="Z780" s="94"/>
      <c r="AA780" s="42"/>
    </row>
    <row r="781" spans="1:27" s="43" customFormat="1" ht="21" customHeight="1" x14ac:dyDescent="0.25">
      <c r="A781" s="44"/>
      <c r="B781" s="59" t="s">
        <v>46</v>
      </c>
      <c r="C781" s="60"/>
      <c r="D781" s="45"/>
      <c r="E781" s="45"/>
      <c r="F781" s="358" t="s">
        <v>48</v>
      </c>
      <c r="G781" s="358"/>
      <c r="H781" s="45"/>
      <c r="I781" s="358" t="s">
        <v>49</v>
      </c>
      <c r="J781" s="358"/>
      <c r="K781" s="358"/>
      <c r="L781" s="61"/>
      <c r="M781" s="45"/>
      <c r="N781" s="88"/>
      <c r="O781" s="89" t="s">
        <v>51</v>
      </c>
      <c r="P781" s="89">
        <v>27</v>
      </c>
      <c r="Q781" s="89">
        <v>4</v>
      </c>
      <c r="R781" s="89">
        <f t="shared" si="147"/>
        <v>6</v>
      </c>
      <c r="S781" s="93"/>
      <c r="T781" s="89" t="s">
        <v>51</v>
      </c>
      <c r="U781" s="162">
        <f>IF($J$1="February","",Y780)</f>
        <v>13000</v>
      </c>
      <c r="V781" s="91"/>
      <c r="W781" s="162">
        <f t="shared" ref="W781:W790" si="148">IF(U781="","",U781+V781)</f>
        <v>13000</v>
      </c>
      <c r="X781" s="91">
        <v>3000</v>
      </c>
      <c r="Y781" s="162">
        <f t="shared" ref="Y781:Y790" si="149">IF(W781="","",W781-X781)</f>
        <v>10000</v>
      </c>
      <c r="Z781" s="94"/>
      <c r="AA781" s="45"/>
    </row>
    <row r="782" spans="1:27" s="43" customFormat="1" ht="21" customHeight="1" x14ac:dyDescent="0.25">
      <c r="A782" s="44"/>
      <c r="B782" s="45"/>
      <c r="C782" s="45"/>
      <c r="D782" s="45"/>
      <c r="E782" s="45"/>
      <c r="F782" s="45"/>
      <c r="G782" s="45"/>
      <c r="H782" s="62"/>
      <c r="L782" s="49"/>
      <c r="M782" s="45"/>
      <c r="N782" s="88"/>
      <c r="O782" s="89" t="s">
        <v>52</v>
      </c>
      <c r="P782" s="89">
        <v>29</v>
      </c>
      <c r="Q782" s="89">
        <v>1</v>
      </c>
      <c r="R782" s="89">
        <f t="shared" si="147"/>
        <v>5</v>
      </c>
      <c r="S782" s="93"/>
      <c r="T782" s="89" t="s">
        <v>52</v>
      </c>
      <c r="U782" s="162">
        <f>IF($J$1="March","",Y781)</f>
        <v>10000</v>
      </c>
      <c r="V782" s="91"/>
      <c r="W782" s="162">
        <f t="shared" si="148"/>
        <v>10000</v>
      </c>
      <c r="X782" s="91">
        <v>3000</v>
      </c>
      <c r="Y782" s="162">
        <f t="shared" si="149"/>
        <v>7000</v>
      </c>
      <c r="Z782" s="94"/>
      <c r="AA782" s="45"/>
    </row>
    <row r="783" spans="1:27" s="43" customFormat="1" ht="21" customHeight="1" x14ac:dyDescent="0.25">
      <c r="A783" s="44"/>
      <c r="B783" s="359" t="s">
        <v>47</v>
      </c>
      <c r="C783" s="360"/>
      <c r="D783" s="45"/>
      <c r="E783" s="45"/>
      <c r="F783" s="63" t="s">
        <v>69</v>
      </c>
      <c r="G783" s="58">
        <f>IF($J$1="January",U779,IF($J$1="February",U780,IF($J$1="March",U781,IF($J$1="April",U782,IF($J$1="May",U783,IF($J$1="June",U784,IF($J$1="July",U785,IF($J$1="August",U786,IF($J$1="August",U786,IF($J$1="September",U787,IF($J$1="October",U788,IF($J$1="November",U789,IF($J$1="December",U790)))))))))))))</f>
        <v>3000</v>
      </c>
      <c r="H783" s="62"/>
      <c r="I783" s="64">
        <f>IF(C787&gt;0,$K$2,C785)</f>
        <v>31</v>
      </c>
      <c r="J783" s="65" t="s">
        <v>66</v>
      </c>
      <c r="K783" s="66">
        <f>K779/$K$2*I783</f>
        <v>17000</v>
      </c>
      <c r="L783" s="67"/>
      <c r="M783" s="45"/>
      <c r="N783" s="88"/>
      <c r="O783" s="89" t="s">
        <v>53</v>
      </c>
      <c r="P783" s="89">
        <v>31</v>
      </c>
      <c r="Q783" s="89">
        <v>0</v>
      </c>
      <c r="R783" s="89">
        <f t="shared" si="147"/>
        <v>5</v>
      </c>
      <c r="S783" s="93"/>
      <c r="T783" s="89" t="s">
        <v>53</v>
      </c>
      <c r="U783" s="162">
        <f>IF($J$1="April","",Y782)</f>
        <v>7000</v>
      </c>
      <c r="V783" s="91"/>
      <c r="W783" s="162">
        <f t="shared" si="148"/>
        <v>7000</v>
      </c>
      <c r="X783" s="91">
        <v>3000</v>
      </c>
      <c r="Y783" s="162">
        <f t="shared" si="149"/>
        <v>4000</v>
      </c>
      <c r="Z783" s="94"/>
      <c r="AA783" s="45"/>
    </row>
    <row r="784" spans="1:27" s="43" customFormat="1" ht="21" customHeight="1" x14ac:dyDescent="0.25">
      <c r="A784" s="44"/>
      <c r="B784" s="54"/>
      <c r="C784" s="54"/>
      <c r="D784" s="45"/>
      <c r="E784" s="45"/>
      <c r="F784" s="63" t="s">
        <v>23</v>
      </c>
      <c r="G784" s="125">
        <f>IF($J$1="January",V779,IF($J$1="February",V780,IF($J$1="March",V781,IF($J$1="April",V782,IF($J$1="May",V783,IF($J$1="June",V784,IF($J$1="July",V785,IF($J$1="August",V786,IF($J$1="August",V786,IF($J$1="September",V787,IF($J$1="October",V788,IF($J$1="November",V789,IF($J$1="December",V790)))))))))))))</f>
        <v>3000</v>
      </c>
      <c r="H784" s="62"/>
      <c r="I784" s="108">
        <v>58</v>
      </c>
      <c r="J784" s="65" t="s">
        <v>67</v>
      </c>
      <c r="K784" s="68">
        <f>K779/$K$2/8*I784</f>
        <v>3975.8064516129029</v>
      </c>
      <c r="L784" s="69"/>
      <c r="M784" s="45"/>
      <c r="N784" s="88"/>
      <c r="O784" s="89" t="s">
        <v>54</v>
      </c>
      <c r="P784" s="89">
        <v>29</v>
      </c>
      <c r="Q784" s="89">
        <v>1</v>
      </c>
      <c r="R784" s="89">
        <f t="shared" si="147"/>
        <v>4</v>
      </c>
      <c r="S784" s="93"/>
      <c r="T784" s="89" t="s">
        <v>54</v>
      </c>
      <c r="U784" s="162">
        <f>IF($J$1="May","",Y783)</f>
        <v>4000</v>
      </c>
      <c r="V784" s="91"/>
      <c r="W784" s="162">
        <f t="shared" si="148"/>
        <v>4000</v>
      </c>
      <c r="X784" s="91">
        <v>1000</v>
      </c>
      <c r="Y784" s="162">
        <f t="shared" si="149"/>
        <v>3000</v>
      </c>
      <c r="Z784" s="94"/>
      <c r="AA784" s="45"/>
    </row>
    <row r="785" spans="1:27" s="43" customFormat="1" ht="21" customHeight="1" x14ac:dyDescent="0.25">
      <c r="A785" s="44"/>
      <c r="B785" s="63" t="s">
        <v>7</v>
      </c>
      <c r="C785" s="54">
        <f>IF($J$1="January",P779,IF($J$1="February",P780,IF($J$1="March",P781,IF($J$1="April",P782,IF($J$1="May",P783,IF($J$1="June",P784,IF($J$1="July",P785,IF($J$1="August",P786,IF($J$1="August",P786,IF($J$1="September",P787,IF($J$1="October",P788,IF($J$1="November",P789,IF($J$1="December",P790)))))))))))))</f>
        <v>30</v>
      </c>
      <c r="D785" s="45"/>
      <c r="E785" s="45"/>
      <c r="F785" s="63" t="s">
        <v>70</v>
      </c>
      <c r="G785" s="125">
        <f>IF($J$1="January",W779,IF($J$1="February",W780,IF($J$1="March",W781,IF($J$1="April",W782,IF($J$1="May",W783,IF($J$1="June",W784,IF($J$1="July",W785,IF($J$1="August",W786,IF($J$1="August",W786,IF($J$1="September",W787,IF($J$1="October",W788,IF($J$1="November",W789,IF($J$1="December",W790)))))))))))))</f>
        <v>6000</v>
      </c>
      <c r="H785" s="62"/>
      <c r="I785" s="361" t="s">
        <v>74</v>
      </c>
      <c r="J785" s="362"/>
      <c r="K785" s="68">
        <f>K783+K784</f>
        <v>20975.806451612902</v>
      </c>
      <c r="L785" s="69"/>
      <c r="M785" s="45"/>
      <c r="N785" s="88"/>
      <c r="O785" s="89" t="s">
        <v>55</v>
      </c>
      <c r="P785" s="89">
        <v>30</v>
      </c>
      <c r="Q785" s="89">
        <v>1</v>
      </c>
      <c r="R785" s="89">
        <f t="shared" si="147"/>
        <v>3</v>
      </c>
      <c r="S785" s="93"/>
      <c r="T785" s="89" t="s">
        <v>55</v>
      </c>
      <c r="U785" s="162">
        <f>IF($J$1="June","",Y784)</f>
        <v>3000</v>
      </c>
      <c r="V785" s="91">
        <v>3000</v>
      </c>
      <c r="W785" s="162">
        <f t="shared" si="148"/>
        <v>6000</v>
      </c>
      <c r="X785" s="91">
        <v>3000</v>
      </c>
      <c r="Y785" s="162">
        <f t="shared" si="149"/>
        <v>3000</v>
      </c>
      <c r="Z785" s="94"/>
      <c r="AA785" s="45"/>
    </row>
    <row r="786" spans="1:27" s="43" customFormat="1" ht="21" customHeight="1" x14ac:dyDescent="0.25">
      <c r="A786" s="44"/>
      <c r="B786" s="63" t="s">
        <v>6</v>
      </c>
      <c r="C786" s="54">
        <f>IF($J$1="January",Q779,IF($J$1="February",Q780,IF($J$1="March",Q781,IF($J$1="April",Q782,IF($J$1="May",Q783,IF($J$1="June",Q784,IF($J$1="July",Q785,IF($J$1="August",Q786,IF($J$1="August",Q786,IF($J$1="September",Q787,IF($J$1="October",Q788,IF($J$1="November",Q789,IF($J$1="December",Q790)))))))))))))</f>
        <v>1</v>
      </c>
      <c r="D786" s="45"/>
      <c r="E786" s="45"/>
      <c r="F786" s="63" t="s">
        <v>24</v>
      </c>
      <c r="G786" s="125">
        <f>IF($J$1="January",X779,IF($J$1="February",X780,IF($J$1="March",X781,IF($J$1="April",X782,IF($J$1="May",X783,IF($J$1="June",X784,IF($J$1="July",X785,IF($J$1="August",X786,IF($J$1="August",X786,IF($J$1="September",X787,IF($J$1="October",X788,IF($J$1="November",X789,IF($J$1="December",X790)))))))))))))</f>
        <v>3000</v>
      </c>
      <c r="H786" s="62"/>
      <c r="I786" s="361" t="s">
        <v>75</v>
      </c>
      <c r="J786" s="362"/>
      <c r="K786" s="58">
        <f>G786</f>
        <v>3000</v>
      </c>
      <c r="L786" s="70"/>
      <c r="M786" s="45"/>
      <c r="N786" s="88"/>
      <c r="O786" s="89" t="s">
        <v>56</v>
      </c>
      <c r="P786" s="89"/>
      <c r="Q786" s="89"/>
      <c r="R786" s="89"/>
      <c r="S786" s="93"/>
      <c r="T786" s="89" t="s">
        <v>56</v>
      </c>
      <c r="U786" s="162" t="str">
        <f>IF($J$1="July","",Y785)</f>
        <v/>
      </c>
      <c r="V786" s="91"/>
      <c r="W786" s="162" t="str">
        <f t="shared" si="148"/>
        <v/>
      </c>
      <c r="X786" s="91"/>
      <c r="Y786" s="162" t="str">
        <f t="shared" si="149"/>
        <v/>
      </c>
      <c r="Z786" s="94"/>
      <c r="AA786" s="45"/>
    </row>
    <row r="787" spans="1:27" s="43" customFormat="1" ht="21" customHeight="1" x14ac:dyDescent="0.25">
      <c r="A787" s="44"/>
      <c r="B787" s="71" t="s">
        <v>73</v>
      </c>
      <c r="C787" s="54">
        <f>IF($J$1="January",R779,IF($J$1="February",R780,IF($J$1="March",R781,IF($J$1="April",R782,IF($J$1="May",R783,IF($J$1="June",R784,IF($J$1="July",R785,IF($J$1="August",R786,IF($J$1="August",R786,IF($J$1="September",R787,IF($J$1="October",R788,IF($J$1="November",R789,IF($J$1="December",R790)))))))))))))</f>
        <v>3</v>
      </c>
      <c r="D787" s="45"/>
      <c r="E787" s="45"/>
      <c r="F787" s="63" t="s">
        <v>72</v>
      </c>
      <c r="G787" s="58">
        <f>IF($J$1="January",Y779,IF($J$1="February",Y780,IF($J$1="March",Y781,IF($J$1="April",Y782,IF($J$1="May",Y783,IF($J$1="June",Y784,IF($J$1="July",Y785,IF($J$1="August",Y786,IF($J$1="August",Y786,IF($J$1="September",Y787,IF($J$1="October",Y788,IF($J$1="November",Y789,IF($J$1="December",Y790)))))))))))))</f>
        <v>3000</v>
      </c>
      <c r="H787" s="45"/>
      <c r="I787" s="363" t="s">
        <v>68</v>
      </c>
      <c r="J787" s="364"/>
      <c r="K787" s="72">
        <f>K785-K786</f>
        <v>17975.806451612902</v>
      </c>
      <c r="L787" s="73"/>
      <c r="M787" s="45"/>
      <c r="N787" s="88"/>
      <c r="O787" s="89" t="s">
        <v>61</v>
      </c>
      <c r="P787" s="89"/>
      <c r="Q787" s="89"/>
      <c r="R787" s="89" t="str">
        <f t="shared" ref="R787:R790" si="150">IF(Q787="","",R786-Q787)</f>
        <v/>
      </c>
      <c r="S787" s="93"/>
      <c r="T787" s="89" t="s">
        <v>61</v>
      </c>
      <c r="U787" s="162" t="str">
        <f>IF($J$1="August","",Y786)</f>
        <v/>
      </c>
      <c r="V787" s="91"/>
      <c r="W787" s="162" t="str">
        <f t="shared" si="148"/>
        <v/>
      </c>
      <c r="X787" s="91"/>
      <c r="Y787" s="162" t="str">
        <f t="shared" si="149"/>
        <v/>
      </c>
      <c r="Z787" s="94"/>
      <c r="AA787" s="45"/>
    </row>
    <row r="788" spans="1:27" s="43" customFormat="1" ht="21" customHeight="1" x14ac:dyDescent="0.25">
      <c r="A788" s="44"/>
      <c r="B788" s="45"/>
      <c r="C788" s="45"/>
      <c r="D788" s="45"/>
      <c r="E788" s="45"/>
      <c r="F788" s="45"/>
      <c r="G788" s="45"/>
      <c r="H788" s="45"/>
      <c r="I788" s="45"/>
      <c r="J788" s="45"/>
      <c r="K788" s="177"/>
      <c r="L788" s="61"/>
      <c r="M788" s="45"/>
      <c r="N788" s="88"/>
      <c r="O788" s="89" t="s">
        <v>57</v>
      </c>
      <c r="P788" s="89"/>
      <c r="Q788" s="89"/>
      <c r="R788" s="89" t="str">
        <f t="shared" si="150"/>
        <v/>
      </c>
      <c r="S788" s="93"/>
      <c r="T788" s="89" t="s">
        <v>57</v>
      </c>
      <c r="U788" s="162" t="str">
        <f>IF($J$1="September","",Y787)</f>
        <v/>
      </c>
      <c r="V788" s="91"/>
      <c r="W788" s="162" t="str">
        <f t="shared" si="148"/>
        <v/>
      </c>
      <c r="X788" s="91"/>
      <c r="Y788" s="162" t="str">
        <f t="shared" si="149"/>
        <v/>
      </c>
      <c r="Z788" s="94"/>
      <c r="AA788" s="45"/>
    </row>
    <row r="789" spans="1:27" s="43" customFormat="1" ht="21" customHeight="1" x14ac:dyDescent="0.25">
      <c r="A789" s="44"/>
      <c r="B789" s="365" t="s">
        <v>103</v>
      </c>
      <c r="C789" s="365"/>
      <c r="D789" s="365"/>
      <c r="E789" s="365"/>
      <c r="F789" s="365"/>
      <c r="G789" s="365"/>
      <c r="H789" s="365"/>
      <c r="I789" s="365"/>
      <c r="J789" s="365"/>
      <c r="K789" s="365"/>
      <c r="L789" s="61"/>
      <c r="M789" s="45"/>
      <c r="N789" s="88"/>
      <c r="O789" s="89" t="s">
        <v>62</v>
      </c>
      <c r="P789" s="89"/>
      <c r="Q789" s="89"/>
      <c r="R789" s="89" t="str">
        <f t="shared" si="150"/>
        <v/>
      </c>
      <c r="S789" s="93"/>
      <c r="T789" s="89" t="s">
        <v>62</v>
      </c>
      <c r="U789" s="162" t="str">
        <f>IF($J$1="October","",Y788)</f>
        <v/>
      </c>
      <c r="V789" s="91"/>
      <c r="W789" s="162" t="str">
        <f t="shared" si="148"/>
        <v/>
      </c>
      <c r="X789" s="91"/>
      <c r="Y789" s="162" t="str">
        <f t="shared" si="149"/>
        <v/>
      </c>
      <c r="Z789" s="94"/>
      <c r="AA789" s="45"/>
    </row>
    <row r="790" spans="1:27" s="43" customFormat="1" ht="21" customHeight="1" x14ac:dyDescent="0.25">
      <c r="A790" s="44"/>
      <c r="B790" s="365"/>
      <c r="C790" s="365"/>
      <c r="D790" s="365"/>
      <c r="E790" s="365"/>
      <c r="F790" s="365"/>
      <c r="G790" s="365"/>
      <c r="H790" s="365"/>
      <c r="I790" s="365"/>
      <c r="J790" s="365"/>
      <c r="K790" s="365"/>
      <c r="L790" s="61"/>
      <c r="M790" s="45"/>
      <c r="N790" s="88"/>
      <c r="O790" s="89" t="s">
        <v>63</v>
      </c>
      <c r="P790" s="89"/>
      <c r="Q790" s="89"/>
      <c r="R790" s="89" t="str">
        <f t="shared" si="150"/>
        <v/>
      </c>
      <c r="S790" s="93"/>
      <c r="T790" s="89" t="s">
        <v>63</v>
      </c>
      <c r="U790" s="162" t="str">
        <f>IF($J$1="November","",Y789)</f>
        <v/>
      </c>
      <c r="V790" s="91"/>
      <c r="W790" s="162" t="str">
        <f t="shared" si="148"/>
        <v/>
      </c>
      <c r="X790" s="91"/>
      <c r="Y790" s="162" t="str">
        <f t="shared" si="149"/>
        <v/>
      </c>
      <c r="Z790" s="94"/>
      <c r="AA790" s="45"/>
    </row>
    <row r="791" spans="1:27" s="43" customFormat="1" ht="21" customHeight="1" thickBot="1" x14ac:dyDescent="0.3">
      <c r="A791" s="74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6"/>
      <c r="N791" s="95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7"/>
    </row>
    <row r="792" spans="1:27" s="43" customFormat="1" ht="21" customHeight="1" thickBot="1" x14ac:dyDescent="0.3">
      <c r="A792" s="44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61"/>
      <c r="N792" s="88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109"/>
    </row>
    <row r="793" spans="1:27" s="43" customFormat="1" ht="21" customHeight="1" x14ac:dyDescent="0.25">
      <c r="A793" s="369" t="s">
        <v>45</v>
      </c>
      <c r="B793" s="370"/>
      <c r="C793" s="370"/>
      <c r="D793" s="370"/>
      <c r="E793" s="370"/>
      <c r="F793" s="370"/>
      <c r="G793" s="370"/>
      <c r="H793" s="370"/>
      <c r="I793" s="370"/>
      <c r="J793" s="370"/>
      <c r="K793" s="370"/>
      <c r="L793" s="371"/>
      <c r="M793" s="42"/>
      <c r="N793" s="81"/>
      <c r="O793" s="353" t="s">
        <v>47</v>
      </c>
      <c r="P793" s="354"/>
      <c r="Q793" s="354"/>
      <c r="R793" s="355"/>
      <c r="S793" s="82"/>
      <c r="T793" s="353" t="s">
        <v>48</v>
      </c>
      <c r="U793" s="354"/>
      <c r="V793" s="354"/>
      <c r="W793" s="354"/>
      <c r="X793" s="354"/>
      <c r="Y793" s="355"/>
      <c r="Z793" s="83"/>
    </row>
    <row r="794" spans="1:27" s="43" customFormat="1" ht="21" customHeight="1" x14ac:dyDescent="0.25">
      <c r="A794" s="44"/>
      <c r="B794" s="45"/>
      <c r="C794" s="356" t="s">
        <v>101</v>
      </c>
      <c r="D794" s="356"/>
      <c r="E794" s="356"/>
      <c r="F794" s="356"/>
      <c r="G794" s="46" t="str">
        <f>$J$1</f>
        <v>July</v>
      </c>
      <c r="H794" s="357">
        <f>$K$1</f>
        <v>2020</v>
      </c>
      <c r="I794" s="357"/>
      <c r="J794" s="45"/>
      <c r="K794" s="47"/>
      <c r="L794" s="48"/>
      <c r="M794" s="47"/>
      <c r="N794" s="84"/>
      <c r="O794" s="85" t="s">
        <v>58</v>
      </c>
      <c r="P794" s="85" t="s">
        <v>7</v>
      </c>
      <c r="Q794" s="85" t="s">
        <v>6</v>
      </c>
      <c r="R794" s="85" t="s">
        <v>59</v>
      </c>
      <c r="S794" s="86"/>
      <c r="T794" s="85" t="s">
        <v>58</v>
      </c>
      <c r="U794" s="85" t="s">
        <v>60</v>
      </c>
      <c r="V794" s="85" t="s">
        <v>23</v>
      </c>
      <c r="W794" s="85" t="s">
        <v>22</v>
      </c>
      <c r="X794" s="85" t="s">
        <v>24</v>
      </c>
      <c r="Y794" s="85" t="s">
        <v>64</v>
      </c>
      <c r="Z794" s="87"/>
    </row>
    <row r="795" spans="1:27" s="43" customFormat="1" ht="21" customHeight="1" x14ac:dyDescent="0.25">
      <c r="A795" s="44"/>
      <c r="B795" s="45"/>
      <c r="C795" s="45"/>
      <c r="D795" s="50"/>
      <c r="E795" s="50"/>
      <c r="F795" s="50"/>
      <c r="G795" s="50"/>
      <c r="H795" s="50"/>
      <c r="I795" s="45"/>
      <c r="J795" s="51" t="s">
        <v>1</v>
      </c>
      <c r="K795" s="52">
        <v>14000</v>
      </c>
      <c r="L795" s="53"/>
      <c r="M795" s="45"/>
      <c r="N795" s="88"/>
      <c r="O795" s="89" t="s">
        <v>50</v>
      </c>
      <c r="P795" s="89">
        <v>29</v>
      </c>
      <c r="Q795" s="89">
        <v>2</v>
      </c>
      <c r="R795" s="89">
        <v>0</v>
      </c>
      <c r="S795" s="90"/>
      <c r="T795" s="89" t="s">
        <v>50</v>
      </c>
      <c r="U795" s="91"/>
      <c r="V795" s="91"/>
      <c r="W795" s="91">
        <f>V795+U795</f>
        <v>0</v>
      </c>
      <c r="X795" s="91"/>
      <c r="Y795" s="91">
        <f>W795-X795</f>
        <v>0</v>
      </c>
      <c r="Z795" s="87"/>
    </row>
    <row r="796" spans="1:27" s="43" customFormat="1" ht="21" customHeight="1" x14ac:dyDescent="0.25">
      <c r="A796" s="44"/>
      <c r="B796" s="45" t="s">
        <v>0</v>
      </c>
      <c r="C796" s="55" t="s">
        <v>140</v>
      </c>
      <c r="D796" s="45"/>
      <c r="E796" s="45"/>
      <c r="F796" s="45"/>
      <c r="G796" s="45"/>
      <c r="H796" s="56"/>
      <c r="I796" s="50"/>
      <c r="J796" s="45"/>
      <c r="K796" s="45"/>
      <c r="L796" s="57"/>
      <c r="M796" s="42"/>
      <c r="N796" s="92"/>
      <c r="O796" s="89" t="s">
        <v>76</v>
      </c>
      <c r="P796" s="89">
        <v>26</v>
      </c>
      <c r="Q796" s="89">
        <v>3</v>
      </c>
      <c r="R796" s="89">
        <v>0</v>
      </c>
      <c r="S796" s="93"/>
      <c r="T796" s="89" t="s">
        <v>76</v>
      </c>
      <c r="U796" s="162">
        <f>IF($J$1="January","",Y795)</f>
        <v>0</v>
      </c>
      <c r="V796" s="91"/>
      <c r="W796" s="162">
        <f>IF(U796="","",U796+V796)</f>
        <v>0</v>
      </c>
      <c r="X796" s="91"/>
      <c r="Y796" s="162">
        <f>IF(W796="","",W796-X796)</f>
        <v>0</v>
      </c>
      <c r="Z796" s="94"/>
    </row>
    <row r="797" spans="1:27" s="43" customFormat="1" ht="21" customHeight="1" x14ac:dyDescent="0.25">
      <c r="A797" s="44"/>
      <c r="B797" s="59" t="s">
        <v>46</v>
      </c>
      <c r="C797" s="55"/>
      <c r="D797" s="45"/>
      <c r="E797" s="45"/>
      <c r="F797" s="358" t="s">
        <v>48</v>
      </c>
      <c r="G797" s="358"/>
      <c r="H797" s="45"/>
      <c r="I797" s="358" t="s">
        <v>49</v>
      </c>
      <c r="J797" s="358"/>
      <c r="K797" s="358"/>
      <c r="L797" s="61"/>
      <c r="M797" s="45"/>
      <c r="N797" s="88"/>
      <c r="O797" s="89" t="s">
        <v>51</v>
      </c>
      <c r="P797" s="89">
        <v>28</v>
      </c>
      <c r="Q797" s="89">
        <v>3</v>
      </c>
      <c r="R797" s="89">
        <v>0</v>
      </c>
      <c r="S797" s="93"/>
      <c r="T797" s="89" t="s">
        <v>51</v>
      </c>
      <c r="U797" s="162">
        <f>IF($J$1="February","",Y796)</f>
        <v>0</v>
      </c>
      <c r="V797" s="91"/>
      <c r="W797" s="162">
        <f t="shared" ref="W797:W806" si="151">IF(U797="","",U797+V797)</f>
        <v>0</v>
      </c>
      <c r="X797" s="91"/>
      <c r="Y797" s="162">
        <f t="shared" ref="Y797:Y806" si="152">IF(W797="","",W797-X797)</f>
        <v>0</v>
      </c>
      <c r="Z797" s="94"/>
    </row>
    <row r="798" spans="1:27" s="43" customFormat="1" ht="21" customHeight="1" x14ac:dyDescent="0.25">
      <c r="A798" s="44"/>
      <c r="B798" s="45"/>
      <c r="C798" s="45"/>
      <c r="D798" s="45"/>
      <c r="E798" s="45"/>
      <c r="F798" s="45"/>
      <c r="G798" s="45"/>
      <c r="H798" s="62"/>
      <c r="L798" s="49"/>
      <c r="M798" s="45"/>
      <c r="N798" s="88"/>
      <c r="O798" s="89" t="s">
        <v>52</v>
      </c>
      <c r="P798" s="89">
        <v>29</v>
      </c>
      <c r="Q798" s="89">
        <v>1</v>
      </c>
      <c r="R798" s="89">
        <v>0</v>
      </c>
      <c r="S798" s="93"/>
      <c r="T798" s="89" t="s">
        <v>52</v>
      </c>
      <c r="U798" s="162">
        <f>IF($J$1="March","",Y797)</f>
        <v>0</v>
      </c>
      <c r="V798" s="91"/>
      <c r="W798" s="162">
        <f t="shared" si="151"/>
        <v>0</v>
      </c>
      <c r="X798" s="91"/>
      <c r="Y798" s="162">
        <f t="shared" si="152"/>
        <v>0</v>
      </c>
      <c r="Z798" s="94"/>
    </row>
    <row r="799" spans="1:27" s="43" customFormat="1" ht="21" customHeight="1" x14ac:dyDescent="0.25">
      <c r="A799" s="44"/>
      <c r="B799" s="359" t="s">
        <v>47</v>
      </c>
      <c r="C799" s="360"/>
      <c r="D799" s="45"/>
      <c r="E799" s="45"/>
      <c r="F799" s="63" t="s">
        <v>69</v>
      </c>
      <c r="G799" s="58">
        <f>IF($J$1="January",U795,IF($J$1="February",U796,IF($J$1="March",U797,IF($J$1="April",U798,IF($J$1="May",U799,IF($J$1="June",U800,IF($J$1="July",U801,IF($J$1="August",U802,IF($J$1="August",U802,IF($J$1="September",U803,IF($J$1="October",U804,IF($J$1="November",U805,IF($J$1="December",U806)))))))))))))</f>
        <v>0</v>
      </c>
      <c r="H799" s="62"/>
      <c r="I799" s="64">
        <f>IF(C803&gt;0,$K$2,C801)</f>
        <v>27</v>
      </c>
      <c r="J799" s="65" t="s">
        <v>66</v>
      </c>
      <c r="K799" s="66">
        <f>K795/$K$2*I799</f>
        <v>12193.548387096775</v>
      </c>
      <c r="L799" s="67"/>
      <c r="M799" s="45"/>
      <c r="N799" s="88"/>
      <c r="O799" s="89" t="s">
        <v>53</v>
      </c>
      <c r="P799" s="89">
        <v>29</v>
      </c>
      <c r="Q799" s="89">
        <v>2</v>
      </c>
      <c r="R799" s="89">
        <v>0</v>
      </c>
      <c r="S799" s="93"/>
      <c r="T799" s="89" t="s">
        <v>53</v>
      </c>
      <c r="U799" s="162">
        <f>IF($J$1="April","",Y798)</f>
        <v>0</v>
      </c>
      <c r="V799" s="91"/>
      <c r="W799" s="162">
        <f t="shared" si="151"/>
        <v>0</v>
      </c>
      <c r="X799" s="91"/>
      <c r="Y799" s="162">
        <f t="shared" si="152"/>
        <v>0</v>
      </c>
      <c r="Z799" s="94"/>
    </row>
    <row r="800" spans="1:27" s="43" customFormat="1" ht="21" customHeight="1" x14ac:dyDescent="0.25">
      <c r="A800" s="44"/>
      <c r="B800" s="54"/>
      <c r="C800" s="54"/>
      <c r="D800" s="45"/>
      <c r="E800" s="45"/>
      <c r="F800" s="63" t="s">
        <v>23</v>
      </c>
      <c r="G800" s="58">
        <f>IF($J$1="January",V795,IF($J$1="February",V796,IF($J$1="March",V797,IF($J$1="April",V798,IF($J$1="May",V799,IF($J$1="June",V800,IF($J$1="July",V801,IF($J$1="August",V802,IF($J$1="August",V802,IF($J$1="September",V803,IF($J$1="October",V804,IF($J$1="November",V805,IF($J$1="December",V806)))))))))))))</f>
        <v>5000</v>
      </c>
      <c r="H800" s="62"/>
      <c r="I800" s="64">
        <v>8</v>
      </c>
      <c r="J800" s="65" t="s">
        <v>67</v>
      </c>
      <c r="K800" s="68">
        <f>K795/$K$2/8*I800</f>
        <v>451.61290322580646</v>
      </c>
      <c r="L800" s="69"/>
      <c r="M800" s="45"/>
      <c r="N800" s="88"/>
      <c r="O800" s="89" t="s">
        <v>54</v>
      </c>
      <c r="P800" s="89">
        <v>27</v>
      </c>
      <c r="Q800" s="89">
        <v>3</v>
      </c>
      <c r="R800" s="89">
        <v>0</v>
      </c>
      <c r="S800" s="93"/>
      <c r="T800" s="89" t="s">
        <v>54</v>
      </c>
      <c r="U800" s="162">
        <f>IF($J$1="May","",Y799)</f>
        <v>0</v>
      </c>
      <c r="V800" s="91"/>
      <c r="W800" s="162">
        <f t="shared" si="151"/>
        <v>0</v>
      </c>
      <c r="X800" s="91"/>
      <c r="Y800" s="162">
        <f t="shared" si="152"/>
        <v>0</v>
      </c>
      <c r="Z800" s="94"/>
    </row>
    <row r="801" spans="1:27" s="43" customFormat="1" ht="21" customHeight="1" x14ac:dyDescent="0.25">
      <c r="A801" s="44"/>
      <c r="B801" s="63" t="s">
        <v>7</v>
      </c>
      <c r="C801" s="54">
        <f>IF($J$1="January",P795,IF($J$1="February",P796,IF($J$1="March",P797,IF($J$1="April",P798,IF($J$1="May",P799,IF($J$1="June",P800,IF($J$1="July",P801,IF($J$1="August",P802,IF($J$1="August",P802,IF($J$1="September",P803,IF($J$1="October",P804,IF($J$1="November",P805,IF($J$1="December",P806)))))))))))))</f>
        <v>27</v>
      </c>
      <c r="D801" s="45"/>
      <c r="E801" s="45"/>
      <c r="F801" s="63" t="s">
        <v>70</v>
      </c>
      <c r="G801" s="58">
        <f>IF($J$1="January",W795,IF($J$1="February",W796,IF($J$1="March",W797,IF($J$1="April",W798,IF($J$1="May",W799,IF($J$1="June",W800,IF($J$1="July",W801,IF($J$1="August",W802,IF($J$1="August",W802,IF($J$1="September",W803,IF($J$1="October",W804,IF($J$1="November",W805,IF($J$1="December",W806)))))))))))))</f>
        <v>5000</v>
      </c>
      <c r="H801" s="62"/>
      <c r="I801" s="361" t="s">
        <v>74</v>
      </c>
      <c r="J801" s="362"/>
      <c r="K801" s="68">
        <f>K799+K800</f>
        <v>12645.161290322581</v>
      </c>
      <c r="L801" s="69"/>
      <c r="M801" s="45"/>
      <c r="N801" s="88"/>
      <c r="O801" s="89" t="s">
        <v>55</v>
      </c>
      <c r="P801" s="89">
        <v>27</v>
      </c>
      <c r="Q801" s="89">
        <v>4</v>
      </c>
      <c r="R801" s="89">
        <v>0</v>
      </c>
      <c r="S801" s="93"/>
      <c r="T801" s="89" t="s">
        <v>55</v>
      </c>
      <c r="U801" s="162">
        <f>IF($J$1="June","",Y800)</f>
        <v>0</v>
      </c>
      <c r="V801" s="91">
        <v>5000</v>
      </c>
      <c r="W801" s="162">
        <f t="shared" si="151"/>
        <v>5000</v>
      </c>
      <c r="X801" s="91">
        <v>5000</v>
      </c>
      <c r="Y801" s="162">
        <f t="shared" si="152"/>
        <v>0</v>
      </c>
      <c r="Z801" s="94"/>
    </row>
    <row r="802" spans="1:27" s="43" customFormat="1" ht="21" customHeight="1" x14ac:dyDescent="0.25">
      <c r="A802" s="44"/>
      <c r="B802" s="63" t="s">
        <v>6</v>
      </c>
      <c r="C802" s="54">
        <f>IF($J$1="January",Q795,IF($J$1="February",Q796,IF($J$1="March",Q797,IF($J$1="April",Q798,IF($J$1="May",Q799,IF($J$1="June",Q800,IF($J$1="July",Q801,IF($J$1="August",Q802,IF($J$1="August",Q802,IF($J$1="September",Q803,IF($J$1="October",Q804,IF($J$1="November",Q805,IF($J$1="December",Q806)))))))))))))</f>
        <v>4</v>
      </c>
      <c r="D802" s="45"/>
      <c r="E802" s="45"/>
      <c r="F802" s="63" t="s">
        <v>24</v>
      </c>
      <c r="G802" s="58">
        <f>IF($J$1="January",X795,IF($J$1="February",X796,IF($J$1="March",X797,IF($J$1="April",X798,IF($J$1="May",X799,IF($J$1="June",X800,IF($J$1="July",X801,IF($J$1="August",X802,IF($J$1="August",X802,IF($J$1="September",X803,IF($J$1="October",X804,IF($J$1="November",X805,IF($J$1="December",X806)))))))))))))</f>
        <v>5000</v>
      </c>
      <c r="H802" s="62"/>
      <c r="I802" s="361" t="s">
        <v>75</v>
      </c>
      <c r="J802" s="362"/>
      <c r="K802" s="58">
        <f>G802</f>
        <v>5000</v>
      </c>
      <c r="L802" s="70"/>
      <c r="M802" s="45"/>
      <c r="N802" s="88"/>
      <c r="O802" s="89" t="s">
        <v>56</v>
      </c>
      <c r="P802" s="89"/>
      <c r="Q802" s="89"/>
      <c r="R802" s="89">
        <v>0</v>
      </c>
      <c r="S802" s="93"/>
      <c r="T802" s="89" t="s">
        <v>56</v>
      </c>
      <c r="U802" s="162" t="str">
        <f>IF($J$1="July","",Y801)</f>
        <v/>
      </c>
      <c r="V802" s="91"/>
      <c r="W802" s="162" t="str">
        <f t="shared" si="151"/>
        <v/>
      </c>
      <c r="X802" s="91"/>
      <c r="Y802" s="162" t="str">
        <f t="shared" si="152"/>
        <v/>
      </c>
      <c r="Z802" s="94"/>
    </row>
    <row r="803" spans="1:27" s="43" customFormat="1" ht="21" customHeight="1" x14ac:dyDescent="0.25">
      <c r="A803" s="44"/>
      <c r="B803" s="71" t="s">
        <v>73</v>
      </c>
      <c r="C803" s="54">
        <f>IF($J$1="January",R795,IF($J$1="February",R796,IF($J$1="March",R797,IF($J$1="April",R798,IF($J$1="May",R799,IF($J$1="June",R800,IF($J$1="July",R801,IF($J$1="August",R802,IF($J$1="August",R802,IF($J$1="September",R803,IF($J$1="October",R804,IF($J$1="November",R805,IF($J$1="December",R806)))))))))))))</f>
        <v>0</v>
      </c>
      <c r="D803" s="45"/>
      <c r="E803" s="45"/>
      <c r="F803" s="63" t="s">
        <v>72</v>
      </c>
      <c r="G803" s="58">
        <f>IF($J$1="January",Y795,IF($J$1="February",Y796,IF($J$1="March",Y797,IF($J$1="April",Y798,IF($J$1="May",Y799,IF($J$1="June",Y800,IF($J$1="July",Y801,IF($J$1="August",Y802,IF($J$1="August",Y802,IF($J$1="September",Y803,IF($J$1="October",Y804,IF($J$1="November",Y805,IF($J$1="December",Y806)))))))))))))</f>
        <v>0</v>
      </c>
      <c r="H803" s="45"/>
      <c r="I803" s="363" t="s">
        <v>68</v>
      </c>
      <c r="J803" s="364"/>
      <c r="K803" s="72">
        <f>K801-K802</f>
        <v>7645.1612903225814</v>
      </c>
      <c r="L803" s="73"/>
      <c r="M803" s="45"/>
      <c r="N803" s="88"/>
      <c r="O803" s="89" t="s">
        <v>61</v>
      </c>
      <c r="P803" s="89"/>
      <c r="Q803" s="89"/>
      <c r="R803" s="89">
        <v>0</v>
      </c>
      <c r="S803" s="93"/>
      <c r="T803" s="89" t="s">
        <v>61</v>
      </c>
      <c r="U803" s="162" t="str">
        <f>IF($J$1="August","",Y802)</f>
        <v/>
      </c>
      <c r="V803" s="91"/>
      <c r="W803" s="162" t="str">
        <f t="shared" si="151"/>
        <v/>
      </c>
      <c r="X803" s="91"/>
      <c r="Y803" s="162" t="str">
        <f t="shared" si="152"/>
        <v/>
      </c>
      <c r="Z803" s="94"/>
    </row>
    <row r="804" spans="1:27" s="43" customFormat="1" ht="21" customHeight="1" x14ac:dyDescent="0.25">
      <c r="A804" s="44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61"/>
      <c r="M804" s="45"/>
      <c r="N804" s="88"/>
      <c r="O804" s="89" t="s">
        <v>57</v>
      </c>
      <c r="P804" s="89"/>
      <c r="Q804" s="89"/>
      <c r="R804" s="89" t="str">
        <f t="shared" ref="R804" si="153">IF(Q804="","",R803-Q804)</f>
        <v/>
      </c>
      <c r="S804" s="93"/>
      <c r="T804" s="89" t="s">
        <v>57</v>
      </c>
      <c r="U804" s="162" t="str">
        <f>IF($J$1="September","",Y803)</f>
        <v/>
      </c>
      <c r="V804" s="91"/>
      <c r="W804" s="162" t="str">
        <f t="shared" si="151"/>
        <v/>
      </c>
      <c r="X804" s="91"/>
      <c r="Y804" s="162" t="str">
        <f t="shared" si="152"/>
        <v/>
      </c>
      <c r="Z804" s="94"/>
    </row>
    <row r="805" spans="1:27" s="43" customFormat="1" ht="21" customHeight="1" x14ac:dyDescent="0.25">
      <c r="A805" s="44"/>
      <c r="B805" s="365" t="s">
        <v>103</v>
      </c>
      <c r="C805" s="365"/>
      <c r="D805" s="365"/>
      <c r="E805" s="365"/>
      <c r="F805" s="365"/>
      <c r="G805" s="365"/>
      <c r="H805" s="365"/>
      <c r="I805" s="365"/>
      <c r="J805" s="365"/>
      <c r="K805" s="365"/>
      <c r="L805" s="61"/>
      <c r="M805" s="45"/>
      <c r="N805" s="88"/>
      <c r="O805" s="89" t="s">
        <v>62</v>
      </c>
      <c r="P805" s="89"/>
      <c r="Q805" s="89"/>
      <c r="R805" s="89">
        <v>0</v>
      </c>
      <c r="S805" s="93"/>
      <c r="T805" s="89" t="s">
        <v>62</v>
      </c>
      <c r="U805" s="162" t="str">
        <f>IF($J$1="October","",Y804)</f>
        <v/>
      </c>
      <c r="V805" s="91"/>
      <c r="W805" s="162" t="str">
        <f t="shared" si="151"/>
        <v/>
      </c>
      <c r="X805" s="91"/>
      <c r="Y805" s="162" t="str">
        <f t="shared" si="152"/>
        <v/>
      </c>
      <c r="Z805" s="94"/>
    </row>
    <row r="806" spans="1:27" s="43" customFormat="1" ht="21" customHeight="1" x14ac:dyDescent="0.25">
      <c r="A806" s="44"/>
      <c r="B806" s="365"/>
      <c r="C806" s="365"/>
      <c r="D806" s="365"/>
      <c r="E806" s="365"/>
      <c r="F806" s="365"/>
      <c r="G806" s="365"/>
      <c r="H806" s="365"/>
      <c r="I806" s="365"/>
      <c r="J806" s="365"/>
      <c r="K806" s="365"/>
      <c r="L806" s="61"/>
      <c r="M806" s="45"/>
      <c r="N806" s="88"/>
      <c r="O806" s="89" t="s">
        <v>63</v>
      </c>
      <c r="P806" s="89"/>
      <c r="Q806" s="89"/>
      <c r="R806" s="89">
        <v>0</v>
      </c>
      <c r="S806" s="93"/>
      <c r="T806" s="89" t="s">
        <v>63</v>
      </c>
      <c r="U806" s="162" t="str">
        <f>IF($J$1="November","",Y805)</f>
        <v/>
      </c>
      <c r="V806" s="91"/>
      <c r="W806" s="162" t="str">
        <f t="shared" si="151"/>
        <v/>
      </c>
      <c r="X806" s="91"/>
      <c r="Y806" s="162" t="str">
        <f t="shared" si="152"/>
        <v/>
      </c>
      <c r="Z806" s="94"/>
    </row>
    <row r="807" spans="1:27" s="43" customFormat="1" ht="21" customHeight="1" thickBot="1" x14ac:dyDescent="0.3">
      <c r="A807" s="74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6"/>
      <c r="N807" s="95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7"/>
    </row>
    <row r="808" spans="1:27" s="43" customFormat="1" ht="12.6" customHeight="1" x14ac:dyDescent="0.25">
      <c r="A808" s="44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61"/>
      <c r="N808" s="88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109"/>
    </row>
    <row r="809" spans="1:27" s="43" customFormat="1" ht="21" customHeight="1" thickBot="1" x14ac:dyDescent="0.3">
      <c r="A809" s="44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61"/>
      <c r="N809" s="88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109"/>
    </row>
    <row r="810" spans="1:27" s="43" customFormat="1" ht="21" customHeight="1" x14ac:dyDescent="0.25">
      <c r="A810" s="369" t="s">
        <v>45</v>
      </c>
      <c r="B810" s="370"/>
      <c r="C810" s="370"/>
      <c r="D810" s="370"/>
      <c r="E810" s="370"/>
      <c r="F810" s="370"/>
      <c r="G810" s="370"/>
      <c r="H810" s="370"/>
      <c r="I810" s="370"/>
      <c r="J810" s="370"/>
      <c r="K810" s="370"/>
      <c r="L810" s="371"/>
      <c r="M810" s="42"/>
      <c r="N810" s="81"/>
      <c r="O810" s="353" t="s">
        <v>47</v>
      </c>
      <c r="P810" s="354"/>
      <c r="Q810" s="354"/>
      <c r="R810" s="355"/>
      <c r="S810" s="82"/>
      <c r="T810" s="353" t="s">
        <v>48</v>
      </c>
      <c r="U810" s="354"/>
      <c r="V810" s="354"/>
      <c r="W810" s="354"/>
      <c r="X810" s="354"/>
      <c r="Y810" s="355"/>
      <c r="Z810" s="83"/>
      <c r="AA810" s="42"/>
    </row>
    <row r="811" spans="1:27" s="43" customFormat="1" ht="21" customHeight="1" x14ac:dyDescent="0.25">
      <c r="A811" s="44"/>
      <c r="B811" s="45"/>
      <c r="C811" s="356" t="s">
        <v>101</v>
      </c>
      <c r="D811" s="356"/>
      <c r="E811" s="356"/>
      <c r="F811" s="356"/>
      <c r="G811" s="46" t="str">
        <f>$J$1</f>
        <v>July</v>
      </c>
      <c r="H811" s="357">
        <f>$K$1</f>
        <v>2020</v>
      </c>
      <c r="I811" s="357"/>
      <c r="J811" s="45"/>
      <c r="K811" s="47"/>
      <c r="L811" s="48"/>
      <c r="M811" s="47"/>
      <c r="N811" s="84"/>
      <c r="O811" s="85" t="s">
        <v>58</v>
      </c>
      <c r="P811" s="85" t="s">
        <v>7</v>
      </c>
      <c r="Q811" s="85" t="s">
        <v>6</v>
      </c>
      <c r="R811" s="85" t="s">
        <v>59</v>
      </c>
      <c r="S811" s="86"/>
      <c r="T811" s="85" t="s">
        <v>58</v>
      </c>
      <c r="U811" s="85" t="s">
        <v>60</v>
      </c>
      <c r="V811" s="85" t="s">
        <v>23</v>
      </c>
      <c r="W811" s="85" t="s">
        <v>22</v>
      </c>
      <c r="X811" s="85" t="s">
        <v>24</v>
      </c>
      <c r="Y811" s="85" t="s">
        <v>64</v>
      </c>
      <c r="Z811" s="87"/>
      <c r="AA811" s="47"/>
    </row>
    <row r="812" spans="1:27" s="43" customFormat="1" ht="21" customHeight="1" x14ac:dyDescent="0.25">
      <c r="A812" s="44"/>
      <c r="B812" s="45"/>
      <c r="C812" s="45"/>
      <c r="D812" s="50"/>
      <c r="E812" s="50"/>
      <c r="F812" s="50"/>
      <c r="G812" s="50"/>
      <c r="H812" s="50"/>
      <c r="I812" s="45"/>
      <c r="J812" s="51" t="s">
        <v>1</v>
      </c>
      <c r="K812" s="52">
        <v>19000</v>
      </c>
      <c r="L812" s="53"/>
      <c r="M812" s="45"/>
      <c r="N812" s="88"/>
      <c r="O812" s="89" t="s">
        <v>50</v>
      </c>
      <c r="P812" s="89">
        <v>31</v>
      </c>
      <c r="Q812" s="89">
        <v>0</v>
      </c>
      <c r="R812" s="89">
        <f>15-Q812</f>
        <v>15</v>
      </c>
      <c r="S812" s="90"/>
      <c r="T812" s="89" t="s">
        <v>50</v>
      </c>
      <c r="U812" s="91">
        <v>2000</v>
      </c>
      <c r="V812" s="91"/>
      <c r="W812" s="91">
        <f>V812+U812</f>
        <v>2000</v>
      </c>
      <c r="X812" s="91">
        <v>2000</v>
      </c>
      <c r="Y812" s="91">
        <f>W812-X812</f>
        <v>0</v>
      </c>
      <c r="Z812" s="87"/>
      <c r="AA812" s="45"/>
    </row>
    <row r="813" spans="1:27" s="43" customFormat="1" ht="21" customHeight="1" x14ac:dyDescent="0.25">
      <c r="A813" s="44"/>
      <c r="B813" s="45" t="s">
        <v>0</v>
      </c>
      <c r="C813" s="55" t="s">
        <v>89</v>
      </c>
      <c r="D813" s="45"/>
      <c r="E813" s="45"/>
      <c r="F813" s="45"/>
      <c r="G813" s="45"/>
      <c r="H813" s="56"/>
      <c r="I813" s="50"/>
      <c r="J813" s="45"/>
      <c r="K813" s="45"/>
      <c r="L813" s="57"/>
      <c r="M813" s="42"/>
      <c r="N813" s="92"/>
      <c r="O813" s="89" t="s">
        <v>76</v>
      </c>
      <c r="P813" s="89">
        <v>28</v>
      </c>
      <c r="Q813" s="89">
        <v>1</v>
      </c>
      <c r="R813" s="89">
        <f>IF(Q813="","",R812-Q813)</f>
        <v>14</v>
      </c>
      <c r="S813" s="93"/>
      <c r="T813" s="89" t="s">
        <v>76</v>
      </c>
      <c r="U813" s="162">
        <f>IF($J$1="January","",Y812)</f>
        <v>0</v>
      </c>
      <c r="V813" s="91"/>
      <c r="W813" s="162">
        <f>IF(U813="","",U813+V813)</f>
        <v>0</v>
      </c>
      <c r="X813" s="91"/>
      <c r="Y813" s="162">
        <f>IF(W813="","",W813-X813)</f>
        <v>0</v>
      </c>
      <c r="Z813" s="94"/>
      <c r="AA813" s="42"/>
    </row>
    <row r="814" spans="1:27" s="43" customFormat="1" ht="21" customHeight="1" x14ac:dyDescent="0.25">
      <c r="A814" s="44"/>
      <c r="B814" s="59" t="s">
        <v>46</v>
      </c>
      <c r="C814" s="60"/>
      <c r="D814" s="45"/>
      <c r="E814" s="45"/>
      <c r="F814" s="358" t="s">
        <v>48</v>
      </c>
      <c r="G814" s="358"/>
      <c r="H814" s="45"/>
      <c r="I814" s="358" t="s">
        <v>49</v>
      </c>
      <c r="J814" s="358"/>
      <c r="K814" s="358"/>
      <c r="L814" s="61"/>
      <c r="M814" s="45"/>
      <c r="N814" s="88"/>
      <c r="O814" s="89" t="s">
        <v>51</v>
      </c>
      <c r="P814" s="89">
        <v>31</v>
      </c>
      <c r="Q814" s="89">
        <v>0</v>
      </c>
      <c r="R814" s="89">
        <f t="shared" ref="R814:R823" si="154">IF(Q814="","",R813-Q814)</f>
        <v>14</v>
      </c>
      <c r="S814" s="93"/>
      <c r="T814" s="89" t="s">
        <v>51</v>
      </c>
      <c r="U814" s="162">
        <f>IF($J$1="February","",Y813)</f>
        <v>0</v>
      </c>
      <c r="V814" s="91"/>
      <c r="W814" s="162">
        <f t="shared" ref="W814:W823" si="155">IF(U814="","",U814+V814)</f>
        <v>0</v>
      </c>
      <c r="X814" s="91"/>
      <c r="Y814" s="162">
        <f t="shared" ref="Y814:Y823" si="156">IF(W814="","",W814-X814)</f>
        <v>0</v>
      </c>
      <c r="Z814" s="94"/>
      <c r="AA814" s="45"/>
    </row>
    <row r="815" spans="1:27" s="43" customFormat="1" ht="21" customHeight="1" x14ac:dyDescent="0.25">
      <c r="A815" s="44"/>
      <c r="B815" s="45"/>
      <c r="C815" s="45"/>
      <c r="D815" s="45"/>
      <c r="E815" s="45"/>
      <c r="F815" s="45"/>
      <c r="G815" s="45"/>
      <c r="H815" s="62"/>
      <c r="L815" s="49"/>
      <c r="M815" s="45"/>
      <c r="N815" s="88"/>
      <c r="O815" s="89" t="s">
        <v>52</v>
      </c>
      <c r="P815" s="89">
        <v>30</v>
      </c>
      <c r="Q815" s="89">
        <v>0</v>
      </c>
      <c r="R815" s="89">
        <f t="shared" si="154"/>
        <v>14</v>
      </c>
      <c r="S815" s="93"/>
      <c r="T815" s="89" t="s">
        <v>52</v>
      </c>
      <c r="U815" s="162">
        <f>IF($J$1="March","",Y814)</f>
        <v>0</v>
      </c>
      <c r="V815" s="91"/>
      <c r="W815" s="162">
        <f t="shared" si="155"/>
        <v>0</v>
      </c>
      <c r="X815" s="91"/>
      <c r="Y815" s="162">
        <f t="shared" si="156"/>
        <v>0</v>
      </c>
      <c r="Z815" s="94"/>
      <c r="AA815" s="45"/>
    </row>
    <row r="816" spans="1:27" s="43" customFormat="1" ht="21" customHeight="1" x14ac:dyDescent="0.25">
      <c r="A816" s="44"/>
      <c r="B816" s="359" t="s">
        <v>47</v>
      </c>
      <c r="C816" s="360"/>
      <c r="D816" s="45"/>
      <c r="E816" s="45"/>
      <c r="F816" s="63" t="s">
        <v>69</v>
      </c>
      <c r="G816" s="125">
        <f>IF($J$1="January",U812,IF($J$1="February",U813,IF($J$1="March",U814,IF($J$1="April",U815,IF($J$1="May",U816,IF($J$1="June",U817,IF($J$1="July",U818,IF($J$1="August",U819,IF($J$1="August",U819,IF($J$1="September",U820,IF($J$1="October",U821,IF($J$1="November",U822,IF($J$1="December",U823)))))))))))))</f>
        <v>50000</v>
      </c>
      <c r="H816" s="62"/>
      <c r="I816" s="64">
        <f>IF(C820&gt;0,$K$2,C818)</f>
        <v>31</v>
      </c>
      <c r="J816" s="65" t="s">
        <v>66</v>
      </c>
      <c r="K816" s="66">
        <f>K812/$K$2*I816</f>
        <v>19000</v>
      </c>
      <c r="L816" s="67"/>
      <c r="M816" s="45"/>
      <c r="N816" s="88"/>
      <c r="O816" s="89" t="s">
        <v>53</v>
      </c>
      <c r="P816" s="89">
        <v>30</v>
      </c>
      <c r="Q816" s="89">
        <v>1</v>
      </c>
      <c r="R816" s="89">
        <f t="shared" si="154"/>
        <v>13</v>
      </c>
      <c r="S816" s="93"/>
      <c r="T816" s="89" t="s">
        <v>53</v>
      </c>
      <c r="U816" s="162">
        <f>IF($J$1="April","",Y815)</f>
        <v>0</v>
      </c>
      <c r="V816" s="91"/>
      <c r="W816" s="162">
        <f t="shared" si="155"/>
        <v>0</v>
      </c>
      <c r="X816" s="91"/>
      <c r="Y816" s="162">
        <f t="shared" si="156"/>
        <v>0</v>
      </c>
      <c r="Z816" s="94"/>
      <c r="AA816" s="45"/>
    </row>
    <row r="817" spans="1:27" s="43" customFormat="1" ht="21" customHeight="1" x14ac:dyDescent="0.25">
      <c r="A817" s="44"/>
      <c r="B817" s="54"/>
      <c r="C817" s="54"/>
      <c r="D817" s="45"/>
      <c r="E817" s="45"/>
      <c r="F817" s="63" t="s">
        <v>23</v>
      </c>
      <c r="G817" s="125">
        <f>IF($J$1="January",V812,IF($J$1="February",V813,IF($J$1="March",V814,IF($J$1="April",V815,IF($J$1="May",V816,IF($J$1="June",V817,IF($J$1="July",V818,IF($J$1="August",V819,IF($J$1="August",V819,IF($J$1="September",V820,IF($J$1="October",V821,IF($J$1="November",V822,IF($J$1="December",V823)))))))))))))</f>
        <v>5000</v>
      </c>
      <c r="H817" s="62"/>
      <c r="I817" s="108">
        <v>153</v>
      </c>
      <c r="J817" s="65" t="s">
        <v>67</v>
      </c>
      <c r="K817" s="68">
        <f>K812/$K$2/8*I817</f>
        <v>11721.774193548386</v>
      </c>
      <c r="L817" s="69"/>
      <c r="M817" s="45"/>
      <c r="N817" s="88"/>
      <c r="O817" s="89" t="s">
        <v>54</v>
      </c>
      <c r="P817" s="89">
        <v>28</v>
      </c>
      <c r="Q817" s="89">
        <v>2</v>
      </c>
      <c r="R817" s="89">
        <f t="shared" si="154"/>
        <v>11</v>
      </c>
      <c r="S817" s="93"/>
      <c r="T817" s="89" t="s">
        <v>54</v>
      </c>
      <c r="U817" s="162">
        <f>IF($J$1="May","",Y816)</f>
        <v>0</v>
      </c>
      <c r="V817" s="91">
        <f>43000+7000</f>
        <v>50000</v>
      </c>
      <c r="W817" s="162">
        <f t="shared" si="155"/>
        <v>50000</v>
      </c>
      <c r="X817" s="91"/>
      <c r="Y817" s="162">
        <f t="shared" si="156"/>
        <v>50000</v>
      </c>
      <c r="Z817" s="94"/>
      <c r="AA817" s="45"/>
    </row>
    <row r="818" spans="1:27" s="43" customFormat="1" ht="21" customHeight="1" x14ac:dyDescent="0.25">
      <c r="A818" s="44"/>
      <c r="B818" s="63" t="s">
        <v>7</v>
      </c>
      <c r="C818" s="54">
        <f>IF($J$1="January",P812,IF($J$1="February",P813,IF($J$1="March",P814,IF($J$1="April",P815,IF($J$1="May",P816,IF($J$1="June",P817,IF($J$1="July",P818,IF($J$1="August",P819,IF($J$1="August",P819,IF($J$1="September",P820,IF($J$1="October",P821,IF($J$1="November",P822,IF($J$1="December",P823)))))))))))))</f>
        <v>31</v>
      </c>
      <c r="D818" s="45"/>
      <c r="E818" s="45"/>
      <c r="F818" s="63" t="s">
        <v>70</v>
      </c>
      <c r="G818" s="125">
        <f>IF($J$1="January",W812,IF($J$1="February",W813,IF($J$1="March",W814,IF($J$1="April",W815,IF($J$1="May",W816,IF($J$1="June",W817,IF($J$1="July",W818,IF($J$1="August",W819,IF($J$1="August",W819,IF($J$1="September",W820,IF($J$1="October",W821,IF($J$1="November",W822,IF($J$1="December",W823)))))))))))))</f>
        <v>55000</v>
      </c>
      <c r="H818" s="62"/>
      <c r="I818" s="361" t="s">
        <v>74</v>
      </c>
      <c r="J818" s="362"/>
      <c r="K818" s="68">
        <f>K816+K817</f>
        <v>30721.774193548386</v>
      </c>
      <c r="L818" s="69"/>
      <c r="M818" s="45"/>
      <c r="N818" s="88"/>
      <c r="O818" s="89" t="s">
        <v>55</v>
      </c>
      <c r="P818" s="89">
        <v>31</v>
      </c>
      <c r="Q818" s="89">
        <v>0</v>
      </c>
      <c r="R818" s="89">
        <f t="shared" si="154"/>
        <v>11</v>
      </c>
      <c r="S818" s="93"/>
      <c r="T818" s="89" t="s">
        <v>55</v>
      </c>
      <c r="U818" s="162">
        <f>IF($J$1="June","",Y817)</f>
        <v>50000</v>
      </c>
      <c r="V818" s="91">
        <v>5000</v>
      </c>
      <c r="W818" s="162">
        <f t="shared" si="155"/>
        <v>55000</v>
      </c>
      <c r="X818" s="91">
        <v>10000</v>
      </c>
      <c r="Y818" s="162">
        <f t="shared" si="156"/>
        <v>45000</v>
      </c>
      <c r="Z818" s="94"/>
      <c r="AA818" s="45"/>
    </row>
    <row r="819" spans="1:27" s="43" customFormat="1" ht="21" customHeight="1" x14ac:dyDescent="0.25">
      <c r="A819" s="44"/>
      <c r="B819" s="63" t="s">
        <v>6</v>
      </c>
      <c r="C819" s="54">
        <f>IF($J$1="January",Q812,IF($J$1="February",Q813,IF($J$1="March",Q814,IF($J$1="April",Q815,IF($J$1="May",Q816,IF($J$1="June",Q817,IF($J$1="July",Q818,IF($J$1="August",Q819,IF($J$1="August",Q819,IF($J$1="September",Q820,IF($J$1="October",Q821,IF($J$1="November",Q822,IF($J$1="December",Q823)))))))))))))</f>
        <v>0</v>
      </c>
      <c r="D819" s="45"/>
      <c r="E819" s="45"/>
      <c r="F819" s="63" t="s">
        <v>24</v>
      </c>
      <c r="G819" s="125">
        <f>IF($J$1="January",X812,IF($J$1="February",X813,IF($J$1="March",X814,IF($J$1="April",X815,IF($J$1="May",X816,IF($J$1="June",X817,IF($J$1="July",X818,IF($J$1="August",X819,IF($J$1="August",X819,IF($J$1="September",X820,IF($J$1="October",X821,IF($J$1="November",X822,IF($J$1="December",X823)))))))))))))</f>
        <v>10000</v>
      </c>
      <c r="H819" s="62"/>
      <c r="I819" s="361" t="s">
        <v>75</v>
      </c>
      <c r="J819" s="362"/>
      <c r="K819" s="58">
        <f>G819</f>
        <v>10000</v>
      </c>
      <c r="L819" s="70"/>
      <c r="M819" s="45"/>
      <c r="N819" s="88"/>
      <c r="O819" s="89" t="s">
        <v>56</v>
      </c>
      <c r="P819" s="89"/>
      <c r="Q819" s="89"/>
      <c r="R819" s="89" t="str">
        <f t="shared" si="154"/>
        <v/>
      </c>
      <c r="S819" s="93"/>
      <c r="T819" s="89" t="s">
        <v>56</v>
      </c>
      <c r="U819" s="162" t="str">
        <f>IF($J$1="July","",Y818)</f>
        <v/>
      </c>
      <c r="V819" s="91"/>
      <c r="W819" s="162" t="str">
        <f t="shared" si="155"/>
        <v/>
      </c>
      <c r="X819" s="91"/>
      <c r="Y819" s="162" t="str">
        <f t="shared" si="156"/>
        <v/>
      </c>
      <c r="Z819" s="94"/>
      <c r="AA819" s="45"/>
    </row>
    <row r="820" spans="1:27" s="43" customFormat="1" ht="21" customHeight="1" x14ac:dyDescent="0.25">
      <c r="A820" s="44"/>
      <c r="B820" s="71" t="s">
        <v>73</v>
      </c>
      <c r="C820" s="54">
        <f>IF($J$1="January",R812,IF($J$1="February",R813,IF($J$1="March",R814,IF($J$1="April",R815,IF($J$1="May",R816,IF($J$1="June",R817,IF($J$1="July",R818,IF($J$1="August",R819,IF($J$1="August",R819,IF($J$1="September",R820,IF($J$1="October",R821,IF($J$1="November",R822,IF($J$1="December",R823)))))))))))))</f>
        <v>11</v>
      </c>
      <c r="D820" s="45"/>
      <c r="E820" s="45"/>
      <c r="F820" s="63" t="s">
        <v>72</v>
      </c>
      <c r="G820" s="125">
        <f>IF($J$1="January",Y812,IF($J$1="February",Y813,IF($J$1="March",Y814,IF($J$1="April",Y815,IF($J$1="May",Y816,IF($J$1="June",Y817,IF($J$1="July",Y818,IF($J$1="August",Y819,IF($J$1="August",Y819,IF($J$1="September",Y820,IF($J$1="October",Y821,IF($J$1="November",Y822,IF($J$1="December",Y823)))))))))))))</f>
        <v>45000</v>
      </c>
      <c r="H820" s="45"/>
      <c r="I820" s="363" t="s">
        <v>68</v>
      </c>
      <c r="J820" s="364"/>
      <c r="K820" s="72">
        <f>K818-K819</f>
        <v>20721.774193548386</v>
      </c>
      <c r="L820" s="73"/>
      <c r="M820" s="45"/>
      <c r="N820" s="88"/>
      <c r="O820" s="89" t="s">
        <v>61</v>
      </c>
      <c r="P820" s="89"/>
      <c r="Q820" s="89"/>
      <c r="R820" s="89" t="str">
        <f t="shared" si="154"/>
        <v/>
      </c>
      <c r="S820" s="93"/>
      <c r="T820" s="89" t="s">
        <v>61</v>
      </c>
      <c r="U820" s="162" t="str">
        <f>IF($J$1="August","",Y819)</f>
        <v/>
      </c>
      <c r="V820" s="91"/>
      <c r="W820" s="162" t="str">
        <f t="shared" si="155"/>
        <v/>
      </c>
      <c r="X820" s="91"/>
      <c r="Y820" s="162" t="str">
        <f t="shared" si="156"/>
        <v/>
      </c>
      <c r="Z820" s="94"/>
      <c r="AA820" s="45"/>
    </row>
    <row r="821" spans="1:27" s="43" customFormat="1" ht="21" customHeight="1" x14ac:dyDescent="0.25">
      <c r="A821" s="44"/>
      <c r="B821" s="45"/>
      <c r="C821" s="45"/>
      <c r="D821" s="45"/>
      <c r="E821" s="45"/>
      <c r="F821" s="45"/>
      <c r="G821" s="45"/>
      <c r="H821" s="45"/>
      <c r="I821" s="45"/>
      <c r="J821" s="45"/>
      <c r="K821" s="177"/>
      <c r="L821" s="61"/>
      <c r="M821" s="45"/>
      <c r="N821" s="88"/>
      <c r="O821" s="89" t="s">
        <v>57</v>
      </c>
      <c r="P821" s="89"/>
      <c r="Q821" s="89"/>
      <c r="R821" s="89" t="str">
        <f t="shared" si="154"/>
        <v/>
      </c>
      <c r="S821" s="93"/>
      <c r="T821" s="89" t="s">
        <v>57</v>
      </c>
      <c r="U821" s="162" t="str">
        <f>IF($J$1="September","",Y820)</f>
        <v/>
      </c>
      <c r="V821" s="91"/>
      <c r="W821" s="162" t="str">
        <f t="shared" si="155"/>
        <v/>
      </c>
      <c r="X821" s="91"/>
      <c r="Y821" s="162" t="str">
        <f t="shared" si="156"/>
        <v/>
      </c>
      <c r="Z821" s="94"/>
      <c r="AA821" s="45"/>
    </row>
    <row r="822" spans="1:27" s="43" customFormat="1" ht="21" customHeight="1" x14ac:dyDescent="0.25">
      <c r="A822" s="44"/>
      <c r="B822" s="365"/>
      <c r="C822" s="365"/>
      <c r="D822" s="365"/>
      <c r="E822" s="365"/>
      <c r="F822" s="365"/>
      <c r="G822" s="365"/>
      <c r="H822" s="365"/>
      <c r="I822" s="365"/>
      <c r="J822" s="365"/>
      <c r="K822" s="365"/>
      <c r="L822" s="61"/>
      <c r="M822" s="45"/>
      <c r="N822" s="88"/>
      <c r="O822" s="89" t="s">
        <v>62</v>
      </c>
      <c r="P822" s="89"/>
      <c r="Q822" s="89"/>
      <c r="R822" s="89" t="str">
        <f t="shared" si="154"/>
        <v/>
      </c>
      <c r="S822" s="93"/>
      <c r="T822" s="89" t="s">
        <v>62</v>
      </c>
      <c r="U822" s="162" t="str">
        <f>IF($J$1="October","",Y821)</f>
        <v/>
      </c>
      <c r="V822" s="91"/>
      <c r="W822" s="162" t="str">
        <f t="shared" si="155"/>
        <v/>
      </c>
      <c r="X822" s="91"/>
      <c r="Y822" s="162" t="str">
        <f t="shared" si="156"/>
        <v/>
      </c>
      <c r="Z822" s="94"/>
      <c r="AA822" s="45"/>
    </row>
    <row r="823" spans="1:27" s="43" customFormat="1" ht="21" customHeight="1" x14ac:dyDescent="0.25">
      <c r="A823" s="44"/>
      <c r="B823" s="365"/>
      <c r="C823" s="365"/>
      <c r="D823" s="365"/>
      <c r="E823" s="365"/>
      <c r="F823" s="365"/>
      <c r="G823" s="365"/>
      <c r="H823" s="365"/>
      <c r="I823" s="365"/>
      <c r="J823" s="365"/>
      <c r="K823" s="365"/>
      <c r="L823" s="61"/>
      <c r="M823" s="45"/>
      <c r="N823" s="88"/>
      <c r="O823" s="89" t="s">
        <v>63</v>
      </c>
      <c r="P823" s="89"/>
      <c r="Q823" s="89"/>
      <c r="R823" s="89" t="str">
        <f t="shared" si="154"/>
        <v/>
      </c>
      <c r="S823" s="93"/>
      <c r="T823" s="89" t="s">
        <v>63</v>
      </c>
      <c r="U823" s="162" t="str">
        <f>IF($J$1="November","",Y822)</f>
        <v/>
      </c>
      <c r="V823" s="91"/>
      <c r="W823" s="162" t="str">
        <f t="shared" si="155"/>
        <v/>
      </c>
      <c r="X823" s="91"/>
      <c r="Y823" s="162" t="str">
        <f t="shared" si="156"/>
        <v/>
      </c>
      <c r="Z823" s="94"/>
      <c r="AA823" s="45"/>
    </row>
    <row r="824" spans="1:27" s="43" customFormat="1" ht="21" customHeight="1" thickBot="1" x14ac:dyDescent="0.3">
      <c r="A824" s="74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6"/>
      <c r="N824" s="95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7"/>
    </row>
    <row r="825" spans="1:27" s="43" customFormat="1" ht="21" customHeight="1" x14ac:dyDescent="0.25">
      <c r="A825" s="369" t="s">
        <v>45</v>
      </c>
      <c r="B825" s="370"/>
      <c r="C825" s="370"/>
      <c r="D825" s="370"/>
      <c r="E825" s="370"/>
      <c r="F825" s="370"/>
      <c r="G825" s="370"/>
      <c r="H825" s="370"/>
      <c r="I825" s="370"/>
      <c r="J825" s="370"/>
      <c r="K825" s="370"/>
      <c r="L825" s="371"/>
      <c r="M825" s="42"/>
      <c r="N825" s="81"/>
      <c r="O825" s="353" t="s">
        <v>47</v>
      </c>
      <c r="P825" s="354"/>
      <c r="Q825" s="354"/>
      <c r="R825" s="355"/>
      <c r="S825" s="82"/>
      <c r="T825" s="353" t="s">
        <v>48</v>
      </c>
      <c r="U825" s="354"/>
      <c r="V825" s="354"/>
      <c r="W825" s="354"/>
      <c r="X825" s="354"/>
      <c r="Y825" s="355"/>
      <c r="Z825" s="83"/>
      <c r="AA825" s="42"/>
    </row>
    <row r="826" spans="1:27" s="43" customFormat="1" ht="21" customHeight="1" x14ac:dyDescent="0.25">
      <c r="A826" s="44"/>
      <c r="B826" s="45"/>
      <c r="C826" s="356" t="s">
        <v>101</v>
      </c>
      <c r="D826" s="356"/>
      <c r="E826" s="356"/>
      <c r="F826" s="356"/>
      <c r="G826" s="46" t="str">
        <f>$J$1</f>
        <v>July</v>
      </c>
      <c r="H826" s="357">
        <f>$K$1</f>
        <v>2020</v>
      </c>
      <c r="I826" s="357"/>
      <c r="J826" s="45"/>
      <c r="K826" s="47"/>
      <c r="L826" s="48"/>
      <c r="M826" s="47"/>
      <c r="N826" s="84"/>
      <c r="O826" s="85" t="s">
        <v>58</v>
      </c>
      <c r="P826" s="85" t="s">
        <v>7</v>
      </c>
      <c r="Q826" s="85" t="s">
        <v>6</v>
      </c>
      <c r="R826" s="85" t="s">
        <v>59</v>
      </c>
      <c r="S826" s="86"/>
      <c r="T826" s="85" t="s">
        <v>58</v>
      </c>
      <c r="U826" s="85" t="s">
        <v>60</v>
      </c>
      <c r="V826" s="85" t="s">
        <v>23</v>
      </c>
      <c r="W826" s="85" t="s">
        <v>22</v>
      </c>
      <c r="X826" s="85" t="s">
        <v>24</v>
      </c>
      <c r="Y826" s="85" t="s">
        <v>64</v>
      </c>
      <c r="Z826" s="87"/>
      <c r="AA826" s="47"/>
    </row>
    <row r="827" spans="1:27" s="43" customFormat="1" ht="21" customHeight="1" x14ac:dyDescent="0.25">
      <c r="A827" s="44"/>
      <c r="B827" s="45"/>
      <c r="C827" s="45"/>
      <c r="D827" s="50"/>
      <c r="E827" s="50"/>
      <c r="F827" s="50"/>
      <c r="G827" s="50"/>
      <c r="H827" s="50"/>
      <c r="I827" s="45"/>
      <c r="J827" s="51" t="s">
        <v>1</v>
      </c>
      <c r="K827" s="52">
        <v>20000</v>
      </c>
      <c r="L827" s="53"/>
      <c r="M827" s="45"/>
      <c r="N827" s="88"/>
      <c r="O827" s="89" t="s">
        <v>50</v>
      </c>
      <c r="P827" s="89">
        <v>30</v>
      </c>
      <c r="Q827" s="89">
        <v>1</v>
      </c>
      <c r="R827" s="89"/>
      <c r="S827" s="90"/>
      <c r="T827" s="89" t="s">
        <v>50</v>
      </c>
      <c r="U827" s="91"/>
      <c r="V827" s="91"/>
      <c r="W827" s="91">
        <f>V827+U827</f>
        <v>0</v>
      </c>
      <c r="X827" s="91"/>
      <c r="Y827" s="91">
        <f>W827-X827</f>
        <v>0</v>
      </c>
      <c r="Z827" s="87"/>
      <c r="AA827" s="45"/>
    </row>
    <row r="828" spans="1:27" s="43" customFormat="1" ht="21" customHeight="1" x14ac:dyDescent="0.25">
      <c r="A828" s="44"/>
      <c r="B828" s="45" t="s">
        <v>0</v>
      </c>
      <c r="C828" s="55" t="s">
        <v>150</v>
      </c>
      <c r="D828" s="45"/>
      <c r="E828" s="45"/>
      <c r="F828" s="45"/>
      <c r="G828" s="45"/>
      <c r="H828" s="56"/>
      <c r="I828" s="50"/>
      <c r="J828" s="45"/>
      <c r="K828" s="45"/>
      <c r="L828" s="57"/>
      <c r="M828" s="42"/>
      <c r="N828" s="92"/>
      <c r="O828" s="89" t="s">
        <v>76</v>
      </c>
      <c r="P828" s="89">
        <v>27</v>
      </c>
      <c r="Q828" s="89">
        <v>2</v>
      </c>
      <c r="R828" s="89">
        <v>0</v>
      </c>
      <c r="S828" s="93"/>
      <c r="T828" s="89" t="s">
        <v>76</v>
      </c>
      <c r="U828" s="162">
        <f>IF($J$1="January","",Y827)</f>
        <v>0</v>
      </c>
      <c r="V828" s="91"/>
      <c r="W828" s="162">
        <f>IF(U828="","",U828+V828)</f>
        <v>0</v>
      </c>
      <c r="X828" s="91"/>
      <c r="Y828" s="162">
        <f>IF(W828="","",W828-X828)</f>
        <v>0</v>
      </c>
      <c r="Z828" s="94"/>
      <c r="AA828" s="42"/>
    </row>
    <row r="829" spans="1:27" s="43" customFormat="1" ht="21" customHeight="1" x14ac:dyDescent="0.25">
      <c r="A829" s="44"/>
      <c r="B829" s="59" t="s">
        <v>46</v>
      </c>
      <c r="C829" s="60"/>
      <c r="D829" s="45"/>
      <c r="E829" s="45"/>
      <c r="F829" s="358" t="s">
        <v>48</v>
      </c>
      <c r="G829" s="358"/>
      <c r="H829" s="45"/>
      <c r="I829" s="358" t="s">
        <v>49</v>
      </c>
      <c r="J829" s="358"/>
      <c r="K829" s="358"/>
      <c r="L829" s="61"/>
      <c r="M829" s="45"/>
      <c r="N829" s="88"/>
      <c r="O829" s="89" t="s">
        <v>51</v>
      </c>
      <c r="P829" s="89">
        <v>30</v>
      </c>
      <c r="Q829" s="89">
        <v>1</v>
      </c>
      <c r="R829" s="89">
        <v>0</v>
      </c>
      <c r="S829" s="93"/>
      <c r="T829" s="89" t="s">
        <v>51</v>
      </c>
      <c r="U829" s="162">
        <f>IF($J$1="February","",Y828)</f>
        <v>0</v>
      </c>
      <c r="V829" s="91"/>
      <c r="W829" s="162">
        <f t="shared" ref="W829:W838" si="157">IF(U829="","",U829+V829)</f>
        <v>0</v>
      </c>
      <c r="X829" s="91"/>
      <c r="Y829" s="162">
        <f t="shared" ref="Y829:Y838" si="158">IF(W829="","",W829-X829)</f>
        <v>0</v>
      </c>
      <c r="Z829" s="94"/>
      <c r="AA829" s="45"/>
    </row>
    <row r="830" spans="1:27" s="43" customFormat="1" ht="21" customHeight="1" x14ac:dyDescent="0.25">
      <c r="A830" s="44"/>
      <c r="B830" s="45"/>
      <c r="C830" s="45"/>
      <c r="D830" s="45"/>
      <c r="E830" s="45"/>
      <c r="F830" s="45"/>
      <c r="G830" s="45"/>
      <c r="H830" s="62"/>
      <c r="L830" s="49"/>
      <c r="M830" s="45"/>
      <c r="N830" s="88"/>
      <c r="O830" s="89" t="s">
        <v>52</v>
      </c>
      <c r="P830" s="89">
        <v>29</v>
      </c>
      <c r="Q830" s="89">
        <v>1</v>
      </c>
      <c r="R830" s="89">
        <v>0</v>
      </c>
      <c r="S830" s="93"/>
      <c r="T830" s="89" t="s">
        <v>52</v>
      </c>
      <c r="U830" s="162">
        <f>IF($J$1="March","",Y829)</f>
        <v>0</v>
      </c>
      <c r="V830" s="91"/>
      <c r="W830" s="162">
        <f t="shared" si="157"/>
        <v>0</v>
      </c>
      <c r="X830" s="91"/>
      <c r="Y830" s="162">
        <f t="shared" si="158"/>
        <v>0</v>
      </c>
      <c r="Z830" s="94"/>
      <c r="AA830" s="45"/>
    </row>
    <row r="831" spans="1:27" s="43" customFormat="1" ht="21" customHeight="1" x14ac:dyDescent="0.25">
      <c r="A831" s="44"/>
      <c r="B831" s="359" t="s">
        <v>47</v>
      </c>
      <c r="C831" s="360"/>
      <c r="D831" s="45"/>
      <c r="E831" s="45"/>
      <c r="F831" s="63" t="s">
        <v>69</v>
      </c>
      <c r="G831" s="58">
        <f>IF($J$1="January",U827,IF($J$1="February",U828,IF($J$1="March",U829,IF($J$1="April",U830,IF($J$1="May",U831,IF($J$1="June",U832,IF($J$1="July",U833,IF($J$1="August",U834,IF($J$1="August",U834,IF($J$1="September",U835,IF($J$1="October",U836,IF($J$1="November",U837,IF($J$1="December",U838)))))))))))))</f>
        <v>0</v>
      </c>
      <c r="H831" s="62"/>
      <c r="I831" s="64">
        <f>IF(C835&gt;0,$K$2,C833)</f>
        <v>30</v>
      </c>
      <c r="J831" s="65" t="s">
        <v>66</v>
      </c>
      <c r="K831" s="66">
        <f>K827/$K$2*I831</f>
        <v>19354.838709677417</v>
      </c>
      <c r="L831" s="67"/>
      <c r="M831" s="45"/>
      <c r="N831" s="88"/>
      <c r="O831" s="89" t="s">
        <v>53</v>
      </c>
      <c r="P831" s="89">
        <v>30</v>
      </c>
      <c r="Q831" s="89">
        <v>1</v>
      </c>
      <c r="R831" s="89">
        <v>0</v>
      </c>
      <c r="S831" s="93"/>
      <c r="T831" s="89" t="s">
        <v>53</v>
      </c>
      <c r="U831" s="162">
        <f>IF($J$1="April","",Y830)</f>
        <v>0</v>
      </c>
      <c r="V831" s="91"/>
      <c r="W831" s="162">
        <f t="shared" si="157"/>
        <v>0</v>
      </c>
      <c r="X831" s="91"/>
      <c r="Y831" s="162">
        <f t="shared" si="158"/>
        <v>0</v>
      </c>
      <c r="Z831" s="94"/>
      <c r="AA831" s="45"/>
    </row>
    <row r="832" spans="1:27" s="43" customFormat="1" ht="21" customHeight="1" x14ac:dyDescent="0.25">
      <c r="A832" s="44"/>
      <c r="B832" s="54"/>
      <c r="C832" s="54"/>
      <c r="D832" s="45"/>
      <c r="E832" s="45"/>
      <c r="F832" s="63" t="s">
        <v>23</v>
      </c>
      <c r="G832" s="179">
        <f>IF($J$1="January",V827,IF($J$1="February",V828,IF($J$1="March",V829,IF($J$1="April",V830,IF($J$1="May",V831,IF($J$1="June",V832,IF($J$1="July",V833,IF($J$1="August",V834,IF($J$1="August",V834,IF($J$1="September",V835,IF($J$1="October",V836,IF($J$1="November",V837,IF($J$1="December",V838)))))))))))))</f>
        <v>0</v>
      </c>
      <c r="H832" s="62"/>
      <c r="I832" s="108">
        <v>52</v>
      </c>
      <c r="J832" s="65" t="s">
        <v>67</v>
      </c>
      <c r="K832" s="68">
        <f>K827/$K$2/8*I832</f>
        <v>4193.5483870967737</v>
      </c>
      <c r="L832" s="69"/>
      <c r="M832" s="45"/>
      <c r="N832" s="88"/>
      <c r="O832" s="89" t="s">
        <v>54</v>
      </c>
      <c r="P832" s="89">
        <v>29</v>
      </c>
      <c r="Q832" s="89">
        <v>1</v>
      </c>
      <c r="R832" s="89">
        <v>0</v>
      </c>
      <c r="S832" s="93"/>
      <c r="T832" s="89" t="s">
        <v>54</v>
      </c>
      <c r="U832" s="162">
        <f>IF($J$1="May","",Y831)</f>
        <v>0</v>
      </c>
      <c r="V832" s="91"/>
      <c r="W832" s="162">
        <f t="shared" si="157"/>
        <v>0</v>
      </c>
      <c r="X832" s="91"/>
      <c r="Y832" s="162">
        <f t="shared" si="158"/>
        <v>0</v>
      </c>
      <c r="Z832" s="94"/>
      <c r="AA832" s="45"/>
    </row>
    <row r="833" spans="1:27" s="43" customFormat="1" ht="21" customHeight="1" x14ac:dyDescent="0.25">
      <c r="A833" s="44"/>
      <c r="B833" s="63" t="s">
        <v>7</v>
      </c>
      <c r="C833" s="54">
        <f>IF($J$1="January",P827,IF($J$1="February",P828,IF($J$1="March",P829,IF($J$1="April",P830,IF($J$1="May",P831,IF($J$1="June",P832,IF($J$1="July",P833,IF($J$1="August",P834,IF($J$1="August",P834,IF($J$1="September",P835,IF($J$1="October",P836,IF($J$1="November",P837,IF($J$1="December",P838)))))))))))))</f>
        <v>30</v>
      </c>
      <c r="D833" s="45"/>
      <c r="E833" s="45"/>
      <c r="F833" s="63" t="s">
        <v>70</v>
      </c>
      <c r="G833" s="179">
        <f>IF($J$1="January",W827,IF($J$1="February",W828,IF($J$1="March",W829,IF($J$1="April",W830,IF($J$1="May",W831,IF($J$1="June",W832,IF($J$1="July",W833,IF($J$1="August",W834,IF($J$1="August",W834,IF($J$1="September",W835,IF($J$1="October",W836,IF($J$1="November",W837,IF($J$1="December",W838)))))))))))))</f>
        <v>0</v>
      </c>
      <c r="H833" s="62"/>
      <c r="I833" s="361" t="s">
        <v>74</v>
      </c>
      <c r="J833" s="362"/>
      <c r="K833" s="68">
        <f>K831+K832</f>
        <v>23548.38709677419</v>
      </c>
      <c r="L833" s="69"/>
      <c r="M833" s="45"/>
      <c r="N833" s="88"/>
      <c r="O833" s="89" t="s">
        <v>55</v>
      </c>
      <c r="P833" s="89">
        <v>30</v>
      </c>
      <c r="Q833" s="89">
        <v>1</v>
      </c>
      <c r="R833" s="89">
        <v>0</v>
      </c>
      <c r="S833" s="93"/>
      <c r="T833" s="89" t="s">
        <v>55</v>
      </c>
      <c r="U833" s="162">
        <f>IF($J$1="June","",Y832)</f>
        <v>0</v>
      </c>
      <c r="V833" s="91"/>
      <c r="W833" s="162">
        <f t="shared" si="157"/>
        <v>0</v>
      </c>
      <c r="X833" s="91"/>
      <c r="Y833" s="162">
        <f t="shared" si="158"/>
        <v>0</v>
      </c>
      <c r="Z833" s="94"/>
      <c r="AA833" s="45"/>
    </row>
    <row r="834" spans="1:27" s="43" customFormat="1" ht="21" customHeight="1" x14ac:dyDescent="0.25">
      <c r="A834" s="44"/>
      <c r="B834" s="63" t="s">
        <v>6</v>
      </c>
      <c r="C834" s="54">
        <f>IF($J$1="January",Q827,IF($J$1="February",Q828,IF($J$1="March",Q829,IF($J$1="April",Q830,IF($J$1="May",Q831,IF($J$1="June",Q832,IF($J$1="July",Q833,IF($J$1="August",Q834,IF($J$1="August",Q834,IF($J$1="September",Q835,IF($J$1="October",Q836,IF($J$1="November",Q837,IF($J$1="December",Q838)))))))))))))</f>
        <v>1</v>
      </c>
      <c r="D834" s="45"/>
      <c r="E834" s="45"/>
      <c r="F834" s="63" t="s">
        <v>24</v>
      </c>
      <c r="G834" s="179">
        <f>IF($J$1="January",X827,IF($J$1="February",X828,IF($J$1="March",X829,IF($J$1="April",X830,IF($J$1="May",X831,IF($J$1="June",X832,IF($J$1="July",X833,IF($J$1="August",X834,IF($J$1="August",X834,IF($J$1="September",X835,IF($J$1="October",X836,IF($J$1="November",X837,IF($J$1="December",X838)))))))))))))</f>
        <v>0</v>
      </c>
      <c r="H834" s="62"/>
      <c r="I834" s="361" t="s">
        <v>75</v>
      </c>
      <c r="J834" s="362"/>
      <c r="K834" s="58">
        <f>G834</f>
        <v>0</v>
      </c>
      <c r="L834" s="70"/>
      <c r="M834" s="45"/>
      <c r="N834" s="88"/>
      <c r="O834" s="89" t="s">
        <v>56</v>
      </c>
      <c r="P834" s="89"/>
      <c r="Q834" s="89"/>
      <c r="R834" s="89">
        <v>0</v>
      </c>
      <c r="S834" s="93"/>
      <c r="T834" s="89" t="s">
        <v>56</v>
      </c>
      <c r="U834" s="162" t="str">
        <f>IF($J$1="July","",Y833)</f>
        <v/>
      </c>
      <c r="V834" s="91"/>
      <c r="W834" s="162" t="str">
        <f t="shared" si="157"/>
        <v/>
      </c>
      <c r="X834" s="91"/>
      <c r="Y834" s="162" t="str">
        <f t="shared" si="158"/>
        <v/>
      </c>
      <c r="Z834" s="94"/>
      <c r="AA834" s="45"/>
    </row>
    <row r="835" spans="1:27" s="43" customFormat="1" ht="21" customHeight="1" x14ac:dyDescent="0.25">
      <c r="A835" s="44"/>
      <c r="B835" s="71" t="s">
        <v>73</v>
      </c>
      <c r="C835" s="54">
        <f>IF($J$1="January",R827,IF($J$1="February",R828,IF($J$1="March",R829,IF($J$1="April",R830,IF($J$1="May",R831,IF($J$1="June",R832,IF($J$1="July",R833,IF($J$1="August",R834,IF($J$1="August",R834,IF($J$1="September",R835,IF($J$1="October",R836,IF($J$1="November",R837,IF($J$1="December",R838)))))))))))))</f>
        <v>0</v>
      </c>
      <c r="D835" s="45"/>
      <c r="E835" s="45"/>
      <c r="F835" s="63" t="s">
        <v>72</v>
      </c>
      <c r="G835" s="179">
        <f>IF($J$1="January",Y827,IF($J$1="February",Y828,IF($J$1="March",Y829,IF($J$1="April",Y830,IF($J$1="May",Y831,IF($J$1="June",Y832,IF($J$1="July",Y833,IF($J$1="August",Y834,IF($J$1="August",Y834,IF($J$1="September",Y835,IF($J$1="October",Y836,IF($J$1="November",Y837,IF($J$1="December",Y838)))))))))))))</f>
        <v>0</v>
      </c>
      <c r="H835" s="45"/>
      <c r="I835" s="363" t="s">
        <v>68</v>
      </c>
      <c r="J835" s="364"/>
      <c r="K835" s="72">
        <f>K833-K834</f>
        <v>23548.38709677419</v>
      </c>
      <c r="L835" s="73"/>
      <c r="M835" s="45"/>
      <c r="N835" s="88"/>
      <c r="O835" s="89" t="s">
        <v>61</v>
      </c>
      <c r="P835" s="89"/>
      <c r="Q835" s="89"/>
      <c r="R835" s="89">
        <v>0</v>
      </c>
      <c r="S835" s="93"/>
      <c r="T835" s="89" t="s">
        <v>61</v>
      </c>
      <c r="U835" s="162" t="str">
        <f>IF($J$1="August","",Y834)</f>
        <v/>
      </c>
      <c r="V835" s="91"/>
      <c r="W835" s="162" t="str">
        <f t="shared" si="157"/>
        <v/>
      </c>
      <c r="X835" s="91"/>
      <c r="Y835" s="162" t="str">
        <f t="shared" si="158"/>
        <v/>
      </c>
      <c r="Z835" s="94"/>
      <c r="AA835" s="45"/>
    </row>
    <row r="836" spans="1:27" s="43" customFormat="1" ht="21" customHeight="1" x14ac:dyDescent="0.25">
      <c r="A836" s="44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61"/>
      <c r="M836" s="45"/>
      <c r="N836" s="88"/>
      <c r="O836" s="89" t="s">
        <v>57</v>
      </c>
      <c r="P836" s="89"/>
      <c r="Q836" s="89"/>
      <c r="R836" s="89">
        <v>0</v>
      </c>
      <c r="S836" s="93"/>
      <c r="T836" s="89" t="s">
        <v>57</v>
      </c>
      <c r="U836" s="162" t="str">
        <f>IF($J$1="September","",Y835)</f>
        <v/>
      </c>
      <c r="V836" s="91"/>
      <c r="W836" s="162" t="str">
        <f t="shared" si="157"/>
        <v/>
      </c>
      <c r="X836" s="91"/>
      <c r="Y836" s="162" t="str">
        <f t="shared" si="158"/>
        <v/>
      </c>
      <c r="Z836" s="94"/>
      <c r="AA836" s="45"/>
    </row>
    <row r="837" spans="1:27" s="43" customFormat="1" ht="21" customHeight="1" x14ac:dyDescent="0.25">
      <c r="A837" s="44"/>
      <c r="B837" s="365" t="s">
        <v>103</v>
      </c>
      <c r="C837" s="365"/>
      <c r="D837" s="365"/>
      <c r="E837" s="365"/>
      <c r="F837" s="365"/>
      <c r="G837" s="365"/>
      <c r="H837" s="365"/>
      <c r="I837" s="365"/>
      <c r="J837" s="365"/>
      <c r="K837" s="365"/>
      <c r="L837" s="61"/>
      <c r="M837" s="45"/>
      <c r="N837" s="88"/>
      <c r="O837" s="89" t="s">
        <v>62</v>
      </c>
      <c r="P837" s="89"/>
      <c r="Q837" s="89"/>
      <c r="R837" s="89">
        <v>0</v>
      </c>
      <c r="S837" s="93"/>
      <c r="T837" s="89" t="s">
        <v>62</v>
      </c>
      <c r="U837" s="162" t="str">
        <f>IF($J$1="October","",Y836)</f>
        <v/>
      </c>
      <c r="V837" s="91"/>
      <c r="W837" s="162" t="str">
        <f t="shared" si="157"/>
        <v/>
      </c>
      <c r="X837" s="91"/>
      <c r="Y837" s="162" t="str">
        <f t="shared" si="158"/>
        <v/>
      </c>
      <c r="Z837" s="94"/>
      <c r="AA837" s="45"/>
    </row>
    <row r="838" spans="1:27" s="43" customFormat="1" ht="21" customHeight="1" x14ac:dyDescent="0.25">
      <c r="A838" s="44"/>
      <c r="B838" s="365"/>
      <c r="C838" s="365"/>
      <c r="D838" s="365"/>
      <c r="E838" s="365"/>
      <c r="F838" s="365"/>
      <c r="G838" s="365"/>
      <c r="H838" s="365"/>
      <c r="I838" s="365"/>
      <c r="J838" s="365"/>
      <c r="K838" s="365"/>
      <c r="L838" s="61"/>
      <c r="M838" s="45"/>
      <c r="N838" s="88"/>
      <c r="O838" s="89" t="s">
        <v>63</v>
      </c>
      <c r="P838" s="89"/>
      <c r="Q838" s="89"/>
      <c r="R838" s="89">
        <v>0</v>
      </c>
      <c r="S838" s="93"/>
      <c r="T838" s="89" t="s">
        <v>63</v>
      </c>
      <c r="U838" s="162" t="str">
        <f>IF($J$1="November","",Y837)</f>
        <v/>
      </c>
      <c r="V838" s="91"/>
      <c r="W838" s="162" t="str">
        <f t="shared" si="157"/>
        <v/>
      </c>
      <c r="X838" s="91"/>
      <c r="Y838" s="162" t="str">
        <f t="shared" si="158"/>
        <v/>
      </c>
      <c r="Z838" s="94"/>
      <c r="AA838" s="45"/>
    </row>
    <row r="839" spans="1:27" s="43" customFormat="1" ht="21" customHeight="1" thickBot="1" x14ac:dyDescent="0.3">
      <c r="A839" s="74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6"/>
      <c r="N839" s="95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7"/>
    </row>
    <row r="840" spans="1:27" s="43" customFormat="1" ht="21" customHeight="1" thickBo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N840" s="88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109"/>
    </row>
    <row r="841" spans="1:27" s="43" customFormat="1" ht="21" customHeight="1" x14ac:dyDescent="0.25">
      <c r="A841" s="414" t="s">
        <v>45</v>
      </c>
      <c r="B841" s="415"/>
      <c r="C841" s="415"/>
      <c r="D841" s="415"/>
      <c r="E841" s="415"/>
      <c r="F841" s="415"/>
      <c r="G841" s="415"/>
      <c r="H841" s="415"/>
      <c r="I841" s="415"/>
      <c r="J841" s="415"/>
      <c r="K841" s="415"/>
      <c r="L841" s="416"/>
      <c r="M841" s="42"/>
      <c r="N841" s="81"/>
      <c r="O841" s="353" t="s">
        <v>47</v>
      </c>
      <c r="P841" s="354"/>
      <c r="Q841" s="354"/>
      <c r="R841" s="355"/>
      <c r="S841" s="82"/>
      <c r="T841" s="353" t="s">
        <v>48</v>
      </c>
      <c r="U841" s="354"/>
      <c r="V841" s="354"/>
      <c r="W841" s="354"/>
      <c r="X841" s="354"/>
      <c r="Y841" s="355"/>
      <c r="Z841" s="83"/>
      <c r="AA841" s="42"/>
    </row>
    <row r="842" spans="1:27" s="43" customFormat="1" ht="21" customHeight="1" x14ac:dyDescent="0.25">
      <c r="A842" s="235"/>
      <c r="B842" s="45"/>
      <c r="C842" s="356" t="s">
        <v>101</v>
      </c>
      <c r="D842" s="356"/>
      <c r="E842" s="356"/>
      <c r="F842" s="356"/>
      <c r="G842" s="46" t="str">
        <f>$J$1</f>
        <v>July</v>
      </c>
      <c r="H842" s="357">
        <f>$K$1</f>
        <v>2020</v>
      </c>
      <c r="I842" s="357"/>
      <c r="J842" s="45"/>
      <c r="K842" s="47"/>
      <c r="L842" s="236"/>
      <c r="M842" s="47"/>
      <c r="N842" s="84"/>
      <c r="O842" s="85" t="s">
        <v>58</v>
      </c>
      <c r="P842" s="85" t="s">
        <v>7</v>
      </c>
      <c r="Q842" s="85" t="s">
        <v>6</v>
      </c>
      <c r="R842" s="85" t="s">
        <v>59</v>
      </c>
      <c r="S842" s="86"/>
      <c r="T842" s="85" t="s">
        <v>58</v>
      </c>
      <c r="U842" s="85" t="s">
        <v>60</v>
      </c>
      <c r="V842" s="85" t="s">
        <v>23</v>
      </c>
      <c r="W842" s="85" t="s">
        <v>22</v>
      </c>
      <c r="X842" s="85" t="s">
        <v>24</v>
      </c>
      <c r="Y842" s="85" t="s">
        <v>64</v>
      </c>
      <c r="Z842" s="87"/>
      <c r="AA842" s="47"/>
    </row>
    <row r="843" spans="1:27" s="43" customFormat="1" ht="21" customHeight="1" x14ac:dyDescent="0.25">
      <c r="A843" s="235"/>
      <c r="B843" s="45"/>
      <c r="C843" s="45"/>
      <c r="D843" s="50"/>
      <c r="E843" s="50"/>
      <c r="F843" s="50"/>
      <c r="G843" s="50"/>
      <c r="H843" s="50"/>
      <c r="I843" s="45"/>
      <c r="J843" s="51" t="s">
        <v>1</v>
      </c>
      <c r="K843" s="52">
        <v>15000</v>
      </c>
      <c r="L843" s="237"/>
      <c r="M843" s="45"/>
      <c r="N843" s="88"/>
      <c r="O843" s="89" t="s">
        <v>50</v>
      </c>
      <c r="P843" s="89"/>
      <c r="Q843" s="89"/>
      <c r="R843" s="89"/>
      <c r="S843" s="90"/>
      <c r="T843" s="89" t="s">
        <v>50</v>
      </c>
      <c r="U843" s="91"/>
      <c r="V843" s="91"/>
      <c r="W843" s="91">
        <f>V843+U843</f>
        <v>0</v>
      </c>
      <c r="X843" s="91"/>
      <c r="Y843" s="91">
        <f>W843-X843</f>
        <v>0</v>
      </c>
      <c r="Z843" s="87"/>
      <c r="AA843" s="45"/>
    </row>
    <row r="844" spans="1:27" s="43" customFormat="1" ht="21" customHeight="1" x14ac:dyDescent="0.25">
      <c r="A844" s="235"/>
      <c r="B844" s="45" t="s">
        <v>0</v>
      </c>
      <c r="C844" s="100" t="s">
        <v>174</v>
      </c>
      <c r="D844" s="45"/>
      <c r="E844" s="45"/>
      <c r="F844" s="45"/>
      <c r="G844" s="45"/>
      <c r="H844" s="56"/>
      <c r="I844" s="50"/>
      <c r="J844" s="45"/>
      <c r="K844" s="45"/>
      <c r="L844" s="238"/>
      <c r="M844" s="42"/>
      <c r="N844" s="92"/>
      <c r="O844" s="89" t="s">
        <v>76</v>
      </c>
      <c r="P844" s="89">
        <v>11</v>
      </c>
      <c r="Q844" s="89"/>
      <c r="R844" s="89"/>
      <c r="S844" s="93"/>
      <c r="T844" s="89" t="s">
        <v>76</v>
      </c>
      <c r="U844" s="162">
        <f>Y843</f>
        <v>0</v>
      </c>
      <c r="V844" s="91"/>
      <c r="W844" s="162">
        <f>IF(U844="","",U844+V844)</f>
        <v>0</v>
      </c>
      <c r="X844" s="91"/>
      <c r="Y844" s="162">
        <f>IF(W844="","",W844-X844)</f>
        <v>0</v>
      </c>
      <c r="Z844" s="94"/>
      <c r="AA844" s="42"/>
    </row>
    <row r="845" spans="1:27" s="43" customFormat="1" ht="21" customHeight="1" x14ac:dyDescent="0.25">
      <c r="A845" s="235"/>
      <c r="B845" s="59" t="s">
        <v>46</v>
      </c>
      <c r="C845" s="60"/>
      <c r="D845" s="45"/>
      <c r="E845" s="45"/>
      <c r="F845" s="358" t="s">
        <v>48</v>
      </c>
      <c r="G845" s="358"/>
      <c r="H845" s="45"/>
      <c r="I845" s="358" t="s">
        <v>49</v>
      </c>
      <c r="J845" s="358"/>
      <c r="K845" s="358"/>
      <c r="L845" s="239"/>
      <c r="M845" s="45"/>
      <c r="N845" s="88"/>
      <c r="O845" s="89" t="s">
        <v>51</v>
      </c>
      <c r="P845" s="89">
        <v>31</v>
      </c>
      <c r="Q845" s="89">
        <v>0</v>
      </c>
      <c r="R845" s="89"/>
      <c r="S845" s="93"/>
      <c r="T845" s="89" t="s">
        <v>51</v>
      </c>
      <c r="U845" s="162" t="str">
        <f>IF($J$1="March",Y844,"")</f>
        <v/>
      </c>
      <c r="V845" s="91"/>
      <c r="W845" s="162" t="str">
        <f t="shared" ref="W845:W854" si="159">IF(U845="","",U845+V845)</f>
        <v/>
      </c>
      <c r="X845" s="91"/>
      <c r="Y845" s="162" t="str">
        <f t="shared" ref="Y845:Y854" si="160">IF(W845="","",W845-X845)</f>
        <v/>
      </c>
      <c r="Z845" s="94"/>
      <c r="AA845" s="45"/>
    </row>
    <row r="846" spans="1:27" s="43" customFormat="1" ht="21" customHeight="1" x14ac:dyDescent="0.25">
      <c r="A846" s="235"/>
      <c r="B846" s="45"/>
      <c r="C846" s="45"/>
      <c r="D846" s="45"/>
      <c r="E846" s="45"/>
      <c r="F846" s="45"/>
      <c r="G846" s="45"/>
      <c r="H846" s="62"/>
      <c r="I846" s="45"/>
      <c r="J846" s="45"/>
      <c r="K846" s="45"/>
      <c r="L846" s="240"/>
      <c r="M846" s="45"/>
      <c r="N846" s="88"/>
      <c r="O846" s="89" t="s">
        <v>52</v>
      </c>
      <c r="P846" s="89">
        <v>30</v>
      </c>
      <c r="Q846" s="89">
        <v>0</v>
      </c>
      <c r="R846" s="89"/>
      <c r="S846" s="93"/>
      <c r="T846" s="89" t="s">
        <v>52</v>
      </c>
      <c r="U846" s="162"/>
      <c r="V846" s="91"/>
      <c r="W846" s="162" t="str">
        <f t="shared" si="159"/>
        <v/>
      </c>
      <c r="X846" s="91"/>
      <c r="Y846" s="162" t="str">
        <f t="shared" si="160"/>
        <v/>
      </c>
      <c r="Z846" s="94"/>
      <c r="AA846" s="45"/>
    </row>
    <row r="847" spans="1:27" s="43" customFormat="1" ht="21" customHeight="1" x14ac:dyDescent="0.25">
      <c r="A847" s="235"/>
      <c r="B847" s="359" t="s">
        <v>47</v>
      </c>
      <c r="C847" s="360"/>
      <c r="D847" s="45"/>
      <c r="E847" s="45"/>
      <c r="F847" s="63" t="s">
        <v>69</v>
      </c>
      <c r="G847" s="180">
        <f>IF($J$1="January",U843,IF($J$1="February",U844,IF($J$1="March",U845,IF($J$1="April",U846,IF($J$1="May",U847,IF($J$1="June",U848,IF($J$1="July",U849,IF($J$1="August",U850,IF($J$1="August",U850,IF($J$1="September",U851,IF($J$1="October",U852,IF($J$1="November",U853,IF($J$1="December",U854)))))))))))))</f>
        <v>0</v>
      </c>
      <c r="H847" s="62"/>
      <c r="I847" s="64">
        <f>IF(C851&gt;0,$K$2,C849)</f>
        <v>31</v>
      </c>
      <c r="J847" s="65" t="s">
        <v>66</v>
      </c>
      <c r="K847" s="66">
        <f>K843/$K$2*I847</f>
        <v>15000</v>
      </c>
      <c r="L847" s="241"/>
      <c r="M847" s="45"/>
      <c r="N847" s="88"/>
      <c r="O847" s="89" t="s">
        <v>53</v>
      </c>
      <c r="P847" s="89">
        <v>29</v>
      </c>
      <c r="Q847" s="89">
        <v>2</v>
      </c>
      <c r="R847" s="89"/>
      <c r="S847" s="93"/>
      <c r="T847" s="89" t="s">
        <v>53</v>
      </c>
      <c r="U847" s="162" t="str">
        <f>Y846</f>
        <v/>
      </c>
      <c r="V847" s="91"/>
      <c r="W847" s="162" t="str">
        <f t="shared" si="159"/>
        <v/>
      </c>
      <c r="X847" s="91"/>
      <c r="Y847" s="162" t="str">
        <f t="shared" si="160"/>
        <v/>
      </c>
      <c r="Z847" s="94"/>
      <c r="AA847" s="45"/>
    </row>
    <row r="848" spans="1:27" s="43" customFormat="1" ht="21" customHeight="1" x14ac:dyDescent="0.25">
      <c r="A848" s="235"/>
      <c r="B848" s="54"/>
      <c r="C848" s="54"/>
      <c r="D848" s="45"/>
      <c r="E848" s="45"/>
      <c r="F848" s="63" t="s">
        <v>23</v>
      </c>
      <c r="G848" s="180">
        <f>IF($J$1="January",V843,IF($J$1="February",V844,IF($J$1="March",V845,IF($J$1="April",V846,IF($J$1="May",V847,IF($J$1="June",V848,IF($J$1="July",V849,IF($J$1="August",V850,IF($J$1="August",V850,IF($J$1="September",V851,IF($J$1="October",V852,IF($J$1="November",V853,IF($J$1="December",V854)))))))))))))</f>
        <v>60</v>
      </c>
      <c r="H848" s="62"/>
      <c r="I848" s="64">
        <v>14</v>
      </c>
      <c r="J848" s="65" t="s">
        <v>67</v>
      </c>
      <c r="K848" s="68">
        <f>K843/$K$2/8*I848</f>
        <v>846.77419354838707</v>
      </c>
      <c r="L848" s="242"/>
      <c r="M848" s="45"/>
      <c r="N848" s="88"/>
      <c r="O848" s="89" t="s">
        <v>54</v>
      </c>
      <c r="P848" s="89">
        <v>29</v>
      </c>
      <c r="Q848" s="89">
        <v>1</v>
      </c>
      <c r="R848" s="89">
        <v>15</v>
      </c>
      <c r="S848" s="93"/>
      <c r="T848" s="89" t="s">
        <v>54</v>
      </c>
      <c r="U848" s="162"/>
      <c r="V848" s="91"/>
      <c r="W848" s="162" t="str">
        <f t="shared" si="159"/>
        <v/>
      </c>
      <c r="X848" s="91"/>
      <c r="Y848" s="162" t="str">
        <f t="shared" si="160"/>
        <v/>
      </c>
      <c r="Z848" s="94"/>
      <c r="AA848" s="45"/>
    </row>
    <row r="849" spans="1:27" s="43" customFormat="1" ht="21" customHeight="1" x14ac:dyDescent="0.25">
      <c r="A849" s="235"/>
      <c r="B849" s="63" t="s">
        <v>7</v>
      </c>
      <c r="C849" s="54">
        <f>IF($J$1="January",P843,IF($J$1="February",P844,IF($J$1="March",P845,IF($J$1="April",P846,IF($J$1="May",P847,IF($J$1="June",P848,IF($J$1="July",P849,IF($J$1="August",P850,IF($J$1="August",P850,IF($J$1="September",P851,IF($J$1="October",P852,IF($J$1="November",P853,IF($J$1="December",P854)))))))))))))</f>
        <v>28</v>
      </c>
      <c r="D849" s="45"/>
      <c r="E849" s="45"/>
      <c r="F849" s="63" t="s">
        <v>70</v>
      </c>
      <c r="G849" s="180" t="str">
        <f>IF($J$1="January",W843,IF($J$1="February",W844,IF($J$1="March",W845,IF($J$1="April",W846,IF($J$1="May",W847,IF($J$1="June",W848,IF($J$1="July",W849,IF($J$1="August",W850,IF($J$1="August",W850,IF($J$1="September",W851,IF($J$1="October",W852,IF($J$1="November",W853,IF($J$1="December",W854)))))))))))))</f>
        <v/>
      </c>
      <c r="H849" s="62"/>
      <c r="I849" s="361" t="s">
        <v>74</v>
      </c>
      <c r="J849" s="362"/>
      <c r="K849" s="68">
        <f>K847+K848</f>
        <v>15846.774193548386</v>
      </c>
      <c r="L849" s="242"/>
      <c r="M849" s="45"/>
      <c r="N849" s="88"/>
      <c r="O849" s="89" t="s">
        <v>55</v>
      </c>
      <c r="P849" s="89">
        <v>28</v>
      </c>
      <c r="Q849" s="89">
        <v>3</v>
      </c>
      <c r="R849" s="89">
        <f>R848-Q849</f>
        <v>12</v>
      </c>
      <c r="S849" s="93"/>
      <c r="T849" s="89" t="s">
        <v>55</v>
      </c>
      <c r="U849" s="162"/>
      <c r="V849" s="91">
        <v>60</v>
      </c>
      <c r="W849" s="162" t="str">
        <f t="shared" si="159"/>
        <v/>
      </c>
      <c r="X849" s="91"/>
      <c r="Y849" s="162" t="str">
        <f t="shared" si="160"/>
        <v/>
      </c>
      <c r="Z849" s="94"/>
      <c r="AA849" s="45"/>
    </row>
    <row r="850" spans="1:27" s="43" customFormat="1" ht="21" customHeight="1" x14ac:dyDescent="0.25">
      <c r="A850" s="235"/>
      <c r="B850" s="63" t="s">
        <v>6</v>
      </c>
      <c r="C850" s="54">
        <f>IF($J$1="January",Q843,IF($J$1="February",Q844,IF($J$1="March",Q845,IF($J$1="April",Q846,IF($J$1="May",Q847,IF($J$1="June",Q848,IF($J$1="July",Q849,IF($J$1="August",Q850,IF($J$1="August",Q850,IF($J$1="September",Q851,IF($J$1="October",Q852,IF($J$1="November",Q853,IF($J$1="December",Q854)))))))))))))</f>
        <v>3</v>
      </c>
      <c r="D850" s="45"/>
      <c r="E850" s="45"/>
      <c r="F850" s="63" t="s">
        <v>24</v>
      </c>
      <c r="G850" s="180">
        <f>IF($J$1="January",X843,IF($J$1="February",X844,IF($J$1="March",X845,IF($J$1="April",X846,IF($J$1="May",X847,IF($J$1="June",X848,IF($J$1="July",X849,IF($J$1="August",X850,IF($J$1="August",X850,IF($J$1="September",X851,IF($J$1="October",X852,IF($J$1="November",X853,IF($J$1="December",X854)))))))))))))</f>
        <v>0</v>
      </c>
      <c r="H850" s="62"/>
      <c r="I850" s="361" t="s">
        <v>75</v>
      </c>
      <c r="J850" s="362"/>
      <c r="K850" s="58">
        <f>G850</f>
        <v>0</v>
      </c>
      <c r="L850" s="243"/>
      <c r="M850" s="45"/>
      <c r="N850" s="88"/>
      <c r="O850" s="89" t="s">
        <v>56</v>
      </c>
      <c r="P850" s="89"/>
      <c r="Q850" s="89"/>
      <c r="R850" s="89"/>
      <c r="S850" s="93"/>
      <c r="T850" s="89" t="s">
        <v>56</v>
      </c>
      <c r="U850" s="162"/>
      <c r="V850" s="91"/>
      <c r="W850" s="162" t="str">
        <f t="shared" si="159"/>
        <v/>
      </c>
      <c r="X850" s="91"/>
      <c r="Y850" s="162" t="str">
        <f t="shared" si="160"/>
        <v/>
      </c>
      <c r="Z850" s="94"/>
      <c r="AA850" s="45"/>
    </row>
    <row r="851" spans="1:27" s="43" customFormat="1" ht="21" customHeight="1" x14ac:dyDescent="0.25">
      <c r="A851" s="235"/>
      <c r="B851" s="71" t="s">
        <v>73</v>
      </c>
      <c r="C851" s="54">
        <f>IF($J$1="January",R843,IF($J$1="February",R844,IF($J$1="March",R845,IF($J$1="April",R846,IF($J$1="May",R847,IF($J$1="June",R848,IF($J$1="July",R849,IF($J$1="August",R850,IF($J$1="August",R850,IF($J$1="September",R851,IF($J$1="October",R852,IF($J$1="November",R853,IF($J$1="December",R854)))))))))))))</f>
        <v>12</v>
      </c>
      <c r="D851" s="45"/>
      <c r="E851" s="45"/>
      <c r="F851" s="63" t="s">
        <v>72</v>
      </c>
      <c r="G851" s="180" t="str">
        <f>IF($J$1="January",Y843,IF($J$1="February",Y844,IF($J$1="March",Y845,IF($J$1="April",Y846,IF($J$1="May",Y847,IF($J$1="June",Y848,IF($J$1="July",Y849,IF($J$1="August",Y850,IF($J$1="August",Y850,IF($J$1="September",Y851,IF($J$1="October",Y852,IF($J$1="November",Y853,IF($J$1="December",Y854)))))))))))))</f>
        <v/>
      </c>
      <c r="H851" s="45"/>
      <c r="I851" s="363" t="s">
        <v>68</v>
      </c>
      <c r="J851" s="364"/>
      <c r="K851" s="72">
        <f>K849-K850</f>
        <v>15846.774193548386</v>
      </c>
      <c r="L851" s="244"/>
      <c r="M851" s="45"/>
      <c r="N851" s="88"/>
      <c r="O851" s="89" t="s">
        <v>61</v>
      </c>
      <c r="P851" s="89"/>
      <c r="Q851" s="89"/>
      <c r="R851" s="89"/>
      <c r="S851" s="93"/>
      <c r="T851" s="89" t="s">
        <v>61</v>
      </c>
      <c r="U851" s="162"/>
      <c r="V851" s="91"/>
      <c r="W851" s="162" t="str">
        <f t="shared" si="159"/>
        <v/>
      </c>
      <c r="X851" s="91"/>
      <c r="Y851" s="162" t="str">
        <f t="shared" si="160"/>
        <v/>
      </c>
      <c r="Z851" s="94"/>
      <c r="AA851" s="45"/>
    </row>
    <row r="852" spans="1:27" s="43" customFormat="1" ht="21" customHeight="1" x14ac:dyDescent="0.25">
      <c r="A852" s="23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239"/>
      <c r="M852" s="45"/>
      <c r="N852" s="88"/>
      <c r="O852" s="89" t="s">
        <v>57</v>
      </c>
      <c r="P852" s="89"/>
      <c r="Q852" s="89"/>
      <c r="R852" s="89"/>
      <c r="S852" s="93"/>
      <c r="T852" s="89" t="s">
        <v>57</v>
      </c>
      <c r="U852" s="162"/>
      <c r="V852" s="91"/>
      <c r="W852" s="162" t="str">
        <f t="shared" si="159"/>
        <v/>
      </c>
      <c r="X852" s="91"/>
      <c r="Y852" s="162" t="str">
        <f t="shared" si="160"/>
        <v/>
      </c>
      <c r="Z852" s="94"/>
      <c r="AA852" s="45"/>
    </row>
    <row r="853" spans="1:27" s="43" customFormat="1" ht="21" customHeight="1" x14ac:dyDescent="0.25">
      <c r="A853" s="235"/>
      <c r="B853" s="365" t="s">
        <v>103</v>
      </c>
      <c r="C853" s="365"/>
      <c r="D853" s="365"/>
      <c r="E853" s="365"/>
      <c r="F853" s="365"/>
      <c r="G853" s="365"/>
      <c r="H853" s="365"/>
      <c r="I853" s="365"/>
      <c r="J853" s="365"/>
      <c r="K853" s="365"/>
      <c r="L853" s="239"/>
      <c r="M853" s="45"/>
      <c r="N853" s="88"/>
      <c r="O853" s="89" t="s">
        <v>62</v>
      </c>
      <c r="P853" s="89"/>
      <c r="Q853" s="89"/>
      <c r="R853" s="89"/>
      <c r="S853" s="93"/>
      <c r="T853" s="89" t="s">
        <v>62</v>
      </c>
      <c r="U853" s="162"/>
      <c r="V853" s="91"/>
      <c r="W853" s="162" t="str">
        <f t="shared" si="159"/>
        <v/>
      </c>
      <c r="X853" s="91"/>
      <c r="Y853" s="162" t="str">
        <f t="shared" si="160"/>
        <v/>
      </c>
      <c r="Z853" s="94"/>
      <c r="AA853" s="45"/>
    </row>
    <row r="854" spans="1:27" s="43" customFormat="1" ht="21" customHeight="1" x14ac:dyDescent="0.25">
      <c r="A854" s="245"/>
      <c r="B854" s="413"/>
      <c r="C854" s="413"/>
      <c r="D854" s="413"/>
      <c r="E854" s="413"/>
      <c r="F854" s="413"/>
      <c r="G854" s="413"/>
      <c r="H854" s="413"/>
      <c r="I854" s="413"/>
      <c r="J854" s="413"/>
      <c r="K854" s="413"/>
      <c r="L854" s="246"/>
      <c r="M854" s="45"/>
      <c r="N854" s="88"/>
      <c r="O854" s="89" t="s">
        <v>63</v>
      </c>
      <c r="P854" s="89"/>
      <c r="Q854" s="89"/>
      <c r="R854" s="89"/>
      <c r="S854" s="93"/>
      <c r="T854" s="89" t="s">
        <v>63</v>
      </c>
      <c r="U854" s="162"/>
      <c r="V854" s="91"/>
      <c r="W854" s="162" t="str">
        <f t="shared" si="159"/>
        <v/>
      </c>
      <c r="X854" s="91"/>
      <c r="Y854" s="162" t="str">
        <f t="shared" si="160"/>
        <v/>
      </c>
      <c r="Z854" s="94"/>
      <c r="AA854" s="45"/>
    </row>
    <row r="855" spans="1:27" s="45" customFormat="1" ht="21" customHeight="1" x14ac:dyDescent="0.25"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7" s="43" customFormat="1" ht="21" hidden="1" customHeight="1" x14ac:dyDescent="0.25">
      <c r="A856" s="375" t="s">
        <v>45</v>
      </c>
      <c r="B856" s="376"/>
      <c r="C856" s="376"/>
      <c r="D856" s="376"/>
      <c r="E856" s="376"/>
      <c r="F856" s="376"/>
      <c r="G856" s="376"/>
      <c r="H856" s="376"/>
      <c r="I856" s="376"/>
      <c r="J856" s="376"/>
      <c r="K856" s="376"/>
      <c r="L856" s="377"/>
      <c r="M856" s="42"/>
      <c r="N856" s="81"/>
      <c r="O856" s="353" t="s">
        <v>47</v>
      </c>
      <c r="P856" s="354"/>
      <c r="Q856" s="354"/>
      <c r="R856" s="355"/>
      <c r="S856" s="82"/>
      <c r="T856" s="353" t="s">
        <v>48</v>
      </c>
      <c r="U856" s="354"/>
      <c r="V856" s="354"/>
      <c r="W856" s="354"/>
      <c r="X856" s="354"/>
      <c r="Y856" s="355"/>
      <c r="Z856" s="83"/>
      <c r="AA856" s="42"/>
    </row>
    <row r="857" spans="1:27" s="43" customFormat="1" ht="21" hidden="1" customHeight="1" x14ac:dyDescent="0.25">
      <c r="A857" s="44"/>
      <c r="B857" s="45"/>
      <c r="C857" s="356" t="s">
        <v>101</v>
      </c>
      <c r="D857" s="356"/>
      <c r="E857" s="356"/>
      <c r="F857" s="356"/>
      <c r="G857" s="46" t="str">
        <f>$J$1</f>
        <v>July</v>
      </c>
      <c r="H857" s="357">
        <f>$K$1</f>
        <v>2020</v>
      </c>
      <c r="I857" s="357"/>
      <c r="J857" s="45"/>
      <c r="K857" s="47"/>
      <c r="L857" s="48"/>
      <c r="M857" s="47"/>
      <c r="N857" s="84"/>
      <c r="O857" s="85" t="s">
        <v>58</v>
      </c>
      <c r="P857" s="85" t="s">
        <v>7</v>
      </c>
      <c r="Q857" s="85" t="s">
        <v>6</v>
      </c>
      <c r="R857" s="85" t="s">
        <v>59</v>
      </c>
      <c r="S857" s="86"/>
      <c r="T857" s="85" t="s">
        <v>58</v>
      </c>
      <c r="U857" s="85" t="s">
        <v>60</v>
      </c>
      <c r="V857" s="85" t="s">
        <v>23</v>
      </c>
      <c r="W857" s="85" t="s">
        <v>22</v>
      </c>
      <c r="X857" s="85" t="s">
        <v>24</v>
      </c>
      <c r="Y857" s="85" t="s">
        <v>64</v>
      </c>
      <c r="Z857" s="87"/>
      <c r="AA857" s="47"/>
    </row>
    <row r="858" spans="1:27" s="43" customFormat="1" ht="21" hidden="1" customHeight="1" x14ac:dyDescent="0.25">
      <c r="A858" s="44"/>
      <c r="B858" s="45"/>
      <c r="C858" s="45"/>
      <c r="D858" s="50"/>
      <c r="E858" s="50"/>
      <c r="F858" s="50"/>
      <c r="G858" s="50"/>
      <c r="H858" s="50"/>
      <c r="I858" s="45"/>
      <c r="J858" s="51" t="s">
        <v>1</v>
      </c>
      <c r="K858" s="52"/>
      <c r="L858" s="53"/>
      <c r="M858" s="45"/>
      <c r="N858" s="88"/>
      <c r="O858" s="89" t="s">
        <v>50</v>
      </c>
      <c r="P858" s="89"/>
      <c r="Q858" s="89"/>
      <c r="R858" s="89"/>
      <c r="S858" s="90"/>
      <c r="T858" s="89" t="s">
        <v>50</v>
      </c>
      <c r="U858" s="91"/>
      <c r="V858" s="91"/>
      <c r="W858" s="91">
        <f>V858+U858</f>
        <v>0</v>
      </c>
      <c r="X858" s="91"/>
      <c r="Y858" s="91">
        <f>W858-X858</f>
        <v>0</v>
      </c>
      <c r="Z858" s="87"/>
      <c r="AA858" s="45"/>
    </row>
    <row r="859" spans="1:27" s="43" customFormat="1" ht="21" hidden="1" customHeight="1" x14ac:dyDescent="0.25">
      <c r="A859" s="44"/>
      <c r="B859" s="45" t="s">
        <v>0</v>
      </c>
      <c r="C859" s="55"/>
      <c r="D859" s="45"/>
      <c r="E859" s="45"/>
      <c r="F859" s="45"/>
      <c r="G859" s="45"/>
      <c r="H859" s="56"/>
      <c r="I859" s="50"/>
      <c r="J859" s="45"/>
      <c r="K859" s="45"/>
      <c r="L859" s="57"/>
      <c r="M859" s="42"/>
      <c r="N859" s="92"/>
      <c r="O859" s="89" t="s">
        <v>76</v>
      </c>
      <c r="P859" s="89"/>
      <c r="Q859" s="89"/>
      <c r="R859" s="89" t="str">
        <f t="shared" ref="R859:R869" si="161">IF(Q859="","",R858-Q859)</f>
        <v/>
      </c>
      <c r="S859" s="93"/>
      <c r="T859" s="89" t="s">
        <v>76</v>
      </c>
      <c r="U859" s="162" t="str">
        <f>IF($J$1="February",Y858,"")</f>
        <v/>
      </c>
      <c r="V859" s="91"/>
      <c r="W859" s="162" t="str">
        <f>IF(U859="","",U859+V859)</f>
        <v/>
      </c>
      <c r="X859" s="91"/>
      <c r="Y859" s="162" t="str">
        <f>IF(W859="","",W859-X859)</f>
        <v/>
      </c>
      <c r="Z859" s="94"/>
      <c r="AA859" s="42"/>
    </row>
    <row r="860" spans="1:27" s="43" customFormat="1" ht="21" hidden="1" customHeight="1" x14ac:dyDescent="0.25">
      <c r="A860" s="44"/>
      <c r="B860" s="59" t="s">
        <v>46</v>
      </c>
      <c r="C860" s="60"/>
      <c r="D860" s="45"/>
      <c r="E860" s="45"/>
      <c r="F860" s="358" t="s">
        <v>48</v>
      </c>
      <c r="G860" s="358"/>
      <c r="H860" s="45"/>
      <c r="I860" s="358" t="s">
        <v>49</v>
      </c>
      <c r="J860" s="358"/>
      <c r="K860" s="358"/>
      <c r="L860" s="61"/>
      <c r="M860" s="45"/>
      <c r="N860" s="88"/>
      <c r="O860" s="89" t="s">
        <v>51</v>
      </c>
      <c r="P860" s="89"/>
      <c r="Q860" s="89"/>
      <c r="R860" s="89"/>
      <c r="S860" s="93"/>
      <c r="T860" s="89" t="s">
        <v>51</v>
      </c>
      <c r="U860" s="162" t="str">
        <f>IF($J$1="April",Y859,Y859)</f>
        <v/>
      </c>
      <c r="V860" s="91"/>
      <c r="W860" s="162" t="str">
        <f t="shared" ref="W860:W869" si="162">IF(U860="","",U860+V860)</f>
        <v/>
      </c>
      <c r="X860" s="91"/>
      <c r="Y860" s="162" t="str">
        <f t="shared" ref="Y860:Y869" si="163">IF(W860="","",W860-X860)</f>
        <v/>
      </c>
      <c r="Z860" s="94"/>
      <c r="AA860" s="45"/>
    </row>
    <row r="861" spans="1:27" s="43" customFormat="1" ht="21" hidden="1" customHeight="1" x14ac:dyDescent="0.25">
      <c r="A861" s="44"/>
      <c r="B861" s="45"/>
      <c r="C861" s="45"/>
      <c r="D861" s="45"/>
      <c r="E861" s="45"/>
      <c r="F861" s="45"/>
      <c r="G861" s="45"/>
      <c r="H861" s="62"/>
      <c r="L861" s="49"/>
      <c r="M861" s="45"/>
      <c r="N861" s="88"/>
      <c r="O861" s="89" t="s">
        <v>52</v>
      </c>
      <c r="P861" s="89"/>
      <c r="Q861" s="89"/>
      <c r="R861" s="89" t="str">
        <f t="shared" si="161"/>
        <v/>
      </c>
      <c r="S861" s="93"/>
      <c r="T861" s="89" t="s">
        <v>52</v>
      </c>
      <c r="U861" s="162" t="str">
        <f>IF($J$1="April",Y860,Y860)</f>
        <v/>
      </c>
      <c r="V861" s="91"/>
      <c r="W861" s="162" t="str">
        <f t="shared" si="162"/>
        <v/>
      </c>
      <c r="X861" s="91"/>
      <c r="Y861" s="162" t="str">
        <f t="shared" si="163"/>
        <v/>
      </c>
      <c r="Z861" s="94"/>
      <c r="AA861" s="45"/>
    </row>
    <row r="862" spans="1:27" s="43" customFormat="1" ht="21" hidden="1" customHeight="1" x14ac:dyDescent="0.25">
      <c r="A862" s="44"/>
      <c r="B862" s="359" t="s">
        <v>47</v>
      </c>
      <c r="C862" s="360"/>
      <c r="D862" s="45"/>
      <c r="E862" s="45"/>
      <c r="F862" s="63" t="s">
        <v>69</v>
      </c>
      <c r="G862" s="58" t="str">
        <f>IF($J$1="January",U858,IF($J$1="February",U859,IF($J$1="March",U860,IF($J$1="April",U861,IF($J$1="May",U862,IF($J$1="June",U863,IF($J$1="July",U864,IF($J$1="August",U865,IF($J$1="August",U865,IF($J$1="September",U866,IF($J$1="October",U867,IF($J$1="November",U868,IF($J$1="December",U869)))))))))))))</f>
        <v/>
      </c>
      <c r="H862" s="62"/>
      <c r="I862" s="64"/>
      <c r="J862" s="65" t="s">
        <v>66</v>
      </c>
      <c r="K862" s="66">
        <f>K858/$K$2*I862</f>
        <v>0</v>
      </c>
      <c r="L862" s="67"/>
      <c r="M862" s="45"/>
      <c r="N862" s="88"/>
      <c r="O862" s="89" t="s">
        <v>53</v>
      </c>
      <c r="P862" s="89"/>
      <c r="Q862" s="89"/>
      <c r="R862" s="89" t="str">
        <f t="shared" si="161"/>
        <v/>
      </c>
      <c r="S862" s="93"/>
      <c r="T862" s="89" t="s">
        <v>53</v>
      </c>
      <c r="U862" s="162" t="str">
        <f>IF($J$1="May",Y861,Y861)</f>
        <v/>
      </c>
      <c r="V862" s="91"/>
      <c r="W862" s="162" t="str">
        <f t="shared" si="162"/>
        <v/>
      </c>
      <c r="X862" s="91"/>
      <c r="Y862" s="162" t="str">
        <f t="shared" si="163"/>
        <v/>
      </c>
      <c r="Z862" s="94"/>
      <c r="AA862" s="45"/>
    </row>
    <row r="863" spans="1:27" s="43" customFormat="1" ht="21" hidden="1" customHeight="1" x14ac:dyDescent="0.25">
      <c r="A863" s="44"/>
      <c r="B863" s="54"/>
      <c r="C863" s="54"/>
      <c r="D863" s="45"/>
      <c r="E863" s="45"/>
      <c r="F863" s="63" t="s">
        <v>23</v>
      </c>
      <c r="G863" s="58">
        <f>IF($J$1="January",V858,IF($J$1="February",V859,IF($J$1="March",V860,IF($J$1="April",V861,IF($J$1="May",V862,IF($J$1="June",V863,IF($J$1="July",V864,IF($J$1="August",V865,IF($J$1="August",V865,IF($J$1="September",V866,IF($J$1="October",V867,IF($J$1="November",V868,IF($J$1="December",V869)))))))))))))</f>
        <v>0</v>
      </c>
      <c r="H863" s="62"/>
      <c r="I863" s="108"/>
      <c r="J863" s="65" t="s">
        <v>67</v>
      </c>
      <c r="K863" s="68"/>
      <c r="L863" s="69"/>
      <c r="M863" s="45"/>
      <c r="N863" s="88"/>
      <c r="O863" s="89" t="s">
        <v>54</v>
      </c>
      <c r="P863" s="89"/>
      <c r="Q863" s="89"/>
      <c r="R863" s="89" t="str">
        <f t="shared" si="161"/>
        <v/>
      </c>
      <c r="S863" s="93"/>
      <c r="T863" s="89" t="s">
        <v>54</v>
      </c>
      <c r="U863" s="162" t="str">
        <f>IF($J$1="May",Y862,Y862)</f>
        <v/>
      </c>
      <c r="V863" s="91"/>
      <c r="W863" s="162" t="str">
        <f t="shared" si="162"/>
        <v/>
      </c>
      <c r="X863" s="91"/>
      <c r="Y863" s="162" t="str">
        <f t="shared" si="163"/>
        <v/>
      </c>
      <c r="Z863" s="94"/>
      <c r="AA863" s="45"/>
    </row>
    <row r="864" spans="1:27" s="43" customFormat="1" ht="21" hidden="1" customHeight="1" x14ac:dyDescent="0.25">
      <c r="A864" s="44"/>
      <c r="B864" s="63" t="s">
        <v>7</v>
      </c>
      <c r="C864" s="54">
        <f>IF($J$1="January",P858,IF($J$1="February",P859,IF($J$1="March",P860,IF($J$1="April",P861,IF($J$1="May",P862,IF($J$1="June",P863,IF($J$1="July",P864,IF($J$1="August",P865,IF($J$1="August",P865,IF($J$1="September",P866,IF($J$1="October",P867,IF($J$1="November",P868,IF($J$1="December",P869)))))))))))))</f>
        <v>0</v>
      </c>
      <c r="D864" s="45"/>
      <c r="E864" s="45"/>
      <c r="F864" s="63" t="s">
        <v>70</v>
      </c>
      <c r="G864" s="58" t="str">
        <f>IF($J$1="January",W858,IF($J$1="February",W859,IF($J$1="March",W860,IF($J$1="April",W861,IF($J$1="May",W862,IF($J$1="June",W863,IF($J$1="July",W864,IF($J$1="August",W865,IF($J$1="August",W865,IF($J$1="September",W866,IF($J$1="October",W867,IF($J$1="November",W868,IF($J$1="December",W869)))))))))))))</f>
        <v/>
      </c>
      <c r="H864" s="62"/>
      <c r="I864" s="361" t="s">
        <v>74</v>
      </c>
      <c r="J864" s="362"/>
      <c r="K864" s="68">
        <f>K862+K863</f>
        <v>0</v>
      </c>
      <c r="L864" s="69"/>
      <c r="M864" s="45"/>
      <c r="N864" s="88"/>
      <c r="O864" s="89" t="s">
        <v>55</v>
      </c>
      <c r="P864" s="89"/>
      <c r="Q864" s="89"/>
      <c r="R864" s="89">
        <v>0</v>
      </c>
      <c r="S864" s="93"/>
      <c r="T864" s="89" t="s">
        <v>55</v>
      </c>
      <c r="U864" s="162" t="str">
        <f>IF($J$1="July",Y863,"")</f>
        <v/>
      </c>
      <c r="V864" s="91"/>
      <c r="W864" s="162" t="str">
        <f t="shared" si="162"/>
        <v/>
      </c>
      <c r="X864" s="91"/>
      <c r="Y864" s="162" t="str">
        <f t="shared" si="163"/>
        <v/>
      </c>
      <c r="Z864" s="94"/>
      <c r="AA864" s="45"/>
    </row>
    <row r="865" spans="1:27" s="43" customFormat="1" ht="21" hidden="1" customHeight="1" x14ac:dyDescent="0.25">
      <c r="A865" s="44"/>
      <c r="B865" s="63" t="s">
        <v>6</v>
      </c>
      <c r="C865" s="54">
        <f>IF($J$1="January",Q858,IF($J$1="February",Q859,IF($J$1="March",Q860,IF($J$1="April",Q861,IF($J$1="May",Q862,IF($J$1="June",Q863,IF($J$1="July",Q864,IF($J$1="August",Q865,IF($J$1="August",Q865,IF($J$1="September",Q866,IF($J$1="October",Q867,IF($J$1="November",Q868,IF($J$1="December",Q869)))))))))))))</f>
        <v>0</v>
      </c>
      <c r="D865" s="45"/>
      <c r="E865" s="45"/>
      <c r="F865" s="63" t="s">
        <v>24</v>
      </c>
      <c r="G865" s="58">
        <f>IF($J$1="January",X858,IF($J$1="February",X859,IF($J$1="March",X860,IF($J$1="April",X861,IF($J$1="May",X862,IF($J$1="June",X863,IF($J$1="July",X864,IF($J$1="August",X865,IF($J$1="August",X865,IF($J$1="September",X866,IF($J$1="October",X867,IF($J$1="November",X868,IF($J$1="December",X869)))))))))))))</f>
        <v>0</v>
      </c>
      <c r="H865" s="62"/>
      <c r="I865" s="361" t="s">
        <v>75</v>
      </c>
      <c r="J865" s="362"/>
      <c r="K865" s="58">
        <f>G865</f>
        <v>0</v>
      </c>
      <c r="L865" s="70"/>
      <c r="M865" s="45"/>
      <c r="N865" s="88"/>
      <c r="O865" s="89" t="s">
        <v>56</v>
      </c>
      <c r="P865" s="89"/>
      <c r="Q865" s="89"/>
      <c r="R865" s="89" t="str">
        <f t="shared" si="161"/>
        <v/>
      </c>
      <c r="S865" s="93"/>
      <c r="T865" s="89" t="s">
        <v>56</v>
      </c>
      <c r="U865" s="162" t="str">
        <f>IF($J$1="August",Y864,"")</f>
        <v/>
      </c>
      <c r="V865" s="91"/>
      <c r="W865" s="162" t="str">
        <f t="shared" si="162"/>
        <v/>
      </c>
      <c r="X865" s="91"/>
      <c r="Y865" s="162" t="str">
        <f t="shared" si="163"/>
        <v/>
      </c>
      <c r="Z865" s="94"/>
      <c r="AA865" s="45"/>
    </row>
    <row r="866" spans="1:27" s="43" customFormat="1" ht="21" hidden="1" customHeight="1" x14ac:dyDescent="0.25">
      <c r="A866" s="44"/>
      <c r="B866" s="71" t="s">
        <v>73</v>
      </c>
      <c r="C866" s="54">
        <f>IF($J$1="January",R858,IF($J$1="February",R859,IF($J$1="March",R860,IF($J$1="April",R861,IF($J$1="May",R862,IF($J$1="June",R863,IF($J$1="July",R864,IF($J$1="August",R865,IF($J$1="August",R865,IF($J$1="September",R866,IF($J$1="October",R867,IF($J$1="November",R868,IF($J$1="December",R869)))))))))))))</f>
        <v>0</v>
      </c>
      <c r="D866" s="45"/>
      <c r="E866" s="45"/>
      <c r="F866" s="63" t="s">
        <v>72</v>
      </c>
      <c r="G866" s="58" t="str">
        <f>IF($J$1="January",Y858,IF($J$1="February",Y859,IF($J$1="March",Y860,IF($J$1="April",Y861,IF($J$1="May",Y862,IF($J$1="June",Y863,IF($J$1="July",Y864,IF($J$1="August",Y865,IF($J$1="August",Y865,IF($J$1="September",Y866,IF($J$1="October",Y867,IF($J$1="November",Y868,IF($J$1="December",Y869)))))))))))))</f>
        <v/>
      </c>
      <c r="H866" s="45"/>
      <c r="I866" s="363" t="s">
        <v>68</v>
      </c>
      <c r="J866" s="364"/>
      <c r="K866" s="72">
        <f>K864-K865</f>
        <v>0</v>
      </c>
      <c r="L866" s="73"/>
      <c r="M866" s="45"/>
      <c r="N866" s="88"/>
      <c r="O866" s="89" t="s">
        <v>61</v>
      </c>
      <c r="P866" s="89"/>
      <c r="Q866" s="89"/>
      <c r="R866" s="89" t="str">
        <f t="shared" si="161"/>
        <v/>
      </c>
      <c r="S866" s="93"/>
      <c r="T866" s="89" t="s">
        <v>61</v>
      </c>
      <c r="U866" s="162" t="str">
        <f>IF($J$1="Sept",Y865,"")</f>
        <v/>
      </c>
      <c r="V866" s="91"/>
      <c r="W866" s="162" t="str">
        <f t="shared" si="162"/>
        <v/>
      </c>
      <c r="X866" s="91"/>
      <c r="Y866" s="162" t="str">
        <f t="shared" si="163"/>
        <v/>
      </c>
      <c r="Z866" s="94"/>
      <c r="AA866" s="45"/>
    </row>
    <row r="867" spans="1:27" s="43" customFormat="1" ht="21" hidden="1" customHeight="1" x14ac:dyDescent="0.25">
      <c r="A867" s="44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61"/>
      <c r="M867" s="45"/>
      <c r="N867" s="88"/>
      <c r="O867" s="89" t="s">
        <v>57</v>
      </c>
      <c r="P867" s="89"/>
      <c r="Q867" s="89"/>
      <c r="R867" s="89">
        <v>0</v>
      </c>
      <c r="S867" s="93"/>
      <c r="T867" s="89" t="s">
        <v>57</v>
      </c>
      <c r="U867" s="162" t="str">
        <f>IF($J$1="October",Y866,"")</f>
        <v/>
      </c>
      <c r="V867" s="91"/>
      <c r="W867" s="162" t="str">
        <f t="shared" si="162"/>
        <v/>
      </c>
      <c r="X867" s="91"/>
      <c r="Y867" s="162" t="str">
        <f t="shared" si="163"/>
        <v/>
      </c>
      <c r="Z867" s="94"/>
      <c r="AA867" s="45"/>
    </row>
    <row r="868" spans="1:27" s="43" customFormat="1" ht="21" hidden="1" customHeight="1" x14ac:dyDescent="0.25">
      <c r="A868" s="44"/>
      <c r="B868" s="365" t="s">
        <v>103</v>
      </c>
      <c r="C868" s="365"/>
      <c r="D868" s="365"/>
      <c r="E868" s="365"/>
      <c r="F868" s="365"/>
      <c r="G868" s="365"/>
      <c r="H868" s="365"/>
      <c r="I868" s="365"/>
      <c r="J868" s="365"/>
      <c r="K868" s="365"/>
      <c r="L868" s="61"/>
      <c r="M868" s="45"/>
      <c r="N868" s="88"/>
      <c r="O868" s="89" t="s">
        <v>62</v>
      </c>
      <c r="P868" s="89"/>
      <c r="Q868" s="89"/>
      <c r="R868" s="89">
        <v>0</v>
      </c>
      <c r="S868" s="93"/>
      <c r="T868" s="89" t="s">
        <v>62</v>
      </c>
      <c r="U868" s="162" t="str">
        <f>IF($J$1="November",Y867,"")</f>
        <v/>
      </c>
      <c r="V868" s="91"/>
      <c r="W868" s="162" t="str">
        <f t="shared" si="162"/>
        <v/>
      </c>
      <c r="X868" s="91"/>
      <c r="Y868" s="162" t="str">
        <f t="shared" si="163"/>
        <v/>
      </c>
      <c r="Z868" s="94"/>
      <c r="AA868" s="45"/>
    </row>
    <row r="869" spans="1:27" s="43" customFormat="1" ht="21" hidden="1" customHeight="1" x14ac:dyDescent="0.25">
      <c r="A869" s="44"/>
      <c r="B869" s="365"/>
      <c r="C869" s="365"/>
      <c r="D869" s="365"/>
      <c r="E869" s="365"/>
      <c r="F869" s="365"/>
      <c r="G869" s="365"/>
      <c r="H869" s="365"/>
      <c r="I869" s="365"/>
      <c r="J869" s="365"/>
      <c r="K869" s="365"/>
      <c r="L869" s="61"/>
      <c r="M869" s="45"/>
      <c r="N869" s="88"/>
      <c r="O869" s="89" t="s">
        <v>63</v>
      </c>
      <c r="P869" s="89"/>
      <c r="Q869" s="89"/>
      <c r="R869" s="89" t="str">
        <f t="shared" si="161"/>
        <v/>
      </c>
      <c r="S869" s="93"/>
      <c r="T869" s="89" t="s">
        <v>63</v>
      </c>
      <c r="U869" s="162" t="str">
        <f>IF($J$1="Dec",Y868,"")</f>
        <v/>
      </c>
      <c r="V869" s="91"/>
      <c r="W869" s="162" t="str">
        <f t="shared" si="162"/>
        <v/>
      </c>
      <c r="X869" s="91"/>
      <c r="Y869" s="162" t="str">
        <f t="shared" si="163"/>
        <v/>
      </c>
      <c r="Z869" s="94"/>
      <c r="AA869" s="45"/>
    </row>
    <row r="870" spans="1:27" s="43" customFormat="1" ht="21" hidden="1" customHeight="1" thickBot="1" x14ac:dyDescent="0.3">
      <c r="A870" s="74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6"/>
      <c r="N870" s="95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7"/>
    </row>
    <row r="871" spans="1:27" s="45" customFormat="1" ht="21" hidden="1" customHeight="1" thickBot="1" x14ac:dyDescent="0.3"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7" s="43" customFormat="1" ht="21" hidden="1" customHeight="1" x14ac:dyDescent="0.25">
      <c r="A872" s="350" t="s">
        <v>45</v>
      </c>
      <c r="B872" s="351"/>
      <c r="C872" s="351"/>
      <c r="D872" s="351"/>
      <c r="E872" s="351"/>
      <c r="F872" s="351"/>
      <c r="G872" s="351"/>
      <c r="H872" s="351"/>
      <c r="I872" s="351"/>
      <c r="J872" s="351"/>
      <c r="K872" s="351"/>
      <c r="L872" s="352"/>
      <c r="M872" s="42"/>
      <c r="N872" s="81"/>
      <c r="O872" s="353" t="s">
        <v>47</v>
      </c>
      <c r="P872" s="354"/>
      <c r="Q872" s="354"/>
      <c r="R872" s="355"/>
      <c r="S872" s="82"/>
      <c r="T872" s="353" t="s">
        <v>48</v>
      </c>
      <c r="U872" s="354"/>
      <c r="V872" s="354"/>
      <c r="W872" s="354"/>
      <c r="X872" s="354"/>
      <c r="Y872" s="355"/>
      <c r="Z872" s="83"/>
      <c r="AA872" s="42"/>
    </row>
    <row r="873" spans="1:27" s="43" customFormat="1" ht="21" hidden="1" customHeight="1" x14ac:dyDescent="0.25">
      <c r="A873" s="44"/>
      <c r="B873" s="45"/>
      <c r="C873" s="356" t="s">
        <v>101</v>
      </c>
      <c r="D873" s="356"/>
      <c r="E873" s="356"/>
      <c r="F873" s="356"/>
      <c r="G873" s="46" t="str">
        <f>$J$1</f>
        <v>July</v>
      </c>
      <c r="H873" s="357">
        <f>$K$1</f>
        <v>2020</v>
      </c>
      <c r="I873" s="357"/>
      <c r="J873" s="45"/>
      <c r="K873" s="47"/>
      <c r="L873" s="48"/>
      <c r="M873" s="47"/>
      <c r="N873" s="84"/>
      <c r="O873" s="85" t="s">
        <v>58</v>
      </c>
      <c r="P873" s="85" t="s">
        <v>7</v>
      </c>
      <c r="Q873" s="85" t="s">
        <v>6</v>
      </c>
      <c r="R873" s="85" t="s">
        <v>59</v>
      </c>
      <c r="S873" s="86"/>
      <c r="T873" s="85" t="s">
        <v>58</v>
      </c>
      <c r="U873" s="85" t="s">
        <v>60</v>
      </c>
      <c r="V873" s="85" t="s">
        <v>23</v>
      </c>
      <c r="W873" s="85" t="s">
        <v>22</v>
      </c>
      <c r="X873" s="85" t="s">
        <v>24</v>
      </c>
      <c r="Y873" s="85" t="s">
        <v>64</v>
      </c>
      <c r="Z873" s="87"/>
      <c r="AA873" s="47"/>
    </row>
    <row r="874" spans="1:27" s="43" customFormat="1" ht="21" hidden="1" customHeight="1" x14ac:dyDescent="0.25">
      <c r="A874" s="44"/>
      <c r="B874" s="45"/>
      <c r="C874" s="45"/>
      <c r="D874" s="50"/>
      <c r="E874" s="50"/>
      <c r="F874" s="50"/>
      <c r="G874" s="50"/>
      <c r="H874" s="50"/>
      <c r="I874" s="45"/>
      <c r="J874" s="51" t="s">
        <v>1</v>
      </c>
      <c r="K874" s="52"/>
      <c r="L874" s="53"/>
      <c r="M874" s="45"/>
      <c r="N874" s="88"/>
      <c r="O874" s="89" t="s">
        <v>50</v>
      </c>
      <c r="P874" s="89"/>
      <c r="Q874" s="89"/>
      <c r="R874" s="89">
        <v>0</v>
      </c>
      <c r="S874" s="90"/>
      <c r="T874" s="89" t="s">
        <v>50</v>
      </c>
      <c r="U874" s="91"/>
      <c r="V874" s="91"/>
      <c r="W874" s="91">
        <f>V874+U874</f>
        <v>0</v>
      </c>
      <c r="X874" s="91"/>
      <c r="Y874" s="91">
        <f>W874-X874</f>
        <v>0</v>
      </c>
      <c r="Z874" s="87"/>
      <c r="AA874" s="45"/>
    </row>
    <row r="875" spans="1:27" s="43" customFormat="1" ht="21" hidden="1" customHeight="1" x14ac:dyDescent="0.25">
      <c r="A875" s="44"/>
      <c r="B875" s="45" t="s">
        <v>0</v>
      </c>
      <c r="C875" s="55"/>
      <c r="D875" s="45"/>
      <c r="E875" s="45"/>
      <c r="F875" s="45"/>
      <c r="G875" s="45"/>
      <c r="H875" s="56"/>
      <c r="I875" s="50"/>
      <c r="J875" s="45"/>
      <c r="K875" s="45"/>
      <c r="L875" s="57"/>
      <c r="M875" s="42"/>
      <c r="N875" s="92"/>
      <c r="O875" s="89" t="s">
        <v>76</v>
      </c>
      <c r="P875" s="89"/>
      <c r="Q875" s="89"/>
      <c r="R875" s="89" t="str">
        <f>IF(Q875="","",R874-Q875)</f>
        <v/>
      </c>
      <c r="S875" s="93"/>
      <c r="T875" s="89" t="s">
        <v>76</v>
      </c>
      <c r="U875" s="162">
        <f>Y874</f>
        <v>0</v>
      </c>
      <c r="V875" s="91"/>
      <c r="W875" s="162">
        <f>IF(U875="","",U875+V875)</f>
        <v>0</v>
      </c>
      <c r="X875" s="91"/>
      <c r="Y875" s="162">
        <f>IF(W875="","",W875-X875)</f>
        <v>0</v>
      </c>
      <c r="Z875" s="94"/>
      <c r="AA875" s="42"/>
    </row>
    <row r="876" spans="1:27" s="43" customFormat="1" ht="21" hidden="1" customHeight="1" x14ac:dyDescent="0.25">
      <c r="A876" s="44"/>
      <c r="B876" s="59" t="s">
        <v>46</v>
      </c>
      <c r="C876" s="60"/>
      <c r="D876" s="45"/>
      <c r="E876" s="45"/>
      <c r="F876" s="358" t="s">
        <v>48</v>
      </c>
      <c r="G876" s="358"/>
      <c r="H876" s="45"/>
      <c r="I876" s="358" t="s">
        <v>49</v>
      </c>
      <c r="J876" s="358"/>
      <c r="K876" s="358"/>
      <c r="L876" s="61"/>
      <c r="M876" s="45"/>
      <c r="N876" s="88"/>
      <c r="O876" s="89" t="s">
        <v>51</v>
      </c>
      <c r="P876" s="89"/>
      <c r="Q876" s="89"/>
      <c r="R876" s="89" t="str">
        <f t="shared" ref="R876:R884" si="164">IF(Q876="","",R875-Q876)</f>
        <v/>
      </c>
      <c r="S876" s="93"/>
      <c r="T876" s="89" t="s">
        <v>51</v>
      </c>
      <c r="U876" s="162">
        <f>IF($J$1="April",Y875,Y875)</f>
        <v>0</v>
      </c>
      <c r="V876" s="91"/>
      <c r="W876" s="162">
        <f t="shared" ref="W876:W885" si="165">IF(U876="","",U876+V876)</f>
        <v>0</v>
      </c>
      <c r="X876" s="91"/>
      <c r="Y876" s="162">
        <f t="shared" ref="Y876:Y885" si="166">IF(W876="","",W876-X876)</f>
        <v>0</v>
      </c>
      <c r="Z876" s="94"/>
      <c r="AA876" s="45"/>
    </row>
    <row r="877" spans="1:27" s="43" customFormat="1" ht="21" hidden="1" customHeight="1" x14ac:dyDescent="0.25">
      <c r="A877" s="44"/>
      <c r="B877" s="45"/>
      <c r="C877" s="45"/>
      <c r="D877" s="45"/>
      <c r="E877" s="45"/>
      <c r="F877" s="45"/>
      <c r="G877" s="45"/>
      <c r="H877" s="62"/>
      <c r="L877" s="49"/>
      <c r="M877" s="45"/>
      <c r="N877" s="88"/>
      <c r="O877" s="89" t="s">
        <v>52</v>
      </c>
      <c r="P877" s="89"/>
      <c r="Q877" s="89"/>
      <c r="R877" s="89" t="str">
        <f t="shared" si="164"/>
        <v/>
      </c>
      <c r="S877" s="93"/>
      <c r="T877" s="89" t="s">
        <v>52</v>
      </c>
      <c r="U877" s="162">
        <f>IF($J$1="April",Y876,Y876)</f>
        <v>0</v>
      </c>
      <c r="V877" s="91"/>
      <c r="W877" s="162">
        <f t="shared" si="165"/>
        <v>0</v>
      </c>
      <c r="X877" s="91"/>
      <c r="Y877" s="162">
        <f t="shared" si="166"/>
        <v>0</v>
      </c>
      <c r="Z877" s="94"/>
      <c r="AA877" s="45"/>
    </row>
    <row r="878" spans="1:27" s="43" customFormat="1" ht="21" hidden="1" customHeight="1" x14ac:dyDescent="0.25">
      <c r="A878" s="44"/>
      <c r="B878" s="359" t="s">
        <v>47</v>
      </c>
      <c r="C878" s="360"/>
      <c r="D878" s="45"/>
      <c r="E878" s="45"/>
      <c r="F878" s="63" t="s">
        <v>69</v>
      </c>
      <c r="G878" s="58">
        <f>IF($J$1="January",U874,IF($J$1="February",U875,IF($J$1="March",U876,IF($J$1="April",U877,IF($J$1="May",U878,IF($J$1="June",U879,IF($J$1="July",U880,IF($J$1="August",U881,IF($J$1="August",U881,IF($J$1="September",U882,IF($J$1="October",U883,IF($J$1="November",U884,IF($J$1="December",U885)))))))))))))</f>
        <v>0</v>
      </c>
      <c r="H878" s="62"/>
      <c r="I878" s="64">
        <f>IF(C882&gt;0,$K$2,C880)</f>
        <v>0</v>
      </c>
      <c r="J878" s="65" t="s">
        <v>66</v>
      </c>
      <c r="K878" s="66">
        <f>K874/$K$2*I878</f>
        <v>0</v>
      </c>
      <c r="L878" s="67"/>
      <c r="M878" s="45"/>
      <c r="N878" s="88"/>
      <c r="O878" s="89" t="s">
        <v>53</v>
      </c>
      <c r="P878" s="89"/>
      <c r="Q878" s="89"/>
      <c r="R878" s="89">
        <v>0</v>
      </c>
      <c r="S878" s="93"/>
      <c r="T878" s="89" t="s">
        <v>53</v>
      </c>
      <c r="U878" s="162">
        <f>IF($J$1="May",Y877,Y877)</f>
        <v>0</v>
      </c>
      <c r="V878" s="91"/>
      <c r="W878" s="162">
        <f t="shared" si="165"/>
        <v>0</v>
      </c>
      <c r="X878" s="91"/>
      <c r="Y878" s="162">
        <f t="shared" si="166"/>
        <v>0</v>
      </c>
      <c r="Z878" s="94"/>
      <c r="AA878" s="45"/>
    </row>
    <row r="879" spans="1:27" s="43" customFormat="1" ht="21" hidden="1" customHeight="1" x14ac:dyDescent="0.25">
      <c r="A879" s="44"/>
      <c r="B879" s="54"/>
      <c r="C879" s="54"/>
      <c r="D879" s="45"/>
      <c r="E879" s="45"/>
      <c r="F879" s="63" t="s">
        <v>23</v>
      </c>
      <c r="G879" s="58">
        <f>IF($J$1="January",V874,IF($J$1="February",V875,IF($J$1="March",V876,IF($J$1="April",V877,IF($J$1="May",V878,IF($J$1="June",V879,IF($J$1="July",V880,IF($J$1="August",V881,IF($J$1="August",V881,IF($J$1="September",V882,IF($J$1="October",V883,IF($J$1="November",V884,IF($J$1="December",V885)))))))))))))</f>
        <v>0</v>
      </c>
      <c r="H879" s="62"/>
      <c r="I879" s="108"/>
      <c r="J879" s="65" t="s">
        <v>67</v>
      </c>
      <c r="K879" s="68">
        <f>K874/$K$2/8*I879</f>
        <v>0</v>
      </c>
      <c r="L879" s="69"/>
      <c r="M879" s="45"/>
      <c r="N879" s="88"/>
      <c r="O879" s="89" t="s">
        <v>54</v>
      </c>
      <c r="P879" s="89"/>
      <c r="Q879" s="89"/>
      <c r="R879" s="89">
        <v>0</v>
      </c>
      <c r="S879" s="93"/>
      <c r="T879" s="89" t="s">
        <v>54</v>
      </c>
      <c r="U879" s="162">
        <f>IF($J$1="May",Y878,Y878)</f>
        <v>0</v>
      </c>
      <c r="V879" s="91"/>
      <c r="W879" s="162">
        <f t="shared" si="165"/>
        <v>0</v>
      </c>
      <c r="X879" s="91"/>
      <c r="Y879" s="162">
        <f t="shared" si="166"/>
        <v>0</v>
      </c>
      <c r="Z879" s="94"/>
      <c r="AA879" s="45"/>
    </row>
    <row r="880" spans="1:27" s="43" customFormat="1" ht="21" hidden="1" customHeight="1" x14ac:dyDescent="0.25">
      <c r="A880" s="44"/>
      <c r="B880" s="63" t="s">
        <v>7</v>
      </c>
      <c r="C880" s="54">
        <f>IF($J$1="January",P874,IF($J$1="February",P875,IF($J$1="March",P876,IF($J$1="April",P877,IF($J$1="May",P878,IF($J$1="June",P879,IF($J$1="July",P880,IF($J$1="August",P881,IF($J$1="August",P881,IF($J$1="September",P882,IF($J$1="October",P883,IF($J$1="November",P884,IF($J$1="December",P885)))))))))))))</f>
        <v>0</v>
      </c>
      <c r="D880" s="45"/>
      <c r="E880" s="45"/>
      <c r="F880" s="63" t="s">
        <v>70</v>
      </c>
      <c r="G880" s="58">
        <f>IF($J$1="January",W874,IF($J$1="February",W875,IF($J$1="March",W876,IF($J$1="April",W877,IF($J$1="May",W878,IF($J$1="June",W879,IF($J$1="July",W880,IF($J$1="August",W881,IF($J$1="August",W881,IF($J$1="September",W882,IF($J$1="October",W883,IF($J$1="November",W884,IF($J$1="December",W885)))))))))))))</f>
        <v>0</v>
      </c>
      <c r="H880" s="62"/>
      <c r="I880" s="361" t="s">
        <v>74</v>
      </c>
      <c r="J880" s="362"/>
      <c r="K880" s="68">
        <f>K878+K879</f>
        <v>0</v>
      </c>
      <c r="L880" s="69"/>
      <c r="M880" s="45"/>
      <c r="N880" s="88"/>
      <c r="O880" s="89" t="s">
        <v>55</v>
      </c>
      <c r="P880" s="89"/>
      <c r="Q880" s="89"/>
      <c r="R880" s="89">
        <v>0</v>
      </c>
      <c r="S880" s="93"/>
      <c r="T880" s="89" t="s">
        <v>55</v>
      </c>
      <c r="U880" s="162">
        <f>IF($J$1="July",Y879,"")</f>
        <v>0</v>
      </c>
      <c r="V880" s="91"/>
      <c r="W880" s="162">
        <f t="shared" si="165"/>
        <v>0</v>
      </c>
      <c r="X880" s="91"/>
      <c r="Y880" s="162">
        <f t="shared" si="166"/>
        <v>0</v>
      </c>
      <c r="Z880" s="94"/>
      <c r="AA880" s="45"/>
    </row>
    <row r="881" spans="1:27" s="43" customFormat="1" ht="21" hidden="1" customHeight="1" x14ac:dyDescent="0.25">
      <c r="A881" s="44"/>
      <c r="B881" s="63" t="s">
        <v>6</v>
      </c>
      <c r="C881" s="54">
        <f>IF($J$1="January",Q874,IF($J$1="February",Q875,IF($J$1="March",Q876,IF($J$1="April",Q877,IF($J$1="May",Q878,IF($J$1="June",Q879,IF($J$1="July",Q880,IF($J$1="August",Q881,IF($J$1="August",Q881,IF($J$1="September",Q882,IF($J$1="October",Q883,IF($J$1="November",Q884,IF($J$1="December",Q885)))))))))))))</f>
        <v>0</v>
      </c>
      <c r="D881" s="45"/>
      <c r="E881" s="45"/>
      <c r="F881" s="63" t="s">
        <v>24</v>
      </c>
      <c r="G881" s="58">
        <f>IF($J$1="January",X874,IF($J$1="February",X875,IF($J$1="March",X876,IF($J$1="April",X877,IF($J$1="May",X878,IF($J$1="June",X879,IF($J$1="July",X880,IF($J$1="August",X881,IF($J$1="August",X881,IF($J$1="September",X882,IF($J$1="October",X883,IF($J$1="November",X884,IF($J$1="December",X885)))))))))))))</f>
        <v>0</v>
      </c>
      <c r="H881" s="62"/>
      <c r="I881" s="361" t="s">
        <v>75</v>
      </c>
      <c r="J881" s="362"/>
      <c r="K881" s="58">
        <f>G881</f>
        <v>0</v>
      </c>
      <c r="L881" s="70"/>
      <c r="M881" s="45"/>
      <c r="N881" s="88"/>
      <c r="O881" s="89" t="s">
        <v>56</v>
      </c>
      <c r="P881" s="89"/>
      <c r="Q881" s="89"/>
      <c r="R881" s="89">
        <v>0</v>
      </c>
      <c r="S881" s="93"/>
      <c r="T881" s="89" t="s">
        <v>56</v>
      </c>
      <c r="U881" s="162" t="str">
        <f>IF($J$1="September",Y880,"")</f>
        <v/>
      </c>
      <c r="V881" s="91"/>
      <c r="W881" s="162" t="str">
        <f t="shared" si="165"/>
        <v/>
      </c>
      <c r="X881" s="91"/>
      <c r="Y881" s="162" t="str">
        <f t="shared" si="166"/>
        <v/>
      </c>
      <c r="Z881" s="94"/>
      <c r="AA881" s="45"/>
    </row>
    <row r="882" spans="1:27" s="43" customFormat="1" ht="21" hidden="1" customHeight="1" x14ac:dyDescent="0.25">
      <c r="A882" s="44"/>
      <c r="B882" s="71" t="s">
        <v>73</v>
      </c>
      <c r="C882" s="54">
        <f>IF($J$1="January",R874,IF($J$1="February",R875,IF($J$1="March",R876,IF($J$1="April",R877,IF($J$1="May",R878,IF($J$1="June",R879,IF($J$1="July",R880,IF($J$1="August",R881,IF($J$1="August",R881,IF($J$1="September",R882,IF($J$1="October",R883,IF($J$1="November",R884,IF($J$1="December",R885)))))))))))))</f>
        <v>0</v>
      </c>
      <c r="D882" s="45"/>
      <c r="E882" s="45"/>
      <c r="F882" s="63" t="s">
        <v>72</v>
      </c>
      <c r="G882" s="58">
        <f>IF($J$1="January",Y874,IF($J$1="February",Y875,IF($J$1="March",Y876,IF($J$1="April",Y877,IF($J$1="May",Y878,IF($J$1="June",Y879,IF($J$1="July",Y880,IF($J$1="August",Y881,IF($J$1="August",Y881,IF($J$1="September",Y882,IF($J$1="October",Y883,IF($J$1="November",Y884,IF($J$1="December",Y885)))))))))))))</f>
        <v>0</v>
      </c>
      <c r="H882" s="45"/>
      <c r="I882" s="363" t="s">
        <v>68</v>
      </c>
      <c r="J882" s="364"/>
      <c r="K882" s="72">
        <f>K880-K881</f>
        <v>0</v>
      </c>
      <c r="L882" s="73"/>
      <c r="M882" s="45"/>
      <c r="N882" s="88"/>
      <c r="O882" s="89" t="s">
        <v>61</v>
      </c>
      <c r="P882" s="89"/>
      <c r="Q882" s="89"/>
      <c r="R882" s="89">
        <v>0</v>
      </c>
      <c r="S882" s="93"/>
      <c r="T882" s="89" t="s">
        <v>61</v>
      </c>
      <c r="U882" s="162" t="str">
        <f>IF($J$1="September",Y881,"")</f>
        <v/>
      </c>
      <c r="V882" s="91"/>
      <c r="W882" s="162" t="str">
        <f t="shared" si="165"/>
        <v/>
      </c>
      <c r="X882" s="91"/>
      <c r="Y882" s="162" t="str">
        <f t="shared" si="166"/>
        <v/>
      </c>
      <c r="Z882" s="94"/>
      <c r="AA882" s="45"/>
    </row>
    <row r="883" spans="1:27" s="43" customFormat="1" ht="21" hidden="1" customHeight="1" x14ac:dyDescent="0.25">
      <c r="A883" s="44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61"/>
      <c r="M883" s="45"/>
      <c r="N883" s="88"/>
      <c r="O883" s="89" t="s">
        <v>57</v>
      </c>
      <c r="P883" s="89"/>
      <c r="Q883" s="89"/>
      <c r="R883" s="89" t="str">
        <f t="shared" si="164"/>
        <v/>
      </c>
      <c r="S883" s="93"/>
      <c r="T883" s="89" t="s">
        <v>57</v>
      </c>
      <c r="U883" s="162" t="str">
        <f>IF($J$1="October",Y882,"")</f>
        <v/>
      </c>
      <c r="V883" s="91"/>
      <c r="W883" s="162" t="str">
        <f t="shared" si="165"/>
        <v/>
      </c>
      <c r="X883" s="91"/>
      <c r="Y883" s="162" t="str">
        <f t="shared" si="166"/>
        <v/>
      </c>
      <c r="Z883" s="94"/>
      <c r="AA883" s="45"/>
    </row>
    <row r="884" spans="1:27" s="43" customFormat="1" ht="21" hidden="1" customHeight="1" x14ac:dyDescent="0.25">
      <c r="A884" s="44"/>
      <c r="B884" s="365" t="s">
        <v>103</v>
      </c>
      <c r="C884" s="365"/>
      <c r="D884" s="365"/>
      <c r="E884" s="365"/>
      <c r="F884" s="365"/>
      <c r="G884" s="365"/>
      <c r="H884" s="365"/>
      <c r="I884" s="365"/>
      <c r="J884" s="365"/>
      <c r="K884" s="365"/>
      <c r="L884" s="61"/>
      <c r="M884" s="45"/>
      <c r="N884" s="88"/>
      <c r="O884" s="89" t="s">
        <v>62</v>
      </c>
      <c r="P884" s="89"/>
      <c r="Q884" s="89"/>
      <c r="R884" s="89" t="str">
        <f t="shared" si="164"/>
        <v/>
      </c>
      <c r="S884" s="93"/>
      <c r="T884" s="89" t="s">
        <v>62</v>
      </c>
      <c r="U884" s="162" t="str">
        <f>IF($J$1="November",Y883,"")</f>
        <v/>
      </c>
      <c r="V884" s="91"/>
      <c r="W884" s="162" t="str">
        <f t="shared" si="165"/>
        <v/>
      </c>
      <c r="X884" s="91"/>
      <c r="Y884" s="162" t="str">
        <f t="shared" si="166"/>
        <v/>
      </c>
      <c r="Z884" s="94"/>
      <c r="AA884" s="45"/>
    </row>
    <row r="885" spans="1:27" s="43" customFormat="1" ht="21" hidden="1" customHeight="1" x14ac:dyDescent="0.25">
      <c r="A885" s="44"/>
      <c r="B885" s="365"/>
      <c r="C885" s="365"/>
      <c r="D885" s="365"/>
      <c r="E885" s="365"/>
      <c r="F885" s="365"/>
      <c r="G885" s="365"/>
      <c r="H885" s="365"/>
      <c r="I885" s="365"/>
      <c r="J885" s="365"/>
      <c r="K885" s="365"/>
      <c r="L885" s="61"/>
      <c r="M885" s="45"/>
      <c r="N885" s="88"/>
      <c r="O885" s="89" t="s">
        <v>63</v>
      </c>
      <c r="P885" s="89"/>
      <c r="Q885" s="89"/>
      <c r="R885" s="89">
        <v>0</v>
      </c>
      <c r="S885" s="93"/>
      <c r="T885" s="89" t="s">
        <v>63</v>
      </c>
      <c r="U885" s="162" t="str">
        <f>IF($J$1="Dec",Y884,"")</f>
        <v/>
      </c>
      <c r="V885" s="91"/>
      <c r="W885" s="162" t="str">
        <f t="shared" si="165"/>
        <v/>
      </c>
      <c r="X885" s="91"/>
      <c r="Y885" s="162" t="str">
        <f t="shared" si="166"/>
        <v/>
      </c>
      <c r="Z885" s="94"/>
      <c r="AA885" s="45"/>
    </row>
    <row r="886" spans="1:27" s="43" customFormat="1" ht="21" hidden="1" customHeight="1" thickBot="1" x14ac:dyDescent="0.3">
      <c r="A886" s="74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6"/>
      <c r="N886" s="95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7"/>
    </row>
    <row r="887" spans="1:27" s="43" customFormat="1" ht="21" hidden="1" customHeight="1" thickBot="1" x14ac:dyDescent="0.3"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7" s="43" customFormat="1" ht="21" hidden="1" customHeight="1" x14ac:dyDescent="0.25">
      <c r="A888" s="381" t="s">
        <v>45</v>
      </c>
      <c r="B888" s="382"/>
      <c r="C888" s="382"/>
      <c r="D888" s="382"/>
      <c r="E888" s="382"/>
      <c r="F888" s="382"/>
      <c r="G888" s="382"/>
      <c r="H888" s="382"/>
      <c r="I888" s="382"/>
      <c r="J888" s="382"/>
      <c r="K888" s="382"/>
      <c r="L888" s="383"/>
      <c r="M888" s="42"/>
      <c r="N888" s="81"/>
      <c r="O888" s="353" t="s">
        <v>47</v>
      </c>
      <c r="P888" s="354"/>
      <c r="Q888" s="354"/>
      <c r="R888" s="355"/>
      <c r="S888" s="82"/>
      <c r="T888" s="353" t="s">
        <v>48</v>
      </c>
      <c r="U888" s="354"/>
      <c r="V888" s="354"/>
      <c r="W888" s="354"/>
      <c r="X888" s="354"/>
      <c r="Y888" s="355"/>
      <c r="Z888" s="83"/>
      <c r="AA888" s="42"/>
    </row>
    <row r="889" spans="1:27" s="43" customFormat="1" ht="21" hidden="1" customHeight="1" x14ac:dyDescent="0.25">
      <c r="A889" s="44"/>
      <c r="B889" s="45"/>
      <c r="C889" s="356" t="s">
        <v>101</v>
      </c>
      <c r="D889" s="356"/>
      <c r="E889" s="356"/>
      <c r="F889" s="356"/>
      <c r="G889" s="46" t="str">
        <f>$J$1</f>
        <v>July</v>
      </c>
      <c r="H889" s="357">
        <f>$K$1</f>
        <v>2020</v>
      </c>
      <c r="I889" s="357"/>
      <c r="J889" s="45"/>
      <c r="K889" s="47"/>
      <c r="L889" s="48"/>
      <c r="M889" s="47"/>
      <c r="N889" s="84"/>
      <c r="O889" s="85" t="s">
        <v>58</v>
      </c>
      <c r="P889" s="85" t="s">
        <v>7</v>
      </c>
      <c r="Q889" s="85" t="s">
        <v>6</v>
      </c>
      <c r="R889" s="85" t="s">
        <v>59</v>
      </c>
      <c r="S889" s="86"/>
      <c r="T889" s="85" t="s">
        <v>58</v>
      </c>
      <c r="U889" s="85" t="s">
        <v>60</v>
      </c>
      <c r="V889" s="85" t="s">
        <v>23</v>
      </c>
      <c r="W889" s="85" t="s">
        <v>22</v>
      </c>
      <c r="X889" s="85" t="s">
        <v>24</v>
      </c>
      <c r="Y889" s="85" t="s">
        <v>64</v>
      </c>
      <c r="Z889" s="87"/>
      <c r="AA889" s="47"/>
    </row>
    <row r="890" spans="1:27" s="43" customFormat="1" ht="21" hidden="1" customHeight="1" x14ac:dyDescent="0.25">
      <c r="A890" s="44"/>
      <c r="B890" s="45"/>
      <c r="C890" s="45"/>
      <c r="D890" s="50"/>
      <c r="E890" s="50"/>
      <c r="F890" s="50"/>
      <c r="G890" s="50"/>
      <c r="H890" s="50"/>
      <c r="I890" s="45"/>
      <c r="J890" s="51" t="s">
        <v>1</v>
      </c>
      <c r="K890" s="52"/>
      <c r="L890" s="53"/>
      <c r="M890" s="45"/>
      <c r="N890" s="88"/>
      <c r="O890" s="89" t="s">
        <v>50</v>
      </c>
      <c r="P890" s="89"/>
      <c r="Q890" s="89"/>
      <c r="R890" s="89">
        <f>15-Q890</f>
        <v>15</v>
      </c>
      <c r="S890" s="90"/>
      <c r="T890" s="89" t="s">
        <v>50</v>
      </c>
      <c r="U890" s="91"/>
      <c r="V890" s="91"/>
      <c r="W890" s="91">
        <f>V890+U890</f>
        <v>0</v>
      </c>
      <c r="X890" s="91"/>
      <c r="Y890" s="91">
        <f>W890-X890</f>
        <v>0</v>
      </c>
      <c r="Z890" s="87"/>
      <c r="AA890" s="45"/>
    </row>
    <row r="891" spans="1:27" s="43" customFormat="1" ht="21" hidden="1" customHeight="1" x14ac:dyDescent="0.25">
      <c r="A891" s="44"/>
      <c r="B891" s="45" t="s">
        <v>0</v>
      </c>
      <c r="C891" s="55"/>
      <c r="D891" s="45"/>
      <c r="E891" s="45"/>
      <c r="F891" s="45"/>
      <c r="G891" s="45"/>
      <c r="H891" s="56"/>
      <c r="I891" s="50"/>
      <c r="J891" s="45"/>
      <c r="K891" s="45"/>
      <c r="L891" s="57"/>
      <c r="M891" s="42"/>
      <c r="N891" s="92"/>
      <c r="O891" s="89" t="s">
        <v>76</v>
      </c>
      <c r="P891" s="89"/>
      <c r="Q891" s="89"/>
      <c r="R891" s="89" t="str">
        <f>IF(Q891="","",R890-Q891)</f>
        <v/>
      </c>
      <c r="S891" s="93"/>
      <c r="T891" s="89" t="s">
        <v>76</v>
      </c>
      <c r="U891" s="162">
        <f>IF($J$1="January","",Y890)</f>
        <v>0</v>
      </c>
      <c r="V891" s="91"/>
      <c r="W891" s="162">
        <f>IF(U891="","",U891+V891)</f>
        <v>0</v>
      </c>
      <c r="X891" s="91"/>
      <c r="Y891" s="162">
        <f>IF(W891="","",W891-X891)</f>
        <v>0</v>
      </c>
      <c r="Z891" s="94"/>
      <c r="AA891" s="42"/>
    </row>
    <row r="892" spans="1:27" s="43" customFormat="1" ht="21" hidden="1" customHeight="1" x14ac:dyDescent="0.25">
      <c r="A892" s="44"/>
      <c r="B892" s="59" t="s">
        <v>46</v>
      </c>
      <c r="C892" s="60"/>
      <c r="D892" s="45"/>
      <c r="E892" s="45"/>
      <c r="F892" s="358" t="s">
        <v>48</v>
      </c>
      <c r="G892" s="358"/>
      <c r="H892" s="45"/>
      <c r="I892" s="358" t="s">
        <v>49</v>
      </c>
      <c r="J892" s="358"/>
      <c r="K892" s="358"/>
      <c r="L892" s="61"/>
      <c r="M892" s="45"/>
      <c r="N892" s="88"/>
      <c r="O892" s="89" t="s">
        <v>51</v>
      </c>
      <c r="P892" s="89"/>
      <c r="Q892" s="89"/>
      <c r="R892" s="89" t="str">
        <f t="shared" ref="R892:R901" si="167">IF(Q892="","",R891-Q892)</f>
        <v/>
      </c>
      <c r="S892" s="93"/>
      <c r="T892" s="89" t="s">
        <v>51</v>
      </c>
      <c r="U892" s="162">
        <f>IF($J$1="February","",Y891)</f>
        <v>0</v>
      </c>
      <c r="V892" s="91"/>
      <c r="W892" s="162">
        <f t="shared" ref="W892:W901" si="168">IF(U892="","",U892+V892)</f>
        <v>0</v>
      </c>
      <c r="X892" s="91"/>
      <c r="Y892" s="162">
        <f t="shared" ref="Y892:Y901" si="169">IF(W892="","",W892-X892)</f>
        <v>0</v>
      </c>
      <c r="Z892" s="94"/>
      <c r="AA892" s="45"/>
    </row>
    <row r="893" spans="1:27" s="43" customFormat="1" ht="21" hidden="1" customHeight="1" x14ac:dyDescent="0.25">
      <c r="A893" s="44"/>
      <c r="B893" s="45"/>
      <c r="C893" s="45"/>
      <c r="D893" s="45"/>
      <c r="E893" s="45"/>
      <c r="F893" s="45"/>
      <c r="G893" s="45"/>
      <c r="H893" s="62"/>
      <c r="L893" s="49"/>
      <c r="M893" s="45"/>
      <c r="N893" s="88"/>
      <c r="O893" s="89" t="s">
        <v>52</v>
      </c>
      <c r="P893" s="89"/>
      <c r="Q893" s="89"/>
      <c r="R893" s="89" t="str">
        <f t="shared" si="167"/>
        <v/>
      </c>
      <c r="S893" s="93"/>
      <c r="T893" s="89" t="s">
        <v>52</v>
      </c>
      <c r="U893" s="162">
        <f>IF($J$1="March","",Y892)</f>
        <v>0</v>
      </c>
      <c r="V893" s="91"/>
      <c r="W893" s="162">
        <f t="shared" si="168"/>
        <v>0</v>
      </c>
      <c r="X893" s="91"/>
      <c r="Y893" s="162">
        <f t="shared" si="169"/>
        <v>0</v>
      </c>
      <c r="Z893" s="94"/>
      <c r="AA893" s="45"/>
    </row>
    <row r="894" spans="1:27" s="43" customFormat="1" ht="21" hidden="1" customHeight="1" x14ac:dyDescent="0.25">
      <c r="A894" s="44"/>
      <c r="B894" s="359" t="s">
        <v>47</v>
      </c>
      <c r="C894" s="360"/>
      <c r="D894" s="45"/>
      <c r="E894" s="45"/>
      <c r="F894" s="63" t="s">
        <v>69</v>
      </c>
      <c r="G894" s="58">
        <f>IF($J$1="January",U890,IF($J$1="February",U891,IF($J$1="March",U892,IF($J$1="April",U893,IF($J$1="May",U894,IF($J$1="June",U895,IF($J$1="July",U896,IF($J$1="August",U897,IF($J$1="August",U897,IF($J$1="September",U898,IF($J$1="October",U899,IF($J$1="November",U900,IF($J$1="December",U901)))))))))))))</f>
        <v>0</v>
      </c>
      <c r="H894" s="62"/>
      <c r="I894" s="228"/>
      <c r="J894" s="65" t="s">
        <v>66</v>
      </c>
      <c r="K894" s="66">
        <f>K890/$K$2*I894</f>
        <v>0</v>
      </c>
      <c r="L894" s="67"/>
      <c r="M894" s="45"/>
      <c r="N894" s="88"/>
      <c r="O894" s="89" t="s">
        <v>53</v>
      </c>
      <c r="P894" s="89"/>
      <c r="Q894" s="89"/>
      <c r="R894" s="89" t="str">
        <f t="shared" si="167"/>
        <v/>
      </c>
      <c r="S894" s="93"/>
      <c r="T894" s="89" t="s">
        <v>53</v>
      </c>
      <c r="U894" s="162">
        <f>IF($J$1="April","",Y893)</f>
        <v>0</v>
      </c>
      <c r="V894" s="91"/>
      <c r="W894" s="162">
        <f t="shared" si="168"/>
        <v>0</v>
      </c>
      <c r="X894" s="91"/>
      <c r="Y894" s="162">
        <f t="shared" si="169"/>
        <v>0</v>
      </c>
      <c r="Z894" s="94"/>
      <c r="AA894" s="45"/>
    </row>
    <row r="895" spans="1:27" s="43" customFormat="1" ht="21" hidden="1" customHeight="1" x14ac:dyDescent="0.25">
      <c r="A895" s="44"/>
      <c r="B895" s="54"/>
      <c r="C895" s="54"/>
      <c r="D895" s="45"/>
      <c r="E895" s="45"/>
      <c r="F895" s="63" t="s">
        <v>23</v>
      </c>
      <c r="G895" s="58">
        <f>IF($J$1="January",V890,IF($J$1="February",V891,IF($J$1="March",V892,IF($J$1="April",V893,IF($J$1="May",V894,IF($J$1="June",V895,IF($J$1="July",V896,IF($J$1="August",V897,IF($J$1="August",V897,IF($J$1="September",V898,IF($J$1="October",V899,IF($J$1="November",V900,IF($J$1="December",V901)))))))))))))</f>
        <v>0</v>
      </c>
      <c r="H895" s="62"/>
      <c r="I895" s="108"/>
      <c r="J895" s="65" t="s">
        <v>67</v>
      </c>
      <c r="K895" s="68">
        <f>K890/$K$2/8*I895</f>
        <v>0</v>
      </c>
      <c r="L895" s="69"/>
      <c r="M895" s="45"/>
      <c r="N895" s="88"/>
      <c r="O895" s="89" t="s">
        <v>54</v>
      </c>
      <c r="P895" s="89"/>
      <c r="Q895" s="89"/>
      <c r="R895" s="89" t="str">
        <f t="shared" si="167"/>
        <v/>
      </c>
      <c r="S895" s="93"/>
      <c r="T895" s="89" t="s">
        <v>54</v>
      </c>
      <c r="U895" s="162">
        <f>IF($J$1="May","",Y894)</f>
        <v>0</v>
      </c>
      <c r="V895" s="91"/>
      <c r="W895" s="162">
        <f t="shared" si="168"/>
        <v>0</v>
      </c>
      <c r="X895" s="91"/>
      <c r="Y895" s="162">
        <f t="shared" si="169"/>
        <v>0</v>
      </c>
      <c r="Z895" s="94"/>
      <c r="AA895" s="45"/>
    </row>
    <row r="896" spans="1:27" s="43" customFormat="1" ht="21" hidden="1" customHeight="1" x14ac:dyDescent="0.25">
      <c r="A896" s="44"/>
      <c r="B896" s="63" t="s">
        <v>7</v>
      </c>
      <c r="C896" s="54">
        <f>IF($J$1="January",P890,IF($J$1="February",P891,IF($J$1="March",P892,IF($J$1="April",P893,IF($J$1="May",P894,IF($J$1="June",P895,IF($J$1="July",P896,IF($J$1="August",P897,IF($J$1="August",P897,IF($J$1="September",P898,IF($J$1="October",P899,IF($J$1="November",P900,IF($J$1="December",P901)))))))))))))</f>
        <v>0</v>
      </c>
      <c r="D896" s="45"/>
      <c r="E896" s="45"/>
      <c r="F896" s="63" t="s">
        <v>70</v>
      </c>
      <c r="G896" s="58">
        <f>IF($J$1="January",W890,IF($J$1="February",W891,IF($J$1="March",W892,IF($J$1="April",W893,IF($J$1="May",W894,IF($J$1="June",W895,IF($J$1="July",W896,IF($J$1="August",W897,IF($J$1="August",W897,IF($J$1="September",W898,IF($J$1="October",W899,IF($J$1="November",W900,IF($J$1="December",W901)))))))))))))</f>
        <v>0</v>
      </c>
      <c r="H896" s="62"/>
      <c r="I896" s="361" t="s">
        <v>74</v>
      </c>
      <c r="J896" s="362"/>
      <c r="K896" s="68">
        <f>K894+K895</f>
        <v>0</v>
      </c>
      <c r="L896" s="69"/>
      <c r="M896" s="45"/>
      <c r="N896" s="88"/>
      <c r="O896" s="89" t="s">
        <v>55</v>
      </c>
      <c r="P896" s="89"/>
      <c r="Q896" s="89"/>
      <c r="R896" s="89" t="str">
        <f t="shared" si="167"/>
        <v/>
      </c>
      <c r="S896" s="93"/>
      <c r="T896" s="89" t="s">
        <v>55</v>
      </c>
      <c r="U896" s="162">
        <f>IF($J$1="June","",Y895)</f>
        <v>0</v>
      </c>
      <c r="V896" s="91"/>
      <c r="W896" s="162">
        <f t="shared" si="168"/>
        <v>0</v>
      </c>
      <c r="X896" s="91"/>
      <c r="Y896" s="162">
        <f t="shared" si="169"/>
        <v>0</v>
      </c>
      <c r="Z896" s="94"/>
      <c r="AA896" s="45"/>
    </row>
    <row r="897" spans="1:27" s="43" customFormat="1" ht="21" hidden="1" customHeight="1" x14ac:dyDescent="0.25">
      <c r="A897" s="44"/>
      <c r="B897" s="63" t="s">
        <v>6</v>
      </c>
      <c r="C897" s="54">
        <f>IF($J$1="January",Q890,IF($J$1="February",Q891,IF($J$1="March",Q892,IF($J$1="April",Q893,IF($J$1="May",Q894,IF($J$1="June",Q895,IF($J$1="July",Q896,IF($J$1="August",Q897,IF($J$1="August",Q897,IF($J$1="September",Q898,IF($J$1="October",Q899,IF($J$1="November",Q900,IF($J$1="December",Q901)))))))))))))</f>
        <v>0</v>
      </c>
      <c r="D897" s="45"/>
      <c r="E897" s="45"/>
      <c r="F897" s="63" t="s">
        <v>24</v>
      </c>
      <c r="G897" s="58">
        <f>IF($J$1="January",X890,IF($J$1="February",X891,IF($J$1="March",X892,IF($J$1="April",X893,IF($J$1="May",X894,IF($J$1="June",X895,IF($J$1="July",X896,IF($J$1="August",X897,IF($J$1="August",X897,IF($J$1="September",X898,IF($J$1="October",X899,IF($J$1="November",X900,IF($J$1="December",X901)))))))))))))</f>
        <v>0</v>
      </c>
      <c r="H897" s="62"/>
      <c r="I897" s="361" t="s">
        <v>75</v>
      </c>
      <c r="J897" s="362"/>
      <c r="K897" s="58">
        <f>G897</f>
        <v>0</v>
      </c>
      <c r="L897" s="70"/>
      <c r="M897" s="45"/>
      <c r="N897" s="88"/>
      <c r="O897" s="89" t="s">
        <v>56</v>
      </c>
      <c r="P897" s="89"/>
      <c r="Q897" s="89"/>
      <c r="R897" s="89">
        <v>0</v>
      </c>
      <c r="S897" s="93"/>
      <c r="T897" s="89" t="s">
        <v>56</v>
      </c>
      <c r="U897" s="162" t="str">
        <f>IF($J$1="July","",Y896)</f>
        <v/>
      </c>
      <c r="V897" s="91"/>
      <c r="W897" s="162" t="str">
        <f t="shared" si="168"/>
        <v/>
      </c>
      <c r="X897" s="91"/>
      <c r="Y897" s="162" t="str">
        <f t="shared" si="169"/>
        <v/>
      </c>
      <c r="Z897" s="94"/>
      <c r="AA897" s="45"/>
    </row>
    <row r="898" spans="1:27" s="43" customFormat="1" ht="21" hidden="1" customHeight="1" x14ac:dyDescent="0.25">
      <c r="A898" s="44"/>
      <c r="B898" s="71" t="s">
        <v>73</v>
      </c>
      <c r="C898" s="54" t="str">
        <f>IF($J$1="January",R890,IF($J$1="February",R891,IF($J$1="March",R892,IF($J$1="April",R893,IF($J$1="May",R894,IF($J$1="June",R895,IF($J$1="July",R896,IF($J$1="August",R897,IF($J$1="August",R897,IF($J$1="September",R898,IF($J$1="October",R899,IF($J$1="November",R900,IF($J$1="December",R901)))))))))))))</f>
        <v/>
      </c>
      <c r="D898" s="45"/>
      <c r="E898" s="45"/>
      <c r="F898" s="63" t="s">
        <v>72</v>
      </c>
      <c r="G898" s="58">
        <f>IF($J$1="January",Y890,IF($J$1="February",Y891,IF($J$1="March",Y892,IF($J$1="April",Y893,IF($J$1="May",Y894,IF($J$1="June",Y895,IF($J$1="July",Y896,IF($J$1="August",Y897,IF($J$1="August",Y897,IF($J$1="September",Y898,IF($J$1="October",Y899,IF($J$1="November",Y900,IF($J$1="December",Y901)))))))))))))</f>
        <v>0</v>
      </c>
      <c r="H898" s="45"/>
      <c r="I898" s="363" t="s">
        <v>68</v>
      </c>
      <c r="J898" s="364"/>
      <c r="K898" s="72">
        <f>K896-K897</f>
        <v>0</v>
      </c>
      <c r="L898" s="73"/>
      <c r="M898" s="45"/>
      <c r="N898" s="88"/>
      <c r="O898" s="89" t="s">
        <v>61</v>
      </c>
      <c r="P898" s="89"/>
      <c r="Q898" s="89"/>
      <c r="R898" s="89" t="str">
        <f t="shared" si="167"/>
        <v/>
      </c>
      <c r="S898" s="93"/>
      <c r="T898" s="89" t="s">
        <v>61</v>
      </c>
      <c r="U898" s="162" t="str">
        <f>IF($J$1="August","",Y897)</f>
        <v/>
      </c>
      <c r="V898" s="91"/>
      <c r="W898" s="162" t="str">
        <f t="shared" si="168"/>
        <v/>
      </c>
      <c r="X898" s="91"/>
      <c r="Y898" s="162" t="str">
        <f t="shared" si="169"/>
        <v/>
      </c>
      <c r="Z898" s="94"/>
      <c r="AA898" s="45"/>
    </row>
    <row r="899" spans="1:27" s="43" customFormat="1" ht="21" hidden="1" customHeight="1" x14ac:dyDescent="0.25">
      <c r="A899" s="44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61"/>
      <c r="M899" s="45"/>
      <c r="N899" s="88"/>
      <c r="O899" s="89" t="s">
        <v>57</v>
      </c>
      <c r="P899" s="89"/>
      <c r="Q899" s="89"/>
      <c r="R899" s="89" t="str">
        <f t="shared" si="167"/>
        <v/>
      </c>
      <c r="S899" s="93"/>
      <c r="T899" s="89" t="s">
        <v>57</v>
      </c>
      <c r="U899" s="162" t="str">
        <f>IF($J$1="September","",Y898)</f>
        <v/>
      </c>
      <c r="V899" s="91"/>
      <c r="W899" s="162" t="str">
        <f t="shared" si="168"/>
        <v/>
      </c>
      <c r="X899" s="91"/>
      <c r="Y899" s="162" t="str">
        <f t="shared" si="169"/>
        <v/>
      </c>
      <c r="Z899" s="94"/>
      <c r="AA899" s="45"/>
    </row>
    <row r="900" spans="1:27" s="43" customFormat="1" ht="21" hidden="1" customHeight="1" x14ac:dyDescent="0.25">
      <c r="A900" s="44"/>
      <c r="B900" s="365"/>
      <c r="C900" s="365"/>
      <c r="D900" s="365"/>
      <c r="E900" s="365"/>
      <c r="F900" s="365"/>
      <c r="G900" s="365"/>
      <c r="H900" s="365"/>
      <c r="I900" s="365"/>
      <c r="J900" s="365"/>
      <c r="K900" s="365"/>
      <c r="L900" s="61"/>
      <c r="M900" s="45"/>
      <c r="N900" s="88"/>
      <c r="O900" s="89" t="s">
        <v>62</v>
      </c>
      <c r="P900" s="89"/>
      <c r="Q900" s="89"/>
      <c r="R900" s="89" t="str">
        <f t="shared" si="167"/>
        <v/>
      </c>
      <c r="S900" s="93"/>
      <c r="T900" s="89" t="s">
        <v>62</v>
      </c>
      <c r="U900" s="162" t="str">
        <f>IF($J$1="October","",Y899)</f>
        <v/>
      </c>
      <c r="V900" s="91"/>
      <c r="W900" s="162" t="str">
        <f t="shared" si="168"/>
        <v/>
      </c>
      <c r="X900" s="91"/>
      <c r="Y900" s="162" t="str">
        <f t="shared" si="169"/>
        <v/>
      </c>
      <c r="Z900" s="94"/>
      <c r="AA900" s="45"/>
    </row>
    <row r="901" spans="1:27" s="43" customFormat="1" ht="21" hidden="1" customHeight="1" x14ac:dyDescent="0.25">
      <c r="A901" s="44"/>
      <c r="B901" s="365"/>
      <c r="C901" s="365"/>
      <c r="D901" s="365"/>
      <c r="E901" s="365"/>
      <c r="F901" s="365"/>
      <c r="G901" s="365"/>
      <c r="H901" s="365"/>
      <c r="I901" s="365"/>
      <c r="J901" s="365"/>
      <c r="K901" s="365"/>
      <c r="L901" s="61"/>
      <c r="M901" s="45"/>
      <c r="N901" s="88"/>
      <c r="O901" s="89" t="s">
        <v>63</v>
      </c>
      <c r="P901" s="89"/>
      <c r="Q901" s="89"/>
      <c r="R901" s="89" t="str">
        <f t="shared" si="167"/>
        <v/>
      </c>
      <c r="S901" s="93"/>
      <c r="T901" s="89" t="s">
        <v>63</v>
      </c>
      <c r="U901" s="162" t="str">
        <f>IF($J$1="November","",Y900)</f>
        <v/>
      </c>
      <c r="V901" s="91"/>
      <c r="W901" s="162" t="str">
        <f t="shared" si="168"/>
        <v/>
      </c>
      <c r="X901" s="91"/>
      <c r="Y901" s="162" t="str">
        <f t="shared" si="169"/>
        <v/>
      </c>
      <c r="Z901" s="94"/>
      <c r="AA901" s="45"/>
    </row>
    <row r="902" spans="1:27" s="43" customFormat="1" ht="21" hidden="1" customHeight="1" thickBot="1" x14ac:dyDescent="0.3">
      <c r="A902" s="74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6"/>
      <c r="N902" s="95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7"/>
    </row>
    <row r="903" spans="1:27" s="43" customFormat="1" ht="21" hidden="1" customHeight="1" x14ac:dyDescent="0.25">
      <c r="A903" s="366" t="s">
        <v>45</v>
      </c>
      <c r="B903" s="367"/>
      <c r="C903" s="367"/>
      <c r="D903" s="367"/>
      <c r="E903" s="367"/>
      <c r="F903" s="367"/>
      <c r="G903" s="367"/>
      <c r="H903" s="367"/>
      <c r="I903" s="367"/>
      <c r="J903" s="367"/>
      <c r="K903" s="367"/>
      <c r="L903" s="368"/>
      <c r="M903" s="132"/>
      <c r="N903" s="81"/>
      <c r="O903" s="353" t="s">
        <v>47</v>
      </c>
      <c r="P903" s="354"/>
      <c r="Q903" s="354"/>
      <c r="R903" s="355"/>
      <c r="S903" s="82"/>
      <c r="T903" s="353" t="s">
        <v>48</v>
      </c>
      <c r="U903" s="354"/>
      <c r="V903" s="354"/>
      <c r="W903" s="354"/>
      <c r="X903" s="354"/>
      <c r="Y903" s="355"/>
      <c r="Z903" s="83"/>
      <c r="AA903" s="132"/>
    </row>
    <row r="904" spans="1:27" s="43" customFormat="1" ht="21" hidden="1" customHeight="1" x14ac:dyDescent="0.25">
      <c r="A904" s="44"/>
      <c r="B904" s="45"/>
      <c r="C904" s="356" t="s">
        <v>101</v>
      </c>
      <c r="D904" s="356"/>
      <c r="E904" s="356"/>
      <c r="F904" s="356"/>
      <c r="G904" s="46" t="str">
        <f>$J$1</f>
        <v>July</v>
      </c>
      <c r="H904" s="357">
        <f>$K$1</f>
        <v>2020</v>
      </c>
      <c r="I904" s="357"/>
      <c r="J904" s="45"/>
      <c r="K904" s="47"/>
      <c r="L904" s="48"/>
      <c r="M904" s="47"/>
      <c r="N904" s="84"/>
      <c r="O904" s="85" t="s">
        <v>58</v>
      </c>
      <c r="P904" s="85" t="s">
        <v>7</v>
      </c>
      <c r="Q904" s="85" t="s">
        <v>6</v>
      </c>
      <c r="R904" s="85" t="s">
        <v>59</v>
      </c>
      <c r="S904" s="86"/>
      <c r="T904" s="85" t="s">
        <v>58</v>
      </c>
      <c r="U904" s="85" t="s">
        <v>60</v>
      </c>
      <c r="V904" s="85" t="s">
        <v>23</v>
      </c>
      <c r="W904" s="85" t="s">
        <v>22</v>
      </c>
      <c r="X904" s="85" t="s">
        <v>24</v>
      </c>
      <c r="Y904" s="85" t="s">
        <v>64</v>
      </c>
      <c r="Z904" s="87"/>
      <c r="AA904" s="47"/>
    </row>
    <row r="905" spans="1:27" s="43" customFormat="1" ht="21" hidden="1" customHeight="1" x14ac:dyDescent="0.25">
      <c r="A905" s="44"/>
      <c r="B905" s="45"/>
      <c r="C905" s="45"/>
      <c r="D905" s="50"/>
      <c r="E905" s="50"/>
      <c r="F905" s="50"/>
      <c r="G905" s="50"/>
      <c r="H905" s="50"/>
      <c r="I905" s="45"/>
      <c r="J905" s="51" t="s">
        <v>1</v>
      </c>
      <c r="K905" s="52"/>
      <c r="L905" s="53"/>
      <c r="M905" s="45"/>
      <c r="N905" s="88"/>
      <c r="O905" s="89" t="s">
        <v>50</v>
      </c>
      <c r="P905" s="89"/>
      <c r="Q905" s="89"/>
      <c r="R905" s="89">
        <v>0</v>
      </c>
      <c r="S905" s="90"/>
      <c r="T905" s="89" t="s">
        <v>50</v>
      </c>
      <c r="U905" s="91"/>
      <c r="V905" s="91"/>
      <c r="W905" s="91">
        <f>V905+U905</f>
        <v>0</v>
      </c>
      <c r="X905" s="91"/>
      <c r="Y905" s="91">
        <f>W905-X905</f>
        <v>0</v>
      </c>
      <c r="Z905" s="87"/>
      <c r="AA905" s="45"/>
    </row>
    <row r="906" spans="1:27" s="43" customFormat="1" ht="21" hidden="1" customHeight="1" x14ac:dyDescent="0.25">
      <c r="A906" s="44"/>
      <c r="B906" s="45" t="s">
        <v>0</v>
      </c>
      <c r="C906" s="100"/>
      <c r="D906" s="45"/>
      <c r="E906" s="45"/>
      <c r="F906" s="45"/>
      <c r="G906" s="45"/>
      <c r="H906" s="56"/>
      <c r="I906" s="50"/>
      <c r="J906" s="45"/>
      <c r="K906" s="45"/>
      <c r="L906" s="57"/>
      <c r="M906" s="132"/>
      <c r="N906" s="92"/>
      <c r="O906" s="89" t="s">
        <v>76</v>
      </c>
      <c r="P906" s="89"/>
      <c r="Q906" s="89"/>
      <c r="R906" s="89">
        <v>0</v>
      </c>
      <c r="S906" s="93"/>
      <c r="T906" s="89" t="s">
        <v>76</v>
      </c>
      <c r="U906" s="162">
        <f>Y905</f>
        <v>0</v>
      </c>
      <c r="V906" s="91"/>
      <c r="W906" s="162">
        <f>IF(U906="","",U906+V906)</f>
        <v>0</v>
      </c>
      <c r="X906" s="91"/>
      <c r="Y906" s="162">
        <f>IF(W906="","",W906-X906)</f>
        <v>0</v>
      </c>
      <c r="Z906" s="94"/>
      <c r="AA906" s="132"/>
    </row>
    <row r="907" spans="1:27" s="43" customFormat="1" ht="21" hidden="1" customHeight="1" x14ac:dyDescent="0.25">
      <c r="A907" s="44"/>
      <c r="B907" s="59" t="s">
        <v>46</v>
      </c>
      <c r="C907" s="60"/>
      <c r="D907" s="45"/>
      <c r="E907" s="45"/>
      <c r="F907" s="358" t="s">
        <v>48</v>
      </c>
      <c r="G907" s="358"/>
      <c r="H907" s="45"/>
      <c r="I907" s="358" t="s">
        <v>49</v>
      </c>
      <c r="J907" s="358"/>
      <c r="K907" s="358"/>
      <c r="L907" s="61"/>
      <c r="M907" s="45"/>
      <c r="N907" s="88"/>
      <c r="O907" s="89" t="s">
        <v>51</v>
      </c>
      <c r="P907" s="89"/>
      <c r="Q907" s="89"/>
      <c r="R907" s="89">
        <v>0</v>
      </c>
      <c r="S907" s="93"/>
      <c r="T907" s="89" t="s">
        <v>51</v>
      </c>
      <c r="U907" s="162">
        <f>IF($J$1="April",Y906,Y906)</f>
        <v>0</v>
      </c>
      <c r="V907" s="91"/>
      <c r="W907" s="162">
        <f t="shared" ref="W907:W916" si="170">IF(U907="","",U907+V907)</f>
        <v>0</v>
      </c>
      <c r="X907" s="91"/>
      <c r="Y907" s="162">
        <f t="shared" ref="Y907:Y916" si="171">IF(W907="","",W907-X907)</f>
        <v>0</v>
      </c>
      <c r="Z907" s="94"/>
      <c r="AA907" s="45"/>
    </row>
    <row r="908" spans="1:27" s="43" customFormat="1" ht="21" hidden="1" customHeight="1" x14ac:dyDescent="0.25">
      <c r="A908" s="44"/>
      <c r="B908" s="45"/>
      <c r="C908" s="45"/>
      <c r="D908" s="45"/>
      <c r="E908" s="45"/>
      <c r="F908" s="45"/>
      <c r="G908" s="45"/>
      <c r="H908" s="62"/>
      <c r="L908" s="49"/>
      <c r="M908" s="45"/>
      <c r="N908" s="88"/>
      <c r="O908" s="89" t="s">
        <v>52</v>
      </c>
      <c r="P908" s="89"/>
      <c r="Q908" s="89"/>
      <c r="R908" s="89">
        <v>0</v>
      </c>
      <c r="S908" s="93"/>
      <c r="T908" s="89" t="s">
        <v>52</v>
      </c>
      <c r="U908" s="162">
        <f>IF($J$1="April",Y907,Y907)</f>
        <v>0</v>
      </c>
      <c r="V908" s="91"/>
      <c r="W908" s="162">
        <f t="shared" si="170"/>
        <v>0</v>
      </c>
      <c r="X908" s="91"/>
      <c r="Y908" s="162">
        <f t="shared" si="171"/>
        <v>0</v>
      </c>
      <c r="Z908" s="94"/>
      <c r="AA908" s="45"/>
    </row>
    <row r="909" spans="1:27" s="43" customFormat="1" ht="21" hidden="1" customHeight="1" x14ac:dyDescent="0.25">
      <c r="A909" s="44"/>
      <c r="B909" s="359" t="s">
        <v>47</v>
      </c>
      <c r="C909" s="360"/>
      <c r="D909" s="45"/>
      <c r="E909" s="45"/>
      <c r="F909" s="63" t="s">
        <v>69</v>
      </c>
      <c r="G909" s="58">
        <f>IF($J$1="January",U905,IF($J$1="February",U906,IF($J$1="March",U907,IF($J$1="April",U908,IF($J$1="May",U909,IF($J$1="June",U910,IF($J$1="July",U911,IF($J$1="August",U912,IF($J$1="August",U912,IF($J$1="September",U913,IF($J$1="October",U914,IF($J$1="November",U915,IF($J$1="December",U916)))))))))))))</f>
        <v>0</v>
      </c>
      <c r="H909" s="62"/>
      <c r="I909" s="64"/>
      <c r="J909" s="65" t="s">
        <v>66</v>
      </c>
      <c r="K909" s="66">
        <f>K905/$K$2*I909</f>
        <v>0</v>
      </c>
      <c r="L909" s="67"/>
      <c r="M909" s="45"/>
      <c r="N909" s="88"/>
      <c r="O909" s="89" t="s">
        <v>53</v>
      </c>
      <c r="P909" s="89"/>
      <c r="Q909" s="89"/>
      <c r="R909" s="89" t="str">
        <f t="shared" ref="R909:R916" si="172">IF(Q909="","",R908-Q909)</f>
        <v/>
      </c>
      <c r="S909" s="93"/>
      <c r="T909" s="89" t="s">
        <v>53</v>
      </c>
      <c r="U909" s="162">
        <f>IF($J$1="May",Y908,Y908)</f>
        <v>0</v>
      </c>
      <c r="V909" s="91"/>
      <c r="W909" s="162">
        <f t="shared" si="170"/>
        <v>0</v>
      </c>
      <c r="X909" s="91"/>
      <c r="Y909" s="162">
        <f t="shared" si="171"/>
        <v>0</v>
      </c>
      <c r="Z909" s="94"/>
      <c r="AA909" s="45"/>
    </row>
    <row r="910" spans="1:27" s="43" customFormat="1" ht="21" hidden="1" customHeight="1" x14ac:dyDescent="0.25">
      <c r="A910" s="44"/>
      <c r="B910" s="54"/>
      <c r="C910" s="54"/>
      <c r="D910" s="45"/>
      <c r="E910" s="45"/>
      <c r="F910" s="63" t="s">
        <v>23</v>
      </c>
      <c r="G910" s="58">
        <f>IF($J$1="January",V905,IF($J$1="February",V906,IF($J$1="March",V907,IF($J$1="April",V908,IF($J$1="May",V909,IF($J$1="June",V910,IF($J$1="July",V911,IF($J$1="August",V912,IF($J$1="August",V912,IF($J$1="September",V913,IF($J$1="October",V914,IF($J$1="November",V915,IF($J$1="December",V916)))))))))))))</f>
        <v>0</v>
      </c>
      <c r="H910" s="62"/>
      <c r="I910" s="108"/>
      <c r="J910" s="65" t="s">
        <v>67</v>
      </c>
      <c r="K910" s="68">
        <f>K905/$K$2/8*I910</f>
        <v>0</v>
      </c>
      <c r="L910" s="69"/>
      <c r="M910" s="45"/>
      <c r="N910" s="88"/>
      <c r="O910" s="89" t="s">
        <v>54</v>
      </c>
      <c r="P910" s="89"/>
      <c r="Q910" s="89"/>
      <c r="R910" s="89" t="str">
        <f t="shared" si="172"/>
        <v/>
      </c>
      <c r="S910" s="93"/>
      <c r="T910" s="89" t="s">
        <v>54</v>
      </c>
      <c r="U910" s="162">
        <f>IF($J$1="May",Y909,Y909)</f>
        <v>0</v>
      </c>
      <c r="V910" s="91"/>
      <c r="W910" s="162">
        <f t="shared" si="170"/>
        <v>0</v>
      </c>
      <c r="X910" s="91"/>
      <c r="Y910" s="162">
        <f t="shared" si="171"/>
        <v>0</v>
      </c>
      <c r="Z910" s="94"/>
      <c r="AA910" s="45"/>
    </row>
    <row r="911" spans="1:27" s="43" customFormat="1" ht="21" hidden="1" customHeight="1" x14ac:dyDescent="0.25">
      <c r="A911" s="44"/>
      <c r="B911" s="63" t="s">
        <v>7</v>
      </c>
      <c r="C911" s="54">
        <f>IF($J$1="January",P905,IF($J$1="February",P906,IF($J$1="March",P907,IF($J$1="April",P908,IF($J$1="May",P909,IF($J$1="June",P910,IF($J$1="July",P911,IF($J$1="August",P912,IF($J$1="August",P912,IF($J$1="September",P913,IF($J$1="October",P914,IF($J$1="November",P915,IF($J$1="December",P916)))))))))))))</f>
        <v>0</v>
      </c>
      <c r="D911" s="45"/>
      <c r="E911" s="45"/>
      <c r="F911" s="63" t="s">
        <v>70</v>
      </c>
      <c r="G911" s="58">
        <f>IF($J$1="January",W905,IF($J$1="February",W906,IF($J$1="March",W907,IF($J$1="April",W908,IF($J$1="May",W909,IF($J$1="June",W910,IF($J$1="July",W911,IF($J$1="August",W912,IF($J$1="August",W912,IF($J$1="September",W913,IF($J$1="October",W914,IF($J$1="November",W915,IF($J$1="December",W916)))))))))))))</f>
        <v>0</v>
      </c>
      <c r="H911" s="62"/>
      <c r="I911" s="361" t="s">
        <v>74</v>
      </c>
      <c r="J911" s="362"/>
      <c r="K911" s="68">
        <f>K909+K910</f>
        <v>0</v>
      </c>
      <c r="L911" s="69"/>
      <c r="M911" s="45"/>
      <c r="N911" s="88"/>
      <c r="O911" s="89" t="s">
        <v>55</v>
      </c>
      <c r="P911" s="89"/>
      <c r="Q911" s="89"/>
      <c r="R911" s="89" t="str">
        <f t="shared" si="172"/>
        <v/>
      </c>
      <c r="S911" s="93"/>
      <c r="T911" s="89" t="s">
        <v>55</v>
      </c>
      <c r="U911" s="162">
        <f>IF($J$1="July",Y910,"")</f>
        <v>0</v>
      </c>
      <c r="V911" s="91"/>
      <c r="W911" s="162">
        <f t="shared" si="170"/>
        <v>0</v>
      </c>
      <c r="X911" s="91"/>
      <c r="Y911" s="162">
        <f t="shared" si="171"/>
        <v>0</v>
      </c>
      <c r="Z911" s="94"/>
      <c r="AA911" s="45"/>
    </row>
    <row r="912" spans="1:27" s="43" customFormat="1" ht="21" hidden="1" customHeight="1" x14ac:dyDescent="0.25">
      <c r="A912" s="44"/>
      <c r="B912" s="63" t="s">
        <v>6</v>
      </c>
      <c r="C912" s="54">
        <f>IF($J$1="January",Q905,IF($J$1="February",Q906,IF($J$1="March",Q907,IF($J$1="April",Q908,IF($J$1="May",Q909,IF($J$1="June",Q910,IF($J$1="July",Q911,IF($J$1="August",Q912,IF($J$1="August",Q912,IF($J$1="September",Q913,IF($J$1="October",Q914,IF($J$1="November",Q915,IF($J$1="December",Q916)))))))))))))</f>
        <v>0</v>
      </c>
      <c r="D912" s="45"/>
      <c r="E912" s="45"/>
      <c r="F912" s="63" t="s">
        <v>24</v>
      </c>
      <c r="G912" s="58">
        <f>IF($J$1="January",X905,IF($J$1="February",X906,IF($J$1="March",X907,IF($J$1="April",X908,IF($J$1="May",X909,IF($J$1="June",X910,IF($J$1="July",X911,IF($J$1="August",X912,IF($J$1="August",X912,IF($J$1="September",X913,IF($J$1="October",X914,IF($J$1="November",X915,IF($J$1="December",X916)))))))))))))</f>
        <v>0</v>
      </c>
      <c r="H912" s="62"/>
      <c r="I912" s="361" t="s">
        <v>75</v>
      </c>
      <c r="J912" s="362"/>
      <c r="K912" s="58">
        <f>G912</f>
        <v>0</v>
      </c>
      <c r="L912" s="70"/>
      <c r="M912" s="45"/>
      <c r="N912" s="88"/>
      <c r="O912" s="89" t="s">
        <v>56</v>
      </c>
      <c r="P912" s="89"/>
      <c r="Q912" s="89"/>
      <c r="R912" s="89" t="str">
        <f t="shared" si="172"/>
        <v/>
      </c>
      <c r="S912" s="93"/>
      <c r="T912" s="89" t="s">
        <v>56</v>
      </c>
      <c r="U912" s="162" t="str">
        <f>IF($J$1="August",Y911,"")</f>
        <v/>
      </c>
      <c r="V912" s="91"/>
      <c r="W912" s="162" t="str">
        <f t="shared" si="170"/>
        <v/>
      </c>
      <c r="X912" s="91"/>
      <c r="Y912" s="162" t="str">
        <f t="shared" si="171"/>
        <v/>
      </c>
      <c r="Z912" s="94"/>
      <c r="AA912" s="45"/>
    </row>
    <row r="913" spans="1:27" s="43" customFormat="1" ht="21" hidden="1" customHeight="1" x14ac:dyDescent="0.25">
      <c r="A913" s="44"/>
      <c r="B913" s="71" t="s">
        <v>73</v>
      </c>
      <c r="C913" s="54" t="str">
        <f>IF($J$1="January",R905,IF($J$1="February",R906,IF($J$1="March",R907,IF($J$1="April",R908,IF($J$1="May",R909,IF($J$1="June",R910,IF($J$1="July",R911,IF($J$1="August",R912,IF($J$1="August",R912,IF($J$1="September",R913,IF($J$1="October",R914,IF($J$1="November",R915,IF($J$1="December",R916)))))))))))))</f>
        <v/>
      </c>
      <c r="D913" s="45"/>
      <c r="E913" s="45"/>
      <c r="F913" s="63" t="s">
        <v>72</v>
      </c>
      <c r="G913" s="58">
        <f>IF($J$1="January",Y905,IF($J$1="February",Y906,IF($J$1="March",Y907,IF($J$1="April",Y908,IF($J$1="May",Y909,IF($J$1="June",Y910,IF($J$1="July",Y911,IF($J$1="August",Y912,IF($J$1="August",Y912,IF($J$1="September",Y913,IF($J$1="October",Y914,IF($J$1="November",Y915,IF($J$1="December",Y916)))))))))))))</f>
        <v>0</v>
      </c>
      <c r="H913" s="45"/>
      <c r="I913" s="363" t="s">
        <v>68</v>
      </c>
      <c r="J913" s="364"/>
      <c r="K913" s="72">
        <f>K911-K912</f>
        <v>0</v>
      </c>
      <c r="L913" s="73"/>
      <c r="M913" s="45"/>
      <c r="N913" s="88"/>
      <c r="O913" s="89" t="s">
        <v>61</v>
      </c>
      <c r="P913" s="89"/>
      <c r="Q913" s="89"/>
      <c r="R913" s="89" t="str">
        <f t="shared" si="172"/>
        <v/>
      </c>
      <c r="S913" s="93"/>
      <c r="T913" s="89" t="s">
        <v>61</v>
      </c>
      <c r="U913" s="162" t="str">
        <f>IF($J$1="Sept",Y912,"")</f>
        <v/>
      </c>
      <c r="V913" s="91"/>
      <c r="W913" s="162" t="str">
        <f t="shared" si="170"/>
        <v/>
      </c>
      <c r="X913" s="91"/>
      <c r="Y913" s="162" t="str">
        <f t="shared" si="171"/>
        <v/>
      </c>
      <c r="Z913" s="94"/>
      <c r="AA913" s="45"/>
    </row>
    <row r="914" spans="1:27" s="43" customFormat="1" ht="21" hidden="1" customHeight="1" x14ac:dyDescent="0.25">
      <c r="A914" s="44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61"/>
      <c r="M914" s="45"/>
      <c r="N914" s="88"/>
      <c r="O914" s="89" t="s">
        <v>57</v>
      </c>
      <c r="P914" s="89"/>
      <c r="Q914" s="89"/>
      <c r="R914" s="89" t="str">
        <f t="shared" si="172"/>
        <v/>
      </c>
      <c r="S914" s="93"/>
      <c r="T914" s="89" t="s">
        <v>57</v>
      </c>
      <c r="U914" s="162" t="str">
        <f>IF($J$1="October",Y913,"")</f>
        <v/>
      </c>
      <c r="V914" s="91"/>
      <c r="W914" s="162" t="str">
        <f t="shared" si="170"/>
        <v/>
      </c>
      <c r="X914" s="91"/>
      <c r="Y914" s="162" t="str">
        <f t="shared" si="171"/>
        <v/>
      </c>
      <c r="Z914" s="94"/>
      <c r="AA914" s="45"/>
    </row>
    <row r="915" spans="1:27" s="43" customFormat="1" ht="21" hidden="1" customHeight="1" x14ac:dyDescent="0.25">
      <c r="A915" s="44"/>
      <c r="B915" s="365" t="s">
        <v>103</v>
      </c>
      <c r="C915" s="365"/>
      <c r="D915" s="365"/>
      <c r="E915" s="365"/>
      <c r="F915" s="365"/>
      <c r="G915" s="365"/>
      <c r="H915" s="365"/>
      <c r="I915" s="365"/>
      <c r="J915" s="365"/>
      <c r="K915" s="365"/>
      <c r="L915" s="61"/>
      <c r="M915" s="45"/>
      <c r="N915" s="88"/>
      <c r="O915" s="89" t="s">
        <v>62</v>
      </c>
      <c r="P915" s="89"/>
      <c r="Q915" s="89"/>
      <c r="R915" s="89" t="str">
        <f t="shared" si="172"/>
        <v/>
      </c>
      <c r="S915" s="93"/>
      <c r="T915" s="89" t="s">
        <v>62</v>
      </c>
      <c r="U915" s="162" t="str">
        <f>IF($J$1="November",Y914,"")</f>
        <v/>
      </c>
      <c r="V915" s="91"/>
      <c r="W915" s="162" t="str">
        <f t="shared" si="170"/>
        <v/>
      </c>
      <c r="X915" s="91"/>
      <c r="Y915" s="162" t="str">
        <f t="shared" si="171"/>
        <v/>
      </c>
      <c r="Z915" s="94"/>
      <c r="AA915" s="45"/>
    </row>
    <row r="916" spans="1:27" s="43" customFormat="1" ht="21" hidden="1" customHeight="1" x14ac:dyDescent="0.25">
      <c r="A916" s="44"/>
      <c r="B916" s="365"/>
      <c r="C916" s="365"/>
      <c r="D916" s="365"/>
      <c r="E916" s="365"/>
      <c r="F916" s="365"/>
      <c r="G916" s="365"/>
      <c r="H916" s="365"/>
      <c r="I916" s="365"/>
      <c r="J916" s="365"/>
      <c r="K916" s="365"/>
      <c r="L916" s="61"/>
      <c r="M916" s="45"/>
      <c r="N916" s="88"/>
      <c r="O916" s="89" t="s">
        <v>63</v>
      </c>
      <c r="P916" s="89"/>
      <c r="Q916" s="89"/>
      <c r="R916" s="89" t="str">
        <f t="shared" si="172"/>
        <v/>
      </c>
      <c r="S916" s="93"/>
      <c r="T916" s="89" t="s">
        <v>63</v>
      </c>
      <c r="U916" s="162" t="str">
        <f>IF($J$1="Dec",Y915,"")</f>
        <v/>
      </c>
      <c r="V916" s="91"/>
      <c r="W916" s="162" t="str">
        <f t="shared" si="170"/>
        <v/>
      </c>
      <c r="X916" s="91"/>
      <c r="Y916" s="162" t="str">
        <f t="shared" si="171"/>
        <v/>
      </c>
      <c r="Z916" s="94"/>
      <c r="AA916" s="45"/>
    </row>
    <row r="917" spans="1:27" s="43" customFormat="1" ht="21" hidden="1" customHeight="1" thickBot="1" x14ac:dyDescent="0.3">
      <c r="A917" s="74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6"/>
      <c r="N917" s="95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7"/>
    </row>
    <row r="918" spans="1:27" s="43" customFormat="1" ht="21" hidden="1" customHeight="1" thickBot="1" x14ac:dyDescent="0.3">
      <c r="A918" s="44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61"/>
      <c r="N918" s="88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109"/>
    </row>
    <row r="919" spans="1:27" s="43" customFormat="1" ht="21" hidden="1" customHeight="1" x14ac:dyDescent="0.25">
      <c r="A919" s="350" t="s">
        <v>45</v>
      </c>
      <c r="B919" s="351"/>
      <c r="C919" s="351"/>
      <c r="D919" s="351"/>
      <c r="E919" s="351"/>
      <c r="F919" s="351"/>
      <c r="G919" s="351"/>
      <c r="H919" s="351"/>
      <c r="I919" s="351"/>
      <c r="J919" s="351"/>
      <c r="K919" s="351"/>
      <c r="L919" s="352"/>
      <c r="M919" s="42"/>
      <c r="N919" s="81"/>
      <c r="O919" s="353" t="s">
        <v>47</v>
      </c>
      <c r="P919" s="354"/>
      <c r="Q919" s="354"/>
      <c r="R919" s="355"/>
      <c r="S919" s="82"/>
      <c r="T919" s="353" t="s">
        <v>48</v>
      </c>
      <c r="U919" s="354"/>
      <c r="V919" s="354"/>
      <c r="W919" s="354"/>
      <c r="X919" s="354"/>
      <c r="Y919" s="355"/>
      <c r="Z919" s="83"/>
      <c r="AA919" s="42"/>
    </row>
    <row r="920" spans="1:27" s="43" customFormat="1" ht="21" hidden="1" customHeight="1" x14ac:dyDescent="0.25">
      <c r="A920" s="44"/>
      <c r="B920" s="45"/>
      <c r="C920" s="356" t="s">
        <v>101</v>
      </c>
      <c r="D920" s="356"/>
      <c r="E920" s="356"/>
      <c r="F920" s="356"/>
      <c r="G920" s="46" t="str">
        <f>$J$1</f>
        <v>July</v>
      </c>
      <c r="H920" s="357">
        <f>$K$1</f>
        <v>2020</v>
      </c>
      <c r="I920" s="357"/>
      <c r="J920" s="45"/>
      <c r="K920" s="47"/>
      <c r="L920" s="48"/>
      <c r="M920" s="47"/>
      <c r="N920" s="84"/>
      <c r="O920" s="85" t="s">
        <v>58</v>
      </c>
      <c r="P920" s="85" t="s">
        <v>7</v>
      </c>
      <c r="Q920" s="85" t="s">
        <v>6</v>
      </c>
      <c r="R920" s="85" t="s">
        <v>59</v>
      </c>
      <c r="S920" s="86"/>
      <c r="T920" s="85" t="s">
        <v>58</v>
      </c>
      <c r="U920" s="85" t="s">
        <v>60</v>
      </c>
      <c r="V920" s="85" t="s">
        <v>23</v>
      </c>
      <c r="W920" s="85" t="s">
        <v>22</v>
      </c>
      <c r="X920" s="85" t="s">
        <v>24</v>
      </c>
      <c r="Y920" s="85" t="s">
        <v>64</v>
      </c>
      <c r="Z920" s="87"/>
      <c r="AA920" s="47"/>
    </row>
    <row r="921" spans="1:27" s="43" customFormat="1" ht="21" hidden="1" customHeight="1" x14ac:dyDescent="0.25">
      <c r="A921" s="44"/>
      <c r="B921" s="45"/>
      <c r="C921" s="45"/>
      <c r="D921" s="50"/>
      <c r="E921" s="50"/>
      <c r="F921" s="50"/>
      <c r="G921" s="50"/>
      <c r="H921" s="50"/>
      <c r="I921" s="45"/>
      <c r="J921" s="51" t="s">
        <v>1</v>
      </c>
      <c r="K921" s="52"/>
      <c r="L921" s="53"/>
      <c r="M921" s="45"/>
      <c r="N921" s="88"/>
      <c r="O921" s="89" t="s">
        <v>50</v>
      </c>
      <c r="P921" s="89"/>
      <c r="Q921" s="89"/>
      <c r="R921" s="89"/>
      <c r="S921" s="90"/>
      <c r="T921" s="89" t="s">
        <v>50</v>
      </c>
      <c r="U921" s="91"/>
      <c r="V921" s="91"/>
      <c r="W921" s="91">
        <f>V921+U921</f>
        <v>0</v>
      </c>
      <c r="X921" s="91"/>
      <c r="Y921" s="91">
        <f>W921-X921</f>
        <v>0</v>
      </c>
      <c r="Z921" s="87"/>
      <c r="AA921" s="45"/>
    </row>
    <row r="922" spans="1:27" s="43" customFormat="1" ht="21" hidden="1" customHeight="1" x14ac:dyDescent="0.25">
      <c r="A922" s="44"/>
      <c r="B922" s="45" t="s">
        <v>0</v>
      </c>
      <c r="C922" s="55"/>
      <c r="D922" s="45"/>
      <c r="E922" s="45"/>
      <c r="F922" s="45"/>
      <c r="G922" s="45"/>
      <c r="H922" s="56"/>
      <c r="I922" s="50"/>
      <c r="J922" s="45"/>
      <c r="K922" s="45"/>
      <c r="L922" s="57"/>
      <c r="M922" s="42"/>
      <c r="N922" s="92"/>
      <c r="O922" s="89" t="s">
        <v>76</v>
      </c>
      <c r="P922" s="89"/>
      <c r="Q922" s="89"/>
      <c r="R922" s="89">
        <v>0</v>
      </c>
      <c r="S922" s="93"/>
      <c r="T922" s="89" t="s">
        <v>76</v>
      </c>
      <c r="U922" s="162">
        <f>IF($J$1="January","",Y921)</f>
        <v>0</v>
      </c>
      <c r="V922" s="91">
        <v>65</v>
      </c>
      <c r="W922" s="162">
        <f>IF(U922="","",U922+V922)</f>
        <v>65</v>
      </c>
      <c r="X922" s="91">
        <v>65</v>
      </c>
      <c r="Y922" s="162">
        <f>IF(W922="","",W922-X922)</f>
        <v>0</v>
      </c>
      <c r="Z922" s="94"/>
      <c r="AA922" s="42"/>
    </row>
    <row r="923" spans="1:27" s="43" customFormat="1" ht="21" hidden="1" customHeight="1" x14ac:dyDescent="0.25">
      <c r="A923" s="44"/>
      <c r="B923" s="59" t="s">
        <v>46</v>
      </c>
      <c r="C923" s="60"/>
      <c r="D923" s="45"/>
      <c r="E923" s="45"/>
      <c r="F923" s="358" t="s">
        <v>48</v>
      </c>
      <c r="G923" s="358"/>
      <c r="H923" s="45"/>
      <c r="I923" s="358" t="s">
        <v>49</v>
      </c>
      <c r="J923" s="358"/>
      <c r="K923" s="358"/>
      <c r="L923" s="61"/>
      <c r="M923" s="45"/>
      <c r="N923" s="88"/>
      <c r="O923" s="89" t="s">
        <v>51</v>
      </c>
      <c r="P923" s="89"/>
      <c r="Q923" s="89"/>
      <c r="R923" s="89">
        <v>0</v>
      </c>
      <c r="S923" s="93"/>
      <c r="T923" s="89" t="s">
        <v>51</v>
      </c>
      <c r="U923" s="162">
        <f>IF($J$1="February","",Y922)</f>
        <v>0</v>
      </c>
      <c r="V923" s="91"/>
      <c r="W923" s="162">
        <f t="shared" ref="W923:W932" si="173">IF(U923="","",U923+V923)</f>
        <v>0</v>
      </c>
      <c r="X923" s="91"/>
      <c r="Y923" s="162">
        <f t="shared" ref="Y923:Y932" si="174">IF(W923="","",W923-X923)</f>
        <v>0</v>
      </c>
      <c r="Z923" s="94"/>
      <c r="AA923" s="45"/>
    </row>
    <row r="924" spans="1:27" s="43" customFormat="1" ht="21" hidden="1" customHeight="1" x14ac:dyDescent="0.25">
      <c r="A924" s="44"/>
      <c r="B924" s="45"/>
      <c r="C924" s="45"/>
      <c r="D924" s="45"/>
      <c r="E924" s="45"/>
      <c r="F924" s="45"/>
      <c r="G924" s="45"/>
      <c r="H924" s="62"/>
      <c r="L924" s="49"/>
      <c r="M924" s="45"/>
      <c r="N924" s="88"/>
      <c r="O924" s="89" t="s">
        <v>52</v>
      </c>
      <c r="P924" s="89"/>
      <c r="Q924" s="89"/>
      <c r="R924" s="89" t="str">
        <f t="shared" ref="R924:R929" si="175">IF(Q924="","",R923-Q924)</f>
        <v/>
      </c>
      <c r="S924" s="93"/>
      <c r="T924" s="89" t="s">
        <v>52</v>
      </c>
      <c r="U924" s="162">
        <f>IF($J$1="March","",Y923)</f>
        <v>0</v>
      </c>
      <c r="V924" s="91"/>
      <c r="W924" s="162">
        <f t="shared" si="173"/>
        <v>0</v>
      </c>
      <c r="X924" s="91"/>
      <c r="Y924" s="162">
        <f t="shared" si="174"/>
        <v>0</v>
      </c>
      <c r="Z924" s="94"/>
      <c r="AA924" s="45"/>
    </row>
    <row r="925" spans="1:27" s="43" customFormat="1" ht="21" hidden="1" customHeight="1" x14ac:dyDescent="0.25">
      <c r="A925" s="44"/>
      <c r="B925" s="359" t="s">
        <v>47</v>
      </c>
      <c r="C925" s="360"/>
      <c r="D925" s="45"/>
      <c r="E925" s="45"/>
      <c r="F925" s="63" t="s">
        <v>69</v>
      </c>
      <c r="G925" s="58">
        <f>IF($J$1="January",U921,IF($J$1="February",U922,IF($J$1="March",U923,IF($J$1="April",U924,IF($J$1="May",U925,IF($J$1="June",U926,IF($J$1="July",U927,IF($J$1="August",U928,IF($J$1="August",U928,IF($J$1="September",U929,IF($J$1="October",U930,IF($J$1="November",U931,IF($J$1="December",U932)))))))))))))</f>
        <v>0</v>
      </c>
      <c r="H925" s="62"/>
      <c r="I925" s="64"/>
      <c r="J925" s="65" t="s">
        <v>66</v>
      </c>
      <c r="K925" s="66">
        <f>K921/$K$2*I925</f>
        <v>0</v>
      </c>
      <c r="L925" s="67"/>
      <c r="M925" s="45"/>
      <c r="N925" s="88"/>
      <c r="O925" s="89" t="s">
        <v>53</v>
      </c>
      <c r="P925" s="89"/>
      <c r="Q925" s="89"/>
      <c r="R925" s="89" t="str">
        <f t="shared" si="175"/>
        <v/>
      </c>
      <c r="S925" s="93"/>
      <c r="T925" s="89" t="s">
        <v>53</v>
      </c>
      <c r="U925" s="162">
        <f>IF($J$1="April","",Y924)</f>
        <v>0</v>
      </c>
      <c r="V925" s="91"/>
      <c r="W925" s="162">
        <f t="shared" si="173"/>
        <v>0</v>
      </c>
      <c r="X925" s="91"/>
      <c r="Y925" s="162">
        <f t="shared" si="174"/>
        <v>0</v>
      </c>
      <c r="Z925" s="94"/>
      <c r="AA925" s="45"/>
    </row>
    <row r="926" spans="1:27" s="43" customFormat="1" ht="21" hidden="1" customHeight="1" x14ac:dyDescent="0.25">
      <c r="A926" s="44"/>
      <c r="B926" s="54"/>
      <c r="C926" s="54"/>
      <c r="D926" s="45"/>
      <c r="E926" s="45"/>
      <c r="F926" s="63" t="s">
        <v>23</v>
      </c>
      <c r="G926" s="58">
        <f>IF($J$1="January",V921,IF($J$1="February",V922,IF($J$1="March",V923,IF($J$1="April",V924,IF($J$1="May",V925,IF($J$1="June",V926,IF($J$1="July",V927,IF($J$1="August",V928,IF($J$1="August",V928,IF($J$1="September",V929,IF($J$1="October",V930,IF($J$1="November",V931,IF($J$1="December",V932)))))))))))))</f>
        <v>0</v>
      </c>
      <c r="H926" s="62"/>
      <c r="I926" s="108"/>
      <c r="J926" s="65" t="s">
        <v>67</v>
      </c>
      <c r="K926" s="68">
        <f>K921/$K$2/8*I926</f>
        <v>0</v>
      </c>
      <c r="L926" s="69"/>
      <c r="M926" s="45"/>
      <c r="N926" s="88"/>
      <c r="O926" s="89" t="s">
        <v>54</v>
      </c>
      <c r="P926" s="89"/>
      <c r="Q926" s="89"/>
      <c r="R926" s="89" t="str">
        <f t="shared" si="175"/>
        <v/>
      </c>
      <c r="S926" s="93"/>
      <c r="T926" s="89" t="s">
        <v>54</v>
      </c>
      <c r="U926" s="162">
        <f>IF($J$1="May","",Y925)</f>
        <v>0</v>
      </c>
      <c r="V926" s="91"/>
      <c r="W926" s="162">
        <f t="shared" si="173"/>
        <v>0</v>
      </c>
      <c r="X926" s="91"/>
      <c r="Y926" s="162">
        <f t="shared" si="174"/>
        <v>0</v>
      </c>
      <c r="Z926" s="94"/>
      <c r="AA926" s="45"/>
    </row>
    <row r="927" spans="1:27" s="43" customFormat="1" ht="21" hidden="1" customHeight="1" x14ac:dyDescent="0.25">
      <c r="A927" s="44"/>
      <c r="B927" s="63" t="s">
        <v>7</v>
      </c>
      <c r="C927" s="54">
        <f>IF($J$1="January",P921,IF($J$1="February",P922,IF($J$1="March",P923,IF($J$1="April",P924,IF($J$1="May",P925,IF($J$1="June",P926,IF($J$1="July",P927,IF($J$1="August",P928,IF($J$1="August",P928,IF($J$1="September",P929,IF($J$1="October",P930,IF($J$1="November",P931,IF($J$1="December",P932)))))))))))))</f>
        <v>0</v>
      </c>
      <c r="D927" s="45"/>
      <c r="E927" s="45"/>
      <c r="F927" s="63" t="s">
        <v>70</v>
      </c>
      <c r="G927" s="58">
        <f>IF($J$1="January",W921,IF($J$1="February",W922,IF($J$1="March",W923,IF($J$1="April",W924,IF($J$1="May",W925,IF($J$1="June",W926,IF($J$1="July",W927,IF($J$1="August",W928,IF($J$1="August",W928,IF($J$1="September",W929,IF($J$1="October",W930,IF($J$1="November",W931,IF($J$1="December",W932)))))))))))))</f>
        <v>0</v>
      </c>
      <c r="H927" s="62"/>
      <c r="I927" s="361" t="s">
        <v>74</v>
      </c>
      <c r="J927" s="362"/>
      <c r="K927" s="68">
        <f>K925+K926</f>
        <v>0</v>
      </c>
      <c r="L927" s="69"/>
      <c r="M927" s="45"/>
      <c r="N927" s="88"/>
      <c r="O927" s="89" t="s">
        <v>55</v>
      </c>
      <c r="P927" s="89"/>
      <c r="Q927" s="89"/>
      <c r="R927" s="89">
        <v>0</v>
      </c>
      <c r="S927" s="93"/>
      <c r="T927" s="89" t="s">
        <v>55</v>
      </c>
      <c r="U927" s="162">
        <f>IF($J$1="June","",Y926)</f>
        <v>0</v>
      </c>
      <c r="V927" s="91"/>
      <c r="W927" s="162">
        <f t="shared" si="173"/>
        <v>0</v>
      </c>
      <c r="X927" s="91"/>
      <c r="Y927" s="162">
        <f t="shared" si="174"/>
        <v>0</v>
      </c>
      <c r="Z927" s="94"/>
      <c r="AA927" s="45"/>
    </row>
    <row r="928" spans="1:27" s="43" customFormat="1" ht="21" hidden="1" customHeight="1" x14ac:dyDescent="0.25">
      <c r="A928" s="44"/>
      <c r="B928" s="63" t="s">
        <v>6</v>
      </c>
      <c r="C928" s="54">
        <f>IF($J$1="January",Q921,IF($J$1="February",Q922,IF($J$1="March",Q923,IF($J$1="April",Q924,IF($J$1="May",Q925,IF($J$1="June",Q926,IF($J$1="July",Q927,IF($J$1="August",Q928,IF($J$1="August",Q928,IF($J$1="September",Q929,IF($J$1="October",Q930,IF($J$1="November",Q931,IF($J$1="December",Q932)))))))))))))</f>
        <v>0</v>
      </c>
      <c r="D928" s="45"/>
      <c r="E928" s="45"/>
      <c r="F928" s="63" t="s">
        <v>24</v>
      </c>
      <c r="G928" s="58">
        <f>IF($J$1="January",X921,IF($J$1="February",X922,IF($J$1="March",X923,IF($J$1="April",X924,IF($J$1="May",X925,IF($J$1="June",X926,IF($J$1="July",X927,IF($J$1="August",X928,IF($J$1="August",X928,IF($J$1="September",X929,IF($J$1="October",X930,IF($J$1="November",X931,IF($J$1="December",X932)))))))))))))</f>
        <v>0</v>
      </c>
      <c r="H928" s="62"/>
      <c r="I928" s="361" t="s">
        <v>75</v>
      </c>
      <c r="J928" s="362"/>
      <c r="K928" s="58">
        <f>G928</f>
        <v>0</v>
      </c>
      <c r="L928" s="70"/>
      <c r="M928" s="45"/>
      <c r="N928" s="88"/>
      <c r="O928" s="89" t="s">
        <v>56</v>
      </c>
      <c r="P928" s="89"/>
      <c r="Q928" s="89"/>
      <c r="R928" s="89">
        <v>0</v>
      </c>
      <c r="S928" s="93"/>
      <c r="T928" s="89" t="s">
        <v>56</v>
      </c>
      <c r="U928" s="162" t="str">
        <f>IF($J$1="July","",Y927)</f>
        <v/>
      </c>
      <c r="V928" s="91"/>
      <c r="W928" s="162" t="str">
        <f t="shared" si="173"/>
        <v/>
      </c>
      <c r="X928" s="91"/>
      <c r="Y928" s="162" t="str">
        <f t="shared" si="174"/>
        <v/>
      </c>
      <c r="Z928" s="94"/>
      <c r="AA928" s="45"/>
    </row>
    <row r="929" spans="1:27" s="43" customFormat="1" ht="21" hidden="1" customHeight="1" x14ac:dyDescent="0.25">
      <c r="A929" s="44"/>
      <c r="B929" s="71" t="s">
        <v>73</v>
      </c>
      <c r="C929" s="54">
        <f>IF($J$1="January",R921,IF($J$1="February",R922,IF($J$1="March",R923,IF($J$1="April",R924,IF($J$1="May",R925,IF($J$1="June",R926,IF($J$1="July",R927,IF($J$1="August",R928,IF($J$1="August",R928,IF($J$1="September",R929,IF($J$1="October",R930,IF($J$1="November",R931,IF($J$1="December",R932)))))))))))))</f>
        <v>0</v>
      </c>
      <c r="D929" s="45"/>
      <c r="E929" s="45"/>
      <c r="F929" s="63" t="s">
        <v>72</v>
      </c>
      <c r="G929" s="58">
        <f>IF($J$1="January",Y921,IF($J$1="February",Y922,IF($J$1="March",Y923,IF($J$1="April",Y924,IF($J$1="May",Y925,IF($J$1="June",Y926,IF($J$1="July",Y927,IF($J$1="August",Y928,IF($J$1="August",Y928,IF($J$1="September",Y929,IF($J$1="October",Y930,IF($J$1="November",Y931,IF($J$1="December",Y932)))))))))))))</f>
        <v>0</v>
      </c>
      <c r="H929" s="45"/>
      <c r="I929" s="363" t="s">
        <v>68</v>
      </c>
      <c r="J929" s="364"/>
      <c r="K929" s="72">
        <f>K927-K928</f>
        <v>0</v>
      </c>
      <c r="L929" s="73"/>
      <c r="M929" s="45"/>
      <c r="N929" s="88"/>
      <c r="O929" s="89" t="s">
        <v>61</v>
      </c>
      <c r="P929" s="89"/>
      <c r="Q929" s="89"/>
      <c r="R929" s="89" t="str">
        <f t="shared" si="175"/>
        <v/>
      </c>
      <c r="S929" s="93"/>
      <c r="T929" s="89" t="s">
        <v>61</v>
      </c>
      <c r="U929" s="162" t="str">
        <f>IF($J$1="August","",Y928)</f>
        <v/>
      </c>
      <c r="V929" s="91"/>
      <c r="W929" s="162" t="str">
        <f t="shared" si="173"/>
        <v/>
      </c>
      <c r="X929" s="91"/>
      <c r="Y929" s="162" t="str">
        <f t="shared" si="174"/>
        <v/>
      </c>
      <c r="Z929" s="94"/>
      <c r="AA929" s="45"/>
    </row>
    <row r="930" spans="1:27" s="43" customFormat="1" ht="21" hidden="1" customHeight="1" x14ac:dyDescent="0.25">
      <c r="A930" s="44"/>
      <c r="B930" s="45"/>
      <c r="C930" s="45"/>
      <c r="D930" s="45"/>
      <c r="E930" s="45"/>
      <c r="F930" s="45"/>
      <c r="G930" s="45"/>
      <c r="H930" s="45"/>
      <c r="I930" s="45"/>
      <c r="J930" s="177"/>
      <c r="K930" s="177"/>
      <c r="L930" s="61"/>
      <c r="M930" s="45"/>
      <c r="N930" s="88"/>
      <c r="O930" s="89" t="s">
        <v>57</v>
      </c>
      <c r="P930" s="89"/>
      <c r="Q930" s="89"/>
      <c r="R930" s="89">
        <v>0</v>
      </c>
      <c r="S930" s="93"/>
      <c r="T930" s="89" t="s">
        <v>57</v>
      </c>
      <c r="U930" s="162" t="str">
        <f>IF($J$1="September","",Y929)</f>
        <v/>
      </c>
      <c r="V930" s="91"/>
      <c r="W930" s="162" t="str">
        <f t="shared" si="173"/>
        <v/>
      </c>
      <c r="X930" s="91"/>
      <c r="Y930" s="162" t="str">
        <f t="shared" si="174"/>
        <v/>
      </c>
      <c r="Z930" s="94"/>
      <c r="AA930" s="45"/>
    </row>
    <row r="931" spans="1:27" s="43" customFormat="1" ht="21" hidden="1" customHeight="1" x14ac:dyDescent="0.25">
      <c r="A931" s="44"/>
      <c r="B931" s="365" t="s">
        <v>103</v>
      </c>
      <c r="C931" s="365"/>
      <c r="D931" s="365"/>
      <c r="E931" s="365"/>
      <c r="F931" s="365"/>
      <c r="G931" s="365"/>
      <c r="H931" s="365"/>
      <c r="I931" s="365"/>
      <c r="J931" s="365"/>
      <c r="K931" s="365"/>
      <c r="L931" s="61"/>
      <c r="M931" s="45"/>
      <c r="N931" s="88"/>
      <c r="O931" s="89" t="s">
        <v>62</v>
      </c>
      <c r="P931" s="89"/>
      <c r="Q931" s="89"/>
      <c r="R931" s="89">
        <v>0</v>
      </c>
      <c r="S931" s="93"/>
      <c r="T931" s="89" t="s">
        <v>62</v>
      </c>
      <c r="U931" s="162" t="str">
        <f>IF($J$1="October","",Y930)</f>
        <v/>
      </c>
      <c r="V931" s="91"/>
      <c r="W931" s="162" t="str">
        <f t="shared" si="173"/>
        <v/>
      </c>
      <c r="X931" s="91"/>
      <c r="Y931" s="162" t="str">
        <f t="shared" si="174"/>
        <v/>
      </c>
      <c r="Z931" s="94"/>
      <c r="AA931" s="45"/>
    </row>
    <row r="932" spans="1:27" s="43" customFormat="1" ht="21" hidden="1" customHeight="1" x14ac:dyDescent="0.25">
      <c r="A932" s="44"/>
      <c r="B932" s="365"/>
      <c r="C932" s="365"/>
      <c r="D932" s="365"/>
      <c r="E932" s="365"/>
      <c r="F932" s="365"/>
      <c r="G932" s="365"/>
      <c r="H932" s="365"/>
      <c r="I932" s="365"/>
      <c r="J932" s="365"/>
      <c r="K932" s="365"/>
      <c r="L932" s="61"/>
      <c r="M932" s="45"/>
      <c r="N932" s="88"/>
      <c r="O932" s="89" t="s">
        <v>63</v>
      </c>
      <c r="P932" s="89"/>
      <c r="Q932" s="89"/>
      <c r="R932" s="89">
        <v>0</v>
      </c>
      <c r="S932" s="93"/>
      <c r="T932" s="89" t="s">
        <v>63</v>
      </c>
      <c r="U932" s="162" t="str">
        <f>IF($J$1="November","",Y931)</f>
        <v/>
      </c>
      <c r="V932" s="91"/>
      <c r="W932" s="162" t="str">
        <f t="shared" si="173"/>
        <v/>
      </c>
      <c r="X932" s="91"/>
      <c r="Y932" s="162" t="str">
        <f t="shared" si="174"/>
        <v/>
      </c>
      <c r="Z932" s="94"/>
      <c r="AA932" s="45"/>
    </row>
    <row r="933" spans="1:27" s="43" customFormat="1" ht="21" hidden="1" customHeight="1" thickBot="1" x14ac:dyDescent="0.3">
      <c r="A933" s="74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6"/>
      <c r="N933" s="95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7"/>
    </row>
    <row r="934" spans="1:27" s="43" customFormat="1" ht="21" customHeight="1" thickBot="1" x14ac:dyDescent="0.3"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7" s="43" customFormat="1" ht="21" customHeight="1" x14ac:dyDescent="0.25">
      <c r="A935" s="369" t="s">
        <v>45</v>
      </c>
      <c r="B935" s="370"/>
      <c r="C935" s="370"/>
      <c r="D935" s="370"/>
      <c r="E935" s="370"/>
      <c r="F935" s="370"/>
      <c r="G935" s="370"/>
      <c r="H935" s="370"/>
      <c r="I935" s="370"/>
      <c r="J935" s="370"/>
      <c r="K935" s="370"/>
      <c r="L935" s="371"/>
      <c r="M935" s="42"/>
      <c r="N935" s="81"/>
      <c r="O935" s="353" t="s">
        <v>47</v>
      </c>
      <c r="P935" s="354"/>
      <c r="Q935" s="354"/>
      <c r="R935" s="355"/>
      <c r="S935" s="82"/>
      <c r="T935" s="353" t="s">
        <v>48</v>
      </c>
      <c r="U935" s="354"/>
      <c r="V935" s="354"/>
      <c r="W935" s="354"/>
      <c r="X935" s="354"/>
      <c r="Y935" s="355"/>
      <c r="Z935" s="83"/>
      <c r="AA935" s="42"/>
    </row>
    <row r="936" spans="1:27" s="43" customFormat="1" ht="21" customHeight="1" x14ac:dyDescent="0.25">
      <c r="A936" s="44"/>
      <c r="B936" s="45"/>
      <c r="C936" s="356" t="s">
        <v>101</v>
      </c>
      <c r="D936" s="356"/>
      <c r="E936" s="356"/>
      <c r="F936" s="356"/>
      <c r="G936" s="46" t="str">
        <f>$J$1</f>
        <v>July</v>
      </c>
      <c r="H936" s="357">
        <f>$K$1</f>
        <v>2020</v>
      </c>
      <c r="I936" s="357"/>
      <c r="J936" s="45"/>
      <c r="K936" s="47"/>
      <c r="L936" s="48"/>
      <c r="M936" s="47"/>
      <c r="N936" s="84"/>
      <c r="O936" s="85" t="s">
        <v>58</v>
      </c>
      <c r="P936" s="85" t="s">
        <v>7</v>
      </c>
      <c r="Q936" s="85" t="s">
        <v>6</v>
      </c>
      <c r="R936" s="85" t="s">
        <v>59</v>
      </c>
      <c r="S936" s="86"/>
      <c r="T936" s="85" t="s">
        <v>58</v>
      </c>
      <c r="U936" s="85" t="s">
        <v>60</v>
      </c>
      <c r="V936" s="85" t="s">
        <v>23</v>
      </c>
      <c r="W936" s="85" t="s">
        <v>22</v>
      </c>
      <c r="X936" s="85" t="s">
        <v>24</v>
      </c>
      <c r="Y936" s="85" t="s">
        <v>64</v>
      </c>
      <c r="Z936" s="87"/>
      <c r="AA936" s="47"/>
    </row>
    <row r="937" spans="1:27" s="43" customFormat="1" ht="21" customHeight="1" x14ac:dyDescent="0.25">
      <c r="A937" s="44"/>
      <c r="B937" s="45"/>
      <c r="C937" s="45"/>
      <c r="D937" s="50"/>
      <c r="E937" s="50"/>
      <c r="F937" s="50"/>
      <c r="G937" s="50"/>
      <c r="H937" s="50"/>
      <c r="I937" s="45"/>
      <c r="J937" s="51" t="s">
        <v>1</v>
      </c>
      <c r="K937" s="52">
        <v>22000</v>
      </c>
      <c r="L937" s="53"/>
      <c r="M937" s="45"/>
      <c r="N937" s="88"/>
      <c r="O937" s="89" t="s">
        <v>50</v>
      </c>
      <c r="P937" s="89">
        <v>28</v>
      </c>
      <c r="Q937" s="89">
        <v>3</v>
      </c>
      <c r="R937" s="89">
        <f>13-Q937</f>
        <v>10</v>
      </c>
      <c r="S937" s="90"/>
      <c r="T937" s="89" t="s">
        <v>50</v>
      </c>
      <c r="U937" s="91"/>
      <c r="V937" s="91"/>
      <c r="W937" s="91">
        <f>V937+U937</f>
        <v>0</v>
      </c>
      <c r="X937" s="91"/>
      <c r="Y937" s="91">
        <f>W937-X937</f>
        <v>0</v>
      </c>
      <c r="Z937" s="87"/>
      <c r="AA937" s="45"/>
    </row>
    <row r="938" spans="1:27" s="43" customFormat="1" ht="21" customHeight="1" x14ac:dyDescent="0.25">
      <c r="A938" s="44"/>
      <c r="B938" s="45" t="s">
        <v>0</v>
      </c>
      <c r="C938" s="55" t="s">
        <v>178</v>
      </c>
      <c r="D938" s="45"/>
      <c r="E938" s="45"/>
      <c r="F938" s="45"/>
      <c r="G938" s="45"/>
      <c r="H938" s="56"/>
      <c r="I938" s="50"/>
      <c r="J938" s="45"/>
      <c r="K938" s="45"/>
      <c r="L938" s="57"/>
      <c r="M938" s="42"/>
      <c r="N938" s="92"/>
      <c r="O938" s="89" t="s">
        <v>76</v>
      </c>
      <c r="P938" s="89">
        <v>28</v>
      </c>
      <c r="Q938" s="89">
        <v>1</v>
      </c>
      <c r="R938" s="89">
        <f>IF(Q938="","",R937-Q938)</f>
        <v>9</v>
      </c>
      <c r="S938" s="93"/>
      <c r="T938" s="89" t="s">
        <v>76</v>
      </c>
      <c r="U938" s="162">
        <f>IF($J$1="January","",Y937)</f>
        <v>0</v>
      </c>
      <c r="V938" s="91"/>
      <c r="W938" s="162">
        <f>IF(U938="","",U938+V938)</f>
        <v>0</v>
      </c>
      <c r="X938" s="91"/>
      <c r="Y938" s="162">
        <f>IF(W938="","",W938-X938)</f>
        <v>0</v>
      </c>
      <c r="Z938" s="94"/>
      <c r="AA938" s="42"/>
    </row>
    <row r="939" spans="1:27" s="43" customFormat="1" ht="21" customHeight="1" x14ac:dyDescent="0.25">
      <c r="A939" s="44"/>
      <c r="B939" s="59" t="s">
        <v>46</v>
      </c>
      <c r="C939" s="60"/>
      <c r="D939" s="45"/>
      <c r="E939" s="45"/>
      <c r="F939" s="358" t="s">
        <v>48</v>
      </c>
      <c r="G939" s="358"/>
      <c r="H939" s="45"/>
      <c r="I939" s="358" t="s">
        <v>49</v>
      </c>
      <c r="J939" s="358"/>
      <c r="K939" s="358"/>
      <c r="L939" s="61"/>
      <c r="M939" s="45"/>
      <c r="N939" s="88"/>
      <c r="O939" s="89" t="s">
        <v>51</v>
      </c>
      <c r="P939" s="89">
        <v>29</v>
      </c>
      <c r="Q939" s="89">
        <v>2</v>
      </c>
      <c r="R939" s="89">
        <f>IF(Q939="","",R938-Q939)</f>
        <v>7</v>
      </c>
      <c r="S939" s="93"/>
      <c r="T939" s="89" t="s">
        <v>51</v>
      </c>
      <c r="U939" s="162">
        <f>IF($J$1="February","",Y938)</f>
        <v>0</v>
      </c>
      <c r="V939" s="91">
        <v>1000</v>
      </c>
      <c r="W939" s="162">
        <f t="shared" ref="W939:W948" si="176">IF(U939="","",U939+V939)</f>
        <v>1000</v>
      </c>
      <c r="X939" s="91">
        <v>1000</v>
      </c>
      <c r="Y939" s="162">
        <f t="shared" ref="Y939:Y948" si="177">IF(W939="","",W939-X939)</f>
        <v>0</v>
      </c>
      <c r="Z939" s="94"/>
      <c r="AA939" s="45"/>
    </row>
    <row r="940" spans="1:27" s="43" customFormat="1" ht="21" customHeight="1" x14ac:dyDescent="0.25">
      <c r="A940" s="44"/>
      <c r="B940" s="45"/>
      <c r="C940" s="45"/>
      <c r="D940" s="45"/>
      <c r="E940" s="45"/>
      <c r="F940" s="45"/>
      <c r="G940" s="45"/>
      <c r="H940" s="62"/>
      <c r="L940" s="49"/>
      <c r="M940" s="45"/>
      <c r="N940" s="88"/>
      <c r="O940" s="89" t="s">
        <v>52</v>
      </c>
      <c r="P940" s="89">
        <v>15</v>
      </c>
      <c r="Q940" s="89">
        <v>15</v>
      </c>
      <c r="R940" s="89">
        <v>0</v>
      </c>
      <c r="S940" s="93"/>
      <c r="T940" s="89" t="s">
        <v>52</v>
      </c>
      <c r="U940" s="162">
        <f>IF($J$1="March","",Y939)</f>
        <v>0</v>
      </c>
      <c r="V940" s="91"/>
      <c r="W940" s="162">
        <f t="shared" si="176"/>
        <v>0</v>
      </c>
      <c r="X940" s="91"/>
      <c r="Y940" s="162">
        <f t="shared" si="177"/>
        <v>0</v>
      </c>
      <c r="Z940" s="94"/>
      <c r="AA940" s="45"/>
    </row>
    <row r="941" spans="1:27" s="43" customFormat="1" ht="21" customHeight="1" x14ac:dyDescent="0.25">
      <c r="A941" s="44"/>
      <c r="B941" s="359" t="s">
        <v>47</v>
      </c>
      <c r="C941" s="360"/>
      <c r="D941" s="45"/>
      <c r="E941" s="45"/>
      <c r="F941" s="63" t="s">
        <v>69</v>
      </c>
      <c r="G941" s="179">
        <f>IF($J$1="January",U937,IF($J$1="February",U938,IF($J$1="March",U939,IF($J$1="April",U940,IF($J$1="May",U941,IF($J$1="June",U942,IF($J$1="July",U943,IF($J$1="August",U944,IF($J$1="August",U944,IF($J$1="September",U945,IF($J$1="October",U946,IF($J$1="November",U947,IF($J$1="December",U948)))))))))))))</f>
        <v>0</v>
      </c>
      <c r="H941" s="62"/>
      <c r="I941" s="64">
        <f>IF(C945&gt;0,$K$2,C943)</f>
        <v>31</v>
      </c>
      <c r="J941" s="65" t="s">
        <v>66</v>
      </c>
      <c r="K941" s="66">
        <f>K937/$K$2*I941</f>
        <v>22000</v>
      </c>
      <c r="L941" s="67"/>
      <c r="M941" s="45"/>
      <c r="N941" s="88"/>
      <c r="O941" s="89" t="s">
        <v>53</v>
      </c>
      <c r="P941" s="89">
        <v>31</v>
      </c>
      <c r="Q941" s="89">
        <v>0</v>
      </c>
      <c r="R941" s="89">
        <f t="shared" ref="R941:R942" si="178">IF(Q941="","",R940-Q941)</f>
        <v>0</v>
      </c>
      <c r="S941" s="93"/>
      <c r="T941" s="89" t="s">
        <v>53</v>
      </c>
      <c r="U941" s="162">
        <f>IF($J$1="April","",Y940)</f>
        <v>0</v>
      </c>
      <c r="V941" s="91"/>
      <c r="W941" s="162">
        <f t="shared" si="176"/>
        <v>0</v>
      </c>
      <c r="X941" s="91"/>
      <c r="Y941" s="162">
        <f t="shared" si="177"/>
        <v>0</v>
      </c>
      <c r="Z941" s="94"/>
      <c r="AA941" s="45"/>
    </row>
    <row r="942" spans="1:27" s="43" customFormat="1" ht="21" customHeight="1" x14ac:dyDescent="0.25">
      <c r="A942" s="44"/>
      <c r="B942" s="54"/>
      <c r="C942" s="54"/>
      <c r="D942" s="45"/>
      <c r="E942" s="45"/>
      <c r="F942" s="63" t="s">
        <v>23</v>
      </c>
      <c r="G942" s="179">
        <f>IF($J$1="January",V937,IF($J$1="February",V938,IF($J$1="March",V939,IF($J$1="April",V940,IF($J$1="May",V941,IF($J$1="June",V942,IF($J$1="July",V943,IF($J$1="August",V944,IF($J$1="August",V944,IF($J$1="September",V945,IF($J$1="October",V946,IF($J$1="November",V947,IF($J$1="December",V948)))))))))))))</f>
        <v>2000</v>
      </c>
      <c r="H942" s="62"/>
      <c r="I942" s="108">
        <v>-13</v>
      </c>
      <c r="J942" s="65" t="s">
        <v>67</v>
      </c>
      <c r="K942" s="58">
        <f>K937/$K$2/8*I942</f>
        <v>-1153.2258064516129</v>
      </c>
      <c r="L942" s="69"/>
      <c r="M942" s="45"/>
      <c r="N942" s="88"/>
      <c r="O942" s="89" t="s">
        <v>54</v>
      </c>
      <c r="P942" s="89">
        <v>28</v>
      </c>
      <c r="Q942" s="89">
        <v>2</v>
      </c>
      <c r="R942" s="89">
        <f t="shared" si="178"/>
        <v>-2</v>
      </c>
      <c r="S942" s="93"/>
      <c r="T942" s="89" t="s">
        <v>54</v>
      </c>
      <c r="U942" s="162">
        <f>IF($J$1="May","",Y941)</f>
        <v>0</v>
      </c>
      <c r="V942" s="91"/>
      <c r="W942" s="162">
        <f t="shared" si="176"/>
        <v>0</v>
      </c>
      <c r="X942" s="91"/>
      <c r="Y942" s="162">
        <f t="shared" si="177"/>
        <v>0</v>
      </c>
      <c r="Z942" s="94"/>
      <c r="AA942" s="45"/>
    </row>
    <row r="943" spans="1:27" s="43" customFormat="1" ht="21" customHeight="1" x14ac:dyDescent="0.25">
      <c r="A943" s="44"/>
      <c r="B943" s="63" t="s">
        <v>7</v>
      </c>
      <c r="C943" s="54">
        <f>IF($J$1="January",P937,IF($J$1="February",P938,IF($J$1="March",P939,IF($J$1="April",P940,IF($J$1="May",P941,IF($J$1="June",P942,IF($J$1="July",P943,IF($J$1="August",P944,IF($J$1="August",P944,IF($J$1="September",P945,IF($J$1="October",P946,IF($J$1="November",P947,IF($J$1="December",P948)))))))))))))</f>
        <v>31</v>
      </c>
      <c r="D943" s="45"/>
      <c r="E943" s="45"/>
      <c r="F943" s="63" t="s">
        <v>70</v>
      </c>
      <c r="G943" s="179">
        <f>IF($J$1="January",W937,IF($J$1="February",W938,IF($J$1="March",W939,IF($J$1="April",W940,IF($J$1="May",W941,IF($J$1="June",W942,IF($J$1="July",W943,IF($J$1="August",W944,IF($J$1="August",W944,IF($J$1="September",W945,IF($J$1="October",W946,IF($J$1="November",W947,IF($J$1="December",W948)))))))))))))</f>
        <v>2000</v>
      </c>
      <c r="H943" s="62"/>
      <c r="I943" s="361" t="s">
        <v>74</v>
      </c>
      <c r="J943" s="362"/>
      <c r="K943" s="68">
        <f>K941+K942</f>
        <v>20846.774193548386</v>
      </c>
      <c r="L943" s="69"/>
      <c r="M943" s="45"/>
      <c r="N943" s="88"/>
      <c r="O943" s="89" t="s">
        <v>55</v>
      </c>
      <c r="P943" s="89">
        <v>31</v>
      </c>
      <c r="Q943" s="89">
        <v>0</v>
      </c>
      <c r="R943" s="89">
        <v>0</v>
      </c>
      <c r="S943" s="93"/>
      <c r="T943" s="89" t="s">
        <v>55</v>
      </c>
      <c r="U943" s="162">
        <f>IF($J$1="June","",Y942)</f>
        <v>0</v>
      </c>
      <c r="V943" s="91">
        <v>2000</v>
      </c>
      <c r="W943" s="162">
        <f t="shared" si="176"/>
        <v>2000</v>
      </c>
      <c r="X943" s="91">
        <v>2000</v>
      </c>
      <c r="Y943" s="162">
        <f t="shared" si="177"/>
        <v>0</v>
      </c>
      <c r="Z943" s="94"/>
      <c r="AA943" s="45"/>
    </row>
    <row r="944" spans="1:27" s="43" customFormat="1" ht="21" customHeight="1" x14ac:dyDescent="0.25">
      <c r="A944" s="44"/>
      <c r="B944" s="63" t="s">
        <v>6</v>
      </c>
      <c r="C944" s="54">
        <f>IF($J$1="January",Q937,IF($J$1="February",Q938,IF($J$1="March",Q939,IF($J$1="April",Q940,IF($J$1="May",Q941,IF($J$1="June",Q942,IF($J$1="July",Q943,IF($J$1="August",Q944,IF($J$1="August",Q944,IF($J$1="September",Q945,IF($J$1="October",Q946,IF($J$1="November",Q947,IF($J$1="December",Q948)))))))))))))</f>
        <v>0</v>
      </c>
      <c r="D944" s="45"/>
      <c r="E944" s="45"/>
      <c r="F944" s="63" t="s">
        <v>24</v>
      </c>
      <c r="G944" s="179">
        <f>IF($J$1="January",X937,IF($J$1="February",X938,IF($J$1="March",X939,IF($J$1="April",X940,IF($J$1="May",X941,IF($J$1="June",X942,IF($J$1="July",X943,IF($J$1="August",X944,IF($J$1="August",X944,IF($J$1="September",X945,IF($J$1="October",X946,IF($J$1="November",X947,IF($J$1="December",X948)))))))))))))</f>
        <v>2000</v>
      </c>
      <c r="H944" s="62"/>
      <c r="I944" s="361" t="s">
        <v>75</v>
      </c>
      <c r="J944" s="362"/>
      <c r="K944" s="58">
        <f>G944</f>
        <v>2000</v>
      </c>
      <c r="L944" s="70"/>
      <c r="M944" s="45"/>
      <c r="N944" s="88"/>
      <c r="O944" s="89" t="s">
        <v>56</v>
      </c>
      <c r="P944" s="89"/>
      <c r="Q944" s="89"/>
      <c r="R944" s="89">
        <v>0</v>
      </c>
      <c r="S944" s="93"/>
      <c r="T944" s="89" t="s">
        <v>56</v>
      </c>
      <c r="U944" s="162" t="str">
        <f>IF($J$1="July","",Y943)</f>
        <v/>
      </c>
      <c r="V944" s="91"/>
      <c r="W944" s="162" t="str">
        <f t="shared" si="176"/>
        <v/>
      </c>
      <c r="X944" s="91"/>
      <c r="Y944" s="162" t="str">
        <f t="shared" si="177"/>
        <v/>
      </c>
      <c r="Z944" s="94"/>
      <c r="AA944" s="45"/>
    </row>
    <row r="945" spans="1:27" s="43" customFormat="1" ht="21" customHeight="1" x14ac:dyDescent="0.25">
      <c r="A945" s="44"/>
      <c r="B945" s="71" t="s">
        <v>73</v>
      </c>
      <c r="C945" s="54">
        <f>IF($J$1="January",R937,IF($J$1="February",R938,IF($J$1="March",R939,IF($J$1="April",R940,IF($J$1="May",R941,IF($J$1="June",R942,IF($J$1="July",R943,IF($J$1="August",R944,IF($J$1="August",R944,IF($J$1="September",R945,IF($J$1="October",R946,IF($J$1="November",R947,IF($J$1="December",R948)))))))))))))</f>
        <v>0</v>
      </c>
      <c r="D945" s="45"/>
      <c r="E945" s="45"/>
      <c r="F945" s="63" t="s">
        <v>72</v>
      </c>
      <c r="G945" s="179">
        <f>IF($J$1="January",Y937,IF($J$1="February",Y938,IF($J$1="March",Y939,IF($J$1="April",Y940,IF($J$1="May",Y941,IF($J$1="June",Y942,IF($J$1="July",Y943,IF($J$1="August",Y944,IF($J$1="August",Y944,IF($J$1="September",Y945,IF($J$1="October",Y946,IF($J$1="November",Y947,IF($J$1="December",Y948)))))))))))))</f>
        <v>0</v>
      </c>
      <c r="H945" s="45"/>
      <c r="I945" s="363" t="s">
        <v>68</v>
      </c>
      <c r="J945" s="364"/>
      <c r="K945" s="72">
        <f>K943-K944</f>
        <v>18846.774193548386</v>
      </c>
      <c r="L945" s="73"/>
      <c r="M945" s="45"/>
      <c r="N945" s="88"/>
      <c r="O945" s="89" t="s">
        <v>61</v>
      </c>
      <c r="P945" s="89"/>
      <c r="Q945" s="89"/>
      <c r="R945" s="89">
        <v>0</v>
      </c>
      <c r="S945" s="93"/>
      <c r="T945" s="89" t="s">
        <v>61</v>
      </c>
      <c r="U945" s="162" t="str">
        <f>IF($J$1="August","",Y944)</f>
        <v/>
      </c>
      <c r="V945" s="91"/>
      <c r="W945" s="162" t="str">
        <f t="shared" si="176"/>
        <v/>
      </c>
      <c r="X945" s="91"/>
      <c r="Y945" s="162" t="str">
        <f t="shared" si="177"/>
        <v/>
      </c>
      <c r="Z945" s="94"/>
      <c r="AA945" s="45"/>
    </row>
    <row r="946" spans="1:27" s="43" customFormat="1" ht="21" customHeight="1" x14ac:dyDescent="0.25">
      <c r="A946" s="44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61"/>
      <c r="M946" s="45"/>
      <c r="N946" s="88"/>
      <c r="O946" s="89" t="s">
        <v>57</v>
      </c>
      <c r="P946" s="89"/>
      <c r="Q946" s="89"/>
      <c r="R946" s="89">
        <v>0</v>
      </c>
      <c r="S946" s="93"/>
      <c r="T946" s="89" t="s">
        <v>57</v>
      </c>
      <c r="U946" s="162" t="str">
        <f>IF($J$1="September","",Y945)</f>
        <v/>
      </c>
      <c r="V946" s="91"/>
      <c r="W946" s="162" t="str">
        <f t="shared" si="176"/>
        <v/>
      </c>
      <c r="X946" s="91"/>
      <c r="Y946" s="162" t="str">
        <f t="shared" si="177"/>
        <v/>
      </c>
      <c r="Z946" s="94"/>
      <c r="AA946" s="45"/>
    </row>
    <row r="947" spans="1:27" s="43" customFormat="1" ht="21" customHeight="1" x14ac:dyDescent="0.25">
      <c r="A947" s="44"/>
      <c r="B947" s="365" t="s">
        <v>103</v>
      </c>
      <c r="C947" s="365"/>
      <c r="D947" s="365"/>
      <c r="E947" s="365"/>
      <c r="F947" s="365"/>
      <c r="G947" s="365"/>
      <c r="H947" s="365"/>
      <c r="I947" s="365"/>
      <c r="J947" s="365"/>
      <c r="K947" s="365"/>
      <c r="L947" s="61"/>
      <c r="M947" s="45"/>
      <c r="N947" s="88"/>
      <c r="O947" s="89" t="s">
        <v>62</v>
      </c>
      <c r="P947" s="89"/>
      <c r="Q947" s="89"/>
      <c r="R947" s="89">
        <v>0</v>
      </c>
      <c r="S947" s="93"/>
      <c r="T947" s="89" t="s">
        <v>62</v>
      </c>
      <c r="U947" s="162" t="str">
        <f>IF($J$1="October","",Y946)</f>
        <v/>
      </c>
      <c r="V947" s="91"/>
      <c r="W947" s="162" t="str">
        <f t="shared" si="176"/>
        <v/>
      </c>
      <c r="X947" s="91"/>
      <c r="Y947" s="162" t="str">
        <f t="shared" si="177"/>
        <v/>
      </c>
      <c r="Z947" s="94"/>
      <c r="AA947" s="45"/>
    </row>
    <row r="948" spans="1:27" s="43" customFormat="1" ht="21" customHeight="1" x14ac:dyDescent="0.25">
      <c r="A948" s="44"/>
      <c r="B948" s="365"/>
      <c r="C948" s="365"/>
      <c r="D948" s="365"/>
      <c r="E948" s="365"/>
      <c r="F948" s="365"/>
      <c r="G948" s="365"/>
      <c r="H948" s="365"/>
      <c r="I948" s="365"/>
      <c r="J948" s="365"/>
      <c r="K948" s="365"/>
      <c r="L948" s="61"/>
      <c r="M948" s="45"/>
      <c r="N948" s="88"/>
      <c r="O948" s="89" t="s">
        <v>63</v>
      </c>
      <c r="P948" s="89"/>
      <c r="Q948" s="89"/>
      <c r="R948" s="89"/>
      <c r="S948" s="93"/>
      <c r="T948" s="89" t="s">
        <v>63</v>
      </c>
      <c r="U948" s="162" t="str">
        <f>IF($J$1="November","",Y947)</f>
        <v/>
      </c>
      <c r="V948" s="91"/>
      <c r="W948" s="162" t="str">
        <f t="shared" si="176"/>
        <v/>
      </c>
      <c r="X948" s="91"/>
      <c r="Y948" s="162" t="str">
        <f t="shared" si="177"/>
        <v/>
      </c>
      <c r="Z948" s="94"/>
      <c r="AA948" s="45"/>
    </row>
    <row r="949" spans="1:27" s="43" customFormat="1" ht="21" customHeight="1" thickBot="1" x14ac:dyDescent="0.3">
      <c r="A949" s="74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6"/>
      <c r="N949" s="95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7"/>
    </row>
    <row r="950" spans="1:27" s="43" customFormat="1" ht="21" customHeight="1" thickBot="1" x14ac:dyDescent="0.3"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7" s="43" customFormat="1" ht="21" hidden="1" customHeight="1" x14ac:dyDescent="0.25">
      <c r="A951" s="350" t="s">
        <v>45</v>
      </c>
      <c r="B951" s="351"/>
      <c r="C951" s="351"/>
      <c r="D951" s="351"/>
      <c r="E951" s="351"/>
      <c r="F951" s="351"/>
      <c r="G951" s="351"/>
      <c r="H951" s="351"/>
      <c r="I951" s="351"/>
      <c r="J951" s="351"/>
      <c r="K951" s="351"/>
      <c r="L951" s="352"/>
      <c r="M951" s="42"/>
      <c r="N951" s="81"/>
      <c r="O951" s="353" t="s">
        <v>47</v>
      </c>
      <c r="P951" s="354"/>
      <c r="Q951" s="354"/>
      <c r="R951" s="355"/>
      <c r="S951" s="82"/>
      <c r="T951" s="353" t="s">
        <v>48</v>
      </c>
      <c r="U951" s="354"/>
      <c r="V951" s="354"/>
      <c r="W951" s="354"/>
      <c r="X951" s="354"/>
      <c r="Y951" s="355"/>
      <c r="Z951" s="83"/>
      <c r="AA951" s="42"/>
    </row>
    <row r="952" spans="1:27" s="43" customFormat="1" ht="21" hidden="1" customHeight="1" x14ac:dyDescent="0.25">
      <c r="A952" s="44"/>
      <c r="B952" s="45"/>
      <c r="C952" s="356" t="s">
        <v>101</v>
      </c>
      <c r="D952" s="356"/>
      <c r="E952" s="356"/>
      <c r="F952" s="356"/>
      <c r="G952" s="46" t="str">
        <f>$J$1</f>
        <v>July</v>
      </c>
      <c r="H952" s="357">
        <f>$K$1</f>
        <v>2020</v>
      </c>
      <c r="I952" s="357"/>
      <c r="J952" s="45"/>
      <c r="K952" s="47"/>
      <c r="L952" s="48"/>
      <c r="M952" s="47"/>
      <c r="N952" s="84"/>
      <c r="O952" s="85" t="s">
        <v>58</v>
      </c>
      <c r="P952" s="85" t="s">
        <v>7</v>
      </c>
      <c r="Q952" s="85" t="s">
        <v>6</v>
      </c>
      <c r="R952" s="85" t="s">
        <v>59</v>
      </c>
      <c r="S952" s="86"/>
      <c r="T952" s="85" t="s">
        <v>58</v>
      </c>
      <c r="U952" s="85" t="s">
        <v>60</v>
      </c>
      <c r="V952" s="85" t="s">
        <v>23</v>
      </c>
      <c r="W952" s="85" t="s">
        <v>22</v>
      </c>
      <c r="X952" s="85" t="s">
        <v>24</v>
      </c>
      <c r="Y952" s="85" t="s">
        <v>64</v>
      </c>
      <c r="Z952" s="87"/>
      <c r="AA952" s="47"/>
    </row>
    <row r="953" spans="1:27" s="43" customFormat="1" ht="21" hidden="1" customHeight="1" x14ac:dyDescent="0.25">
      <c r="A953" s="44"/>
      <c r="B953" s="45"/>
      <c r="C953" s="45"/>
      <c r="D953" s="50"/>
      <c r="E953" s="50"/>
      <c r="F953" s="50"/>
      <c r="G953" s="50"/>
      <c r="H953" s="50"/>
      <c r="I953" s="45"/>
      <c r="J953" s="51" t="s">
        <v>1</v>
      </c>
      <c r="K953" s="52"/>
      <c r="L953" s="53"/>
      <c r="M953" s="45"/>
      <c r="N953" s="88"/>
      <c r="O953" s="89" t="s">
        <v>50</v>
      </c>
      <c r="P953" s="89"/>
      <c r="Q953" s="89"/>
      <c r="R953" s="89">
        <v>0</v>
      </c>
      <c r="S953" s="90"/>
      <c r="T953" s="89" t="s">
        <v>50</v>
      </c>
      <c r="U953" s="91"/>
      <c r="V953" s="91"/>
      <c r="W953" s="91">
        <f>V953+U953</f>
        <v>0</v>
      </c>
      <c r="X953" s="91"/>
      <c r="Y953" s="91">
        <f>W953-X953</f>
        <v>0</v>
      </c>
      <c r="Z953" s="87"/>
      <c r="AA953" s="45"/>
    </row>
    <row r="954" spans="1:27" s="43" customFormat="1" ht="21" hidden="1" customHeight="1" x14ac:dyDescent="0.25">
      <c r="A954" s="44"/>
      <c r="B954" s="45" t="s">
        <v>0</v>
      </c>
      <c r="C954" s="55"/>
      <c r="D954" s="45"/>
      <c r="E954" s="45"/>
      <c r="F954" s="45"/>
      <c r="G954" s="45"/>
      <c r="H954" s="56"/>
      <c r="I954" s="50"/>
      <c r="J954" s="45"/>
      <c r="K954" s="45"/>
      <c r="L954" s="57"/>
      <c r="M954" s="42"/>
      <c r="N954" s="92"/>
      <c r="O954" s="89" t="s">
        <v>76</v>
      </c>
      <c r="P954" s="89"/>
      <c r="Q954" s="89"/>
      <c r="R954" s="89">
        <v>0</v>
      </c>
      <c r="S954" s="93"/>
      <c r="T954" s="89" t="s">
        <v>76</v>
      </c>
      <c r="U954" s="162">
        <f>IF($J$1="January","",Y953)</f>
        <v>0</v>
      </c>
      <c r="V954" s="91"/>
      <c r="W954" s="162">
        <f>IF(U954="","",U954+V954)</f>
        <v>0</v>
      </c>
      <c r="X954" s="91"/>
      <c r="Y954" s="162">
        <f>IF(W954="","",W954-X954)</f>
        <v>0</v>
      </c>
      <c r="Z954" s="94"/>
      <c r="AA954" s="42"/>
    </row>
    <row r="955" spans="1:27" s="43" customFormat="1" ht="21" hidden="1" customHeight="1" x14ac:dyDescent="0.25">
      <c r="A955" s="44"/>
      <c r="B955" s="59" t="s">
        <v>46</v>
      </c>
      <c r="C955" s="60"/>
      <c r="D955" s="45"/>
      <c r="E955" s="45"/>
      <c r="F955" s="358" t="s">
        <v>48</v>
      </c>
      <c r="G955" s="358"/>
      <c r="H955" s="45"/>
      <c r="I955" s="358" t="s">
        <v>49</v>
      </c>
      <c r="J955" s="358"/>
      <c r="K955" s="358"/>
      <c r="L955" s="61"/>
      <c r="M955" s="45"/>
      <c r="N955" s="88"/>
      <c r="O955" s="89" t="s">
        <v>51</v>
      </c>
      <c r="P955" s="89"/>
      <c r="Q955" s="89"/>
      <c r="R955" s="89" t="str">
        <f t="shared" ref="R955:R964" si="179">IF(Q955="","",R954-Q955)</f>
        <v/>
      </c>
      <c r="S955" s="93"/>
      <c r="T955" s="89" t="s">
        <v>51</v>
      </c>
      <c r="U955" s="162">
        <f>IF($J$1="February","",Y954)</f>
        <v>0</v>
      </c>
      <c r="V955" s="91"/>
      <c r="W955" s="162">
        <f t="shared" ref="W955:W964" si="180">IF(U955="","",U955+V955)</f>
        <v>0</v>
      </c>
      <c r="X955" s="91"/>
      <c r="Y955" s="162">
        <f t="shared" ref="Y955:Y964" si="181">IF(W955="","",W955-X955)</f>
        <v>0</v>
      </c>
      <c r="Z955" s="94"/>
      <c r="AA955" s="45"/>
    </row>
    <row r="956" spans="1:27" s="43" customFormat="1" ht="21" hidden="1" customHeight="1" x14ac:dyDescent="0.25">
      <c r="A956" s="44"/>
      <c r="B956" s="45"/>
      <c r="C956" s="45"/>
      <c r="D956" s="45"/>
      <c r="E956" s="45"/>
      <c r="F956" s="45"/>
      <c r="G956" s="45"/>
      <c r="H956" s="62"/>
      <c r="L956" s="49"/>
      <c r="M956" s="45"/>
      <c r="N956" s="88"/>
      <c r="O956" s="89" t="s">
        <v>52</v>
      </c>
      <c r="P956" s="89"/>
      <c r="Q956" s="89"/>
      <c r="R956" s="89" t="str">
        <f t="shared" si="179"/>
        <v/>
      </c>
      <c r="S956" s="93"/>
      <c r="T956" s="89" t="s">
        <v>52</v>
      </c>
      <c r="U956" s="162">
        <f>IF($J$1="March","",Y955)</f>
        <v>0</v>
      </c>
      <c r="V956" s="91"/>
      <c r="W956" s="162">
        <f t="shared" si="180"/>
        <v>0</v>
      </c>
      <c r="X956" s="91"/>
      <c r="Y956" s="162">
        <f t="shared" si="181"/>
        <v>0</v>
      </c>
      <c r="Z956" s="94"/>
      <c r="AA956" s="45"/>
    </row>
    <row r="957" spans="1:27" s="43" customFormat="1" ht="21" hidden="1" customHeight="1" x14ac:dyDescent="0.25">
      <c r="A957" s="44"/>
      <c r="B957" s="359" t="s">
        <v>47</v>
      </c>
      <c r="C957" s="360"/>
      <c r="D957" s="45"/>
      <c r="E957" s="45"/>
      <c r="F957" s="63" t="s">
        <v>69</v>
      </c>
      <c r="G957" s="58">
        <f>IF($J$1="January",U953,IF($J$1="February",U954,IF($J$1="March",U955,IF($J$1="April",U956,IF($J$1="May",U957,IF($J$1="June",U958,IF($J$1="July",U959,IF($J$1="August",U960,IF($J$1="August",U960,IF($J$1="September",U961,IF($J$1="October",U962,IF($J$1="November",U963,IF($J$1="December",U964)))))))))))))</f>
        <v>0</v>
      </c>
      <c r="H957" s="62"/>
      <c r="I957" s="64">
        <f>IF(C961&gt;0,$K$2,C959)</f>
        <v>0</v>
      </c>
      <c r="J957" s="65" t="s">
        <v>66</v>
      </c>
      <c r="K957" s="66">
        <f>K953/$K$2*I957</f>
        <v>0</v>
      </c>
      <c r="L957" s="67"/>
      <c r="M957" s="45"/>
      <c r="N957" s="88"/>
      <c r="O957" s="89" t="s">
        <v>53</v>
      </c>
      <c r="P957" s="89"/>
      <c r="Q957" s="89"/>
      <c r="R957" s="89" t="str">
        <f t="shared" si="179"/>
        <v/>
      </c>
      <c r="S957" s="93"/>
      <c r="T957" s="89" t="s">
        <v>53</v>
      </c>
      <c r="U957" s="162">
        <f>IF($J$1="April","",Y956)</f>
        <v>0</v>
      </c>
      <c r="V957" s="91"/>
      <c r="W957" s="162">
        <f t="shared" si="180"/>
        <v>0</v>
      </c>
      <c r="X957" s="91"/>
      <c r="Y957" s="162">
        <f t="shared" si="181"/>
        <v>0</v>
      </c>
      <c r="Z957" s="94"/>
      <c r="AA957" s="45"/>
    </row>
    <row r="958" spans="1:27" s="43" customFormat="1" ht="21" hidden="1" customHeight="1" x14ac:dyDescent="0.25">
      <c r="A958" s="44"/>
      <c r="B958" s="54"/>
      <c r="C958" s="54"/>
      <c r="D958" s="45"/>
      <c r="E958" s="45"/>
      <c r="F958" s="63" t="s">
        <v>23</v>
      </c>
      <c r="G958" s="58">
        <f>IF($J$1="January",V953,IF($J$1="February",V954,IF($J$1="March",V955,IF($J$1="April",V956,IF($J$1="May",V957,IF($J$1="June",V958,IF($J$1="July",V959,IF($J$1="August",V960,IF($J$1="August",V960,IF($J$1="September",V961,IF($J$1="October",V962,IF($J$1="November",V963,IF($J$1="December",V964)))))))))))))</f>
        <v>0</v>
      </c>
      <c r="H958" s="62"/>
      <c r="I958" s="108"/>
      <c r="J958" s="65" t="s">
        <v>67</v>
      </c>
      <c r="K958" s="68">
        <f>K953/$K$2/8*I958</f>
        <v>0</v>
      </c>
      <c r="L958" s="69"/>
      <c r="M958" s="45"/>
      <c r="N958" s="88"/>
      <c r="O958" s="89" t="s">
        <v>54</v>
      </c>
      <c r="P958" s="89"/>
      <c r="Q958" s="89"/>
      <c r="R958" s="89">
        <v>0</v>
      </c>
      <c r="S958" s="93"/>
      <c r="T958" s="89" t="s">
        <v>54</v>
      </c>
      <c r="U958" s="162">
        <f>IF($J$1="May","",Y957)</f>
        <v>0</v>
      </c>
      <c r="V958" s="91"/>
      <c r="W958" s="162">
        <f t="shared" si="180"/>
        <v>0</v>
      </c>
      <c r="X958" s="91"/>
      <c r="Y958" s="162">
        <f t="shared" si="181"/>
        <v>0</v>
      </c>
      <c r="Z958" s="94"/>
      <c r="AA958" s="45"/>
    </row>
    <row r="959" spans="1:27" s="43" customFormat="1" ht="21" hidden="1" customHeight="1" x14ac:dyDescent="0.25">
      <c r="A959" s="44"/>
      <c r="B959" s="63" t="s">
        <v>7</v>
      </c>
      <c r="C959" s="54">
        <f>IF($J$1="January",P953,IF($J$1="February",P954,IF($J$1="March",P955,IF($J$1="April",P956,IF($J$1="May",P957,IF($J$1="June",P958,IF($J$1="July",P959,IF($J$1="August",P960,IF($J$1="August",P960,IF($J$1="September",P961,IF($J$1="October",P962,IF($J$1="November",P963,IF($J$1="December",P964)))))))))))))</f>
        <v>0</v>
      </c>
      <c r="D959" s="45"/>
      <c r="E959" s="45"/>
      <c r="F959" s="63" t="s">
        <v>70</v>
      </c>
      <c r="G959" s="58">
        <f>IF($J$1="January",W953,IF($J$1="February",W954,IF($J$1="March",W955,IF($J$1="April",W956,IF($J$1="May",W957,IF($J$1="June",W958,IF($J$1="July",W959,IF($J$1="August",W960,IF($J$1="August",W960,IF($J$1="September",W961,IF($J$1="October",W962,IF($J$1="November",W963,IF($J$1="December",W964)))))))))))))</f>
        <v>0</v>
      </c>
      <c r="H959" s="62"/>
      <c r="I959" s="361" t="s">
        <v>74</v>
      </c>
      <c r="J959" s="362"/>
      <c r="K959" s="68">
        <f>K957+K958</f>
        <v>0</v>
      </c>
      <c r="L959" s="69"/>
      <c r="M959" s="45"/>
      <c r="N959" s="88"/>
      <c r="O959" s="89" t="s">
        <v>55</v>
      </c>
      <c r="P959" s="89"/>
      <c r="Q959" s="89"/>
      <c r="R959" s="89">
        <v>0</v>
      </c>
      <c r="S959" s="93"/>
      <c r="T959" s="89" t="s">
        <v>55</v>
      </c>
      <c r="U959" s="162">
        <f>IF($J$1="June","",Y958)</f>
        <v>0</v>
      </c>
      <c r="V959" s="91"/>
      <c r="W959" s="162">
        <f t="shared" si="180"/>
        <v>0</v>
      </c>
      <c r="X959" s="91"/>
      <c r="Y959" s="162">
        <f t="shared" si="181"/>
        <v>0</v>
      </c>
      <c r="Z959" s="94"/>
      <c r="AA959" s="45"/>
    </row>
    <row r="960" spans="1:27" s="43" customFormat="1" ht="21" hidden="1" customHeight="1" x14ac:dyDescent="0.25">
      <c r="A960" s="44"/>
      <c r="B960" s="63" t="s">
        <v>6</v>
      </c>
      <c r="C960" s="54">
        <f>IF($J$1="January",Q953,IF($J$1="February",Q954,IF($J$1="March",Q955,IF($J$1="April",Q956,IF($J$1="May",Q957,IF($J$1="June",Q958,IF($J$1="July",Q959,IF($J$1="August",Q960,IF($J$1="August",Q960,IF($J$1="September",Q961,IF($J$1="October",Q962,IF($J$1="November",Q963,IF($J$1="December",Q964)))))))))))))</f>
        <v>0</v>
      </c>
      <c r="D960" s="45"/>
      <c r="E960" s="45"/>
      <c r="F960" s="63" t="s">
        <v>24</v>
      </c>
      <c r="G960" s="58">
        <f>IF($J$1="January",X953,IF($J$1="February",X954,IF($J$1="March",X955,IF($J$1="April",X956,IF($J$1="May",X957,IF($J$1="June",X958,IF($J$1="July",X959,IF($J$1="August",X960,IF($J$1="August",X960,IF($J$1="September",X961,IF($J$1="October",X962,IF($J$1="November",X963,IF($J$1="December",X964)))))))))))))</f>
        <v>0</v>
      </c>
      <c r="H960" s="62"/>
      <c r="I960" s="361" t="s">
        <v>75</v>
      </c>
      <c r="J960" s="362"/>
      <c r="K960" s="58">
        <f>G960</f>
        <v>0</v>
      </c>
      <c r="L960" s="70"/>
      <c r="M960" s="45"/>
      <c r="N960" s="88"/>
      <c r="O960" s="89" t="s">
        <v>56</v>
      </c>
      <c r="P960" s="89"/>
      <c r="Q960" s="89"/>
      <c r="R960" s="89">
        <v>0</v>
      </c>
      <c r="S960" s="93"/>
      <c r="T960" s="89" t="s">
        <v>56</v>
      </c>
      <c r="U960" s="162" t="str">
        <f>IF($J$1="July","",Y959)</f>
        <v/>
      </c>
      <c r="V960" s="91"/>
      <c r="W960" s="162" t="str">
        <f t="shared" si="180"/>
        <v/>
      </c>
      <c r="X960" s="91"/>
      <c r="Y960" s="162" t="str">
        <f t="shared" si="181"/>
        <v/>
      </c>
      <c r="Z960" s="94"/>
      <c r="AA960" s="45"/>
    </row>
    <row r="961" spans="1:27" s="43" customFormat="1" ht="21" hidden="1" customHeight="1" x14ac:dyDescent="0.25">
      <c r="A961" s="44"/>
      <c r="B961" s="71" t="s">
        <v>73</v>
      </c>
      <c r="C961" s="54">
        <f>IF($J$1="January",R953,IF($J$1="February",R954,IF($J$1="March",R955,IF($J$1="April",R956,IF($J$1="May",R957,IF($J$1="June",R958,IF($J$1="July",R959,IF($J$1="August",R960,IF($J$1="August",R960,IF($J$1="September",R961,IF($J$1="October",R962,IF($J$1="November",R963,IF($J$1="December",R964)))))))))))))</f>
        <v>0</v>
      </c>
      <c r="D961" s="45"/>
      <c r="E961" s="45"/>
      <c r="F961" s="63" t="s">
        <v>72</v>
      </c>
      <c r="G961" s="58">
        <f>IF($J$1="January",Y953,IF($J$1="February",Y954,IF($J$1="March",Y955,IF($J$1="April",Y956,IF($J$1="May",Y957,IF($J$1="June",Y958,IF($J$1="July",Y959,IF($J$1="August",Y960,IF($J$1="August",Y960,IF($J$1="September",Y961,IF($J$1="October",Y962,IF($J$1="November",Y963,IF($J$1="December",Y964)))))))))))))</f>
        <v>0</v>
      </c>
      <c r="H961" s="45"/>
      <c r="I961" s="363" t="s">
        <v>68</v>
      </c>
      <c r="J961" s="364"/>
      <c r="K961" s="72">
        <f>K959-K960</f>
        <v>0</v>
      </c>
      <c r="L961" s="73"/>
      <c r="M961" s="45"/>
      <c r="N961" s="88"/>
      <c r="O961" s="89" t="s">
        <v>61</v>
      </c>
      <c r="P961" s="89"/>
      <c r="Q961" s="89"/>
      <c r="R961" s="89">
        <v>0</v>
      </c>
      <c r="S961" s="93"/>
      <c r="T961" s="89" t="s">
        <v>61</v>
      </c>
      <c r="U961" s="162" t="str">
        <f>IF($J$1="August","",Y960)</f>
        <v/>
      </c>
      <c r="V961" s="91"/>
      <c r="W961" s="162" t="str">
        <f t="shared" si="180"/>
        <v/>
      </c>
      <c r="X961" s="91"/>
      <c r="Y961" s="162" t="str">
        <f t="shared" si="181"/>
        <v/>
      </c>
      <c r="Z961" s="94"/>
      <c r="AA961" s="45"/>
    </row>
    <row r="962" spans="1:27" s="43" customFormat="1" ht="21" hidden="1" customHeight="1" x14ac:dyDescent="0.25">
      <c r="A962" s="44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61"/>
      <c r="M962" s="45"/>
      <c r="N962" s="88"/>
      <c r="O962" s="89" t="s">
        <v>57</v>
      </c>
      <c r="P962" s="89"/>
      <c r="Q962" s="89"/>
      <c r="R962" s="89" t="str">
        <f t="shared" si="179"/>
        <v/>
      </c>
      <c r="S962" s="93"/>
      <c r="T962" s="89" t="s">
        <v>57</v>
      </c>
      <c r="U962" s="162" t="str">
        <f>IF($J$1="September","",Y961)</f>
        <v/>
      </c>
      <c r="V962" s="91"/>
      <c r="W962" s="162" t="str">
        <f t="shared" si="180"/>
        <v/>
      </c>
      <c r="X962" s="91"/>
      <c r="Y962" s="162" t="str">
        <f t="shared" si="181"/>
        <v/>
      </c>
      <c r="Z962" s="94"/>
      <c r="AA962" s="45"/>
    </row>
    <row r="963" spans="1:27" s="43" customFormat="1" ht="21" hidden="1" customHeight="1" x14ac:dyDescent="0.25">
      <c r="A963" s="44"/>
      <c r="B963" s="365" t="s">
        <v>103</v>
      </c>
      <c r="C963" s="365"/>
      <c r="D963" s="365"/>
      <c r="E963" s="365"/>
      <c r="F963" s="365"/>
      <c r="G963" s="365"/>
      <c r="H963" s="365"/>
      <c r="I963" s="365"/>
      <c r="J963" s="365"/>
      <c r="K963" s="365"/>
      <c r="L963" s="61"/>
      <c r="M963" s="45"/>
      <c r="N963" s="88"/>
      <c r="O963" s="89" t="s">
        <v>62</v>
      </c>
      <c r="P963" s="89"/>
      <c r="Q963" s="89"/>
      <c r="R963" s="89" t="str">
        <f t="shared" si="179"/>
        <v/>
      </c>
      <c r="S963" s="93"/>
      <c r="T963" s="89" t="s">
        <v>62</v>
      </c>
      <c r="U963" s="162" t="str">
        <f>IF($J$1="October","",Y962)</f>
        <v/>
      </c>
      <c r="V963" s="91"/>
      <c r="W963" s="162" t="str">
        <f t="shared" si="180"/>
        <v/>
      </c>
      <c r="X963" s="91"/>
      <c r="Y963" s="162" t="str">
        <f t="shared" si="181"/>
        <v/>
      </c>
      <c r="Z963" s="94"/>
      <c r="AA963" s="45"/>
    </row>
    <row r="964" spans="1:27" s="43" customFormat="1" ht="21" hidden="1" customHeight="1" x14ac:dyDescent="0.25">
      <c r="A964" s="44"/>
      <c r="B964" s="365"/>
      <c r="C964" s="365"/>
      <c r="D964" s="365"/>
      <c r="E964" s="365"/>
      <c r="F964" s="365"/>
      <c r="G964" s="365"/>
      <c r="H964" s="365"/>
      <c r="I964" s="365"/>
      <c r="J964" s="365"/>
      <c r="K964" s="365"/>
      <c r="L964" s="61"/>
      <c r="M964" s="45"/>
      <c r="N964" s="88"/>
      <c r="O964" s="89" t="s">
        <v>63</v>
      </c>
      <c r="P964" s="89"/>
      <c r="Q964" s="89"/>
      <c r="R964" s="89" t="str">
        <f t="shared" si="179"/>
        <v/>
      </c>
      <c r="S964" s="93"/>
      <c r="T964" s="89" t="s">
        <v>63</v>
      </c>
      <c r="U964" s="162" t="str">
        <f>IF($J$1="November","",Y963)</f>
        <v/>
      </c>
      <c r="V964" s="91"/>
      <c r="W964" s="162" t="str">
        <f t="shared" si="180"/>
        <v/>
      </c>
      <c r="X964" s="91"/>
      <c r="Y964" s="162" t="str">
        <f t="shared" si="181"/>
        <v/>
      </c>
      <c r="Z964" s="94"/>
      <c r="AA964" s="45"/>
    </row>
    <row r="965" spans="1:27" s="43" customFormat="1" ht="21" hidden="1" customHeight="1" thickBot="1" x14ac:dyDescent="0.3">
      <c r="A965" s="74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6"/>
      <c r="N965" s="95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7"/>
    </row>
    <row r="966" spans="1:27" s="43" customFormat="1" ht="21" hidden="1" customHeight="1" thickBot="1" x14ac:dyDescent="0.3"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7" s="43" customFormat="1" ht="21" hidden="1" customHeight="1" x14ac:dyDescent="0.25">
      <c r="A967" s="350" t="s">
        <v>45</v>
      </c>
      <c r="B967" s="351"/>
      <c r="C967" s="351"/>
      <c r="D967" s="351"/>
      <c r="E967" s="351"/>
      <c r="F967" s="351"/>
      <c r="G967" s="351"/>
      <c r="H967" s="351"/>
      <c r="I967" s="351"/>
      <c r="J967" s="351"/>
      <c r="K967" s="351"/>
      <c r="L967" s="352"/>
      <c r="M967" s="42"/>
      <c r="N967" s="81"/>
      <c r="O967" s="353" t="s">
        <v>47</v>
      </c>
      <c r="P967" s="354"/>
      <c r="Q967" s="354"/>
      <c r="R967" s="355"/>
      <c r="S967" s="82"/>
      <c r="T967" s="353" t="s">
        <v>48</v>
      </c>
      <c r="U967" s="354"/>
      <c r="V967" s="354"/>
      <c r="W967" s="354"/>
      <c r="X967" s="354"/>
      <c r="Y967" s="355"/>
      <c r="Z967" s="83"/>
      <c r="AA967" s="42"/>
    </row>
    <row r="968" spans="1:27" s="43" customFormat="1" ht="21" hidden="1" customHeight="1" x14ac:dyDescent="0.25">
      <c r="A968" s="44"/>
      <c r="B968" s="45"/>
      <c r="C968" s="356" t="s">
        <v>101</v>
      </c>
      <c r="D968" s="356"/>
      <c r="E968" s="356"/>
      <c r="F968" s="356"/>
      <c r="G968" s="46" t="str">
        <f>$J$1</f>
        <v>July</v>
      </c>
      <c r="H968" s="357">
        <f>$K$1</f>
        <v>2020</v>
      </c>
      <c r="I968" s="357"/>
      <c r="J968" s="45"/>
      <c r="K968" s="47"/>
      <c r="L968" s="48"/>
      <c r="M968" s="47"/>
      <c r="N968" s="84"/>
      <c r="O968" s="85" t="s">
        <v>58</v>
      </c>
      <c r="P968" s="85" t="s">
        <v>7</v>
      </c>
      <c r="Q968" s="85" t="s">
        <v>6</v>
      </c>
      <c r="R968" s="85" t="s">
        <v>59</v>
      </c>
      <c r="S968" s="86"/>
      <c r="T968" s="85" t="s">
        <v>58</v>
      </c>
      <c r="U968" s="85" t="s">
        <v>60</v>
      </c>
      <c r="V968" s="85" t="s">
        <v>23</v>
      </c>
      <c r="W968" s="85" t="s">
        <v>22</v>
      </c>
      <c r="X968" s="85" t="s">
        <v>24</v>
      </c>
      <c r="Y968" s="85" t="s">
        <v>64</v>
      </c>
      <c r="Z968" s="87"/>
      <c r="AA968" s="47"/>
    </row>
    <row r="969" spans="1:27" s="43" customFormat="1" ht="21" hidden="1" customHeight="1" x14ac:dyDescent="0.25">
      <c r="A969" s="44"/>
      <c r="B969" s="45"/>
      <c r="C969" s="45"/>
      <c r="D969" s="50"/>
      <c r="E969" s="50"/>
      <c r="F969" s="50"/>
      <c r="G969" s="50"/>
      <c r="H969" s="50"/>
      <c r="I969" s="45"/>
      <c r="J969" s="51" t="s">
        <v>1</v>
      </c>
      <c r="K969" s="52">
        <v>21000</v>
      </c>
      <c r="L969" s="53"/>
      <c r="M969" s="45"/>
      <c r="N969" s="88"/>
      <c r="O969" s="89" t="s">
        <v>50</v>
      </c>
      <c r="P969" s="89">
        <v>29</v>
      </c>
      <c r="Q969" s="89">
        <v>2</v>
      </c>
      <c r="R969" s="89">
        <f>15-Q969</f>
        <v>13</v>
      </c>
      <c r="S969" s="90"/>
      <c r="T969" s="89" t="s">
        <v>50</v>
      </c>
      <c r="U969" s="91">
        <v>88500</v>
      </c>
      <c r="V969" s="91"/>
      <c r="W969" s="91">
        <f>V969+U969</f>
        <v>88500</v>
      </c>
      <c r="X969" s="91">
        <v>5000</v>
      </c>
      <c r="Y969" s="91">
        <f>W969-X969</f>
        <v>83500</v>
      </c>
      <c r="Z969" s="87"/>
      <c r="AA969" s="45"/>
    </row>
    <row r="970" spans="1:27" s="43" customFormat="1" ht="21" hidden="1" customHeight="1" x14ac:dyDescent="0.25">
      <c r="A970" s="44"/>
      <c r="B970" s="45" t="s">
        <v>0</v>
      </c>
      <c r="C970" s="55" t="s">
        <v>92</v>
      </c>
      <c r="D970" s="45"/>
      <c r="E970" s="45"/>
      <c r="F970" s="45"/>
      <c r="G970" s="45"/>
      <c r="H970" s="56"/>
      <c r="I970" s="50"/>
      <c r="J970" s="45"/>
      <c r="K970" s="45"/>
      <c r="L970" s="57"/>
      <c r="M970" s="42"/>
      <c r="N970" s="92"/>
      <c r="O970" s="89" t="s">
        <v>76</v>
      </c>
      <c r="P970" s="89">
        <v>27</v>
      </c>
      <c r="Q970" s="89">
        <v>2</v>
      </c>
      <c r="R970" s="89">
        <f>R969-Q970</f>
        <v>11</v>
      </c>
      <c r="S970" s="93"/>
      <c r="T970" s="89" t="s">
        <v>76</v>
      </c>
      <c r="U970" s="162">
        <f>IF($J$1="January","",Y969)</f>
        <v>83500</v>
      </c>
      <c r="V970" s="91"/>
      <c r="W970" s="162">
        <f>IF(U970="","",U970+V970)</f>
        <v>83500</v>
      </c>
      <c r="X970" s="91">
        <v>5000</v>
      </c>
      <c r="Y970" s="162">
        <f>IF(W970="","",W970-X970)</f>
        <v>78500</v>
      </c>
      <c r="Z970" s="94"/>
      <c r="AA970" s="42"/>
    </row>
    <row r="971" spans="1:27" s="43" customFormat="1" ht="21" hidden="1" customHeight="1" x14ac:dyDescent="0.25">
      <c r="A971" s="44"/>
      <c r="B971" s="59" t="s">
        <v>46</v>
      </c>
      <c r="C971" s="60"/>
      <c r="D971" s="45"/>
      <c r="E971" s="45"/>
      <c r="F971" s="358" t="s">
        <v>48</v>
      </c>
      <c r="G971" s="358"/>
      <c r="H971" s="45"/>
      <c r="I971" s="358" t="s">
        <v>49</v>
      </c>
      <c r="J971" s="358"/>
      <c r="K971" s="358"/>
      <c r="L971" s="61"/>
      <c r="M971" s="45"/>
      <c r="N971" s="88"/>
      <c r="O971" s="89" t="s">
        <v>51</v>
      </c>
      <c r="P971" s="89">
        <v>30</v>
      </c>
      <c r="Q971" s="89">
        <v>1</v>
      </c>
      <c r="R971" s="89">
        <f>R970-Q971</f>
        <v>10</v>
      </c>
      <c r="S971" s="93"/>
      <c r="T971" s="89" t="s">
        <v>51</v>
      </c>
      <c r="U971" s="162">
        <f>IF($J$1="February","",Y970)</f>
        <v>78500</v>
      </c>
      <c r="V971" s="91"/>
      <c r="W971" s="162">
        <f t="shared" ref="W971:W980" si="182">IF(U971="","",U971+V971)</f>
        <v>78500</v>
      </c>
      <c r="X971" s="91">
        <v>5000</v>
      </c>
      <c r="Y971" s="162">
        <f t="shared" ref="Y971:Y980" si="183">IF(W971="","",W971-X971)</f>
        <v>73500</v>
      </c>
      <c r="Z971" s="94"/>
      <c r="AA971" s="45"/>
    </row>
    <row r="972" spans="1:27" s="43" customFormat="1" ht="21" hidden="1" customHeight="1" x14ac:dyDescent="0.25">
      <c r="A972" s="44"/>
      <c r="B972" s="45"/>
      <c r="C972" s="45"/>
      <c r="D972" s="45"/>
      <c r="E972" s="45"/>
      <c r="F972" s="45"/>
      <c r="G972" s="45"/>
      <c r="H972" s="62"/>
      <c r="L972" s="49"/>
      <c r="M972" s="45"/>
      <c r="N972" s="88"/>
      <c r="O972" s="89" t="s">
        <v>52</v>
      </c>
      <c r="P972" s="89">
        <v>13</v>
      </c>
      <c r="Q972" s="89">
        <v>17</v>
      </c>
      <c r="R972" s="89">
        <v>0</v>
      </c>
      <c r="S972" s="93"/>
      <c r="T972" s="89" t="s">
        <v>52</v>
      </c>
      <c r="U972" s="162">
        <f>IF($J$1="March","",Y971)</f>
        <v>73500</v>
      </c>
      <c r="V972" s="91">
        <v>12000</v>
      </c>
      <c r="W972" s="162">
        <f t="shared" si="182"/>
        <v>85500</v>
      </c>
      <c r="X972" s="91">
        <v>12000</v>
      </c>
      <c r="Y972" s="162">
        <f t="shared" si="183"/>
        <v>73500</v>
      </c>
      <c r="Z972" s="94"/>
      <c r="AA972" s="45"/>
    </row>
    <row r="973" spans="1:27" s="43" customFormat="1" ht="21" hidden="1" customHeight="1" x14ac:dyDescent="0.25">
      <c r="A973" s="44"/>
      <c r="B973" s="359" t="s">
        <v>47</v>
      </c>
      <c r="C973" s="360"/>
      <c r="D973" s="45"/>
      <c r="E973" s="45"/>
      <c r="F973" s="63" t="s">
        <v>69</v>
      </c>
      <c r="G973" s="180">
        <f>IF($J$1="January",U969,IF($J$1="February",U970,IF($J$1="March",U971,IF($J$1="April",U972,IF($J$1="May",U973,IF($J$1="June",U974,IF($J$1="July",U975,IF($J$1="August",U976,IF($J$1="August",U976,IF($J$1="September",U977,IF($J$1="October",U978,IF($J$1="November",U979,IF($J$1="December",U980)))))))))))))</f>
        <v>60700</v>
      </c>
      <c r="H973" s="62"/>
      <c r="I973" s="64">
        <f>IF(C977&gt;0,$K$2,C975)</f>
        <v>31</v>
      </c>
      <c r="J973" s="65" t="s">
        <v>66</v>
      </c>
      <c r="K973" s="66">
        <f>K969/$K$2*I973</f>
        <v>21000</v>
      </c>
      <c r="L973" s="67"/>
      <c r="M973" s="45"/>
      <c r="N973" s="88"/>
      <c r="O973" s="89" t="s">
        <v>53</v>
      </c>
      <c r="P973" s="89">
        <v>27</v>
      </c>
      <c r="Q973" s="89">
        <v>4</v>
      </c>
      <c r="R973" s="89">
        <v>0</v>
      </c>
      <c r="S973" s="93"/>
      <c r="T973" s="89" t="s">
        <v>53</v>
      </c>
      <c r="U973" s="162">
        <f>IF($J$1="April","",Y972)</f>
        <v>73500</v>
      </c>
      <c r="V973" s="91"/>
      <c r="W973" s="162">
        <f t="shared" si="182"/>
        <v>73500</v>
      </c>
      <c r="X973" s="91">
        <v>10000</v>
      </c>
      <c r="Y973" s="162">
        <f t="shared" si="183"/>
        <v>63500</v>
      </c>
      <c r="Z973" s="94"/>
      <c r="AA973" s="45"/>
    </row>
    <row r="974" spans="1:27" s="43" customFormat="1" ht="21" hidden="1" customHeight="1" x14ac:dyDescent="0.25">
      <c r="A974" s="44"/>
      <c r="B974" s="54"/>
      <c r="C974" s="54"/>
      <c r="D974" s="45"/>
      <c r="E974" s="45"/>
      <c r="F974" s="63" t="s">
        <v>23</v>
      </c>
      <c r="G974" s="180">
        <f>IF($J$1="January",V969,IF($J$1="February",V970,IF($J$1="March",V971,IF($J$1="April",V972,IF($J$1="May",V973,IF($J$1="June",V974,IF($J$1="July",V975,IF($J$1="August",V976,IF($J$1="August",V976,IF($J$1="September",V977,IF($J$1="October",V978,IF($J$1="November",V979,IF($J$1="December",V980)))))))))))))</f>
        <v>0</v>
      </c>
      <c r="H974" s="62"/>
      <c r="I974" s="108"/>
      <c r="J974" s="65" t="s">
        <v>67</v>
      </c>
      <c r="K974" s="68">
        <f>K969/$K$2/8*I974</f>
        <v>0</v>
      </c>
      <c r="L974" s="69"/>
      <c r="M974" s="45"/>
      <c r="N974" s="88"/>
      <c r="O974" s="89" t="s">
        <v>54</v>
      </c>
      <c r="P974" s="89">
        <v>4</v>
      </c>
      <c r="Q974" s="89">
        <v>26</v>
      </c>
      <c r="R974" s="89">
        <v>0</v>
      </c>
      <c r="S974" s="93"/>
      <c r="T974" s="89" t="s">
        <v>54</v>
      </c>
      <c r="U974" s="162">
        <f>IF($J$1="May","",Y973)</f>
        <v>63500</v>
      </c>
      <c r="V974" s="91"/>
      <c r="W974" s="162">
        <f t="shared" si="182"/>
        <v>63500</v>
      </c>
      <c r="X974" s="91">
        <v>2800</v>
      </c>
      <c r="Y974" s="162">
        <f t="shared" si="183"/>
        <v>60700</v>
      </c>
      <c r="Z974" s="94"/>
      <c r="AA974" s="45"/>
    </row>
    <row r="975" spans="1:27" s="43" customFormat="1" ht="21" hidden="1" customHeight="1" x14ac:dyDescent="0.25">
      <c r="A975" s="44"/>
      <c r="B975" s="63" t="s">
        <v>7</v>
      </c>
      <c r="C975" s="54">
        <f>IF($J$1="January",P969,IF($J$1="February",P970,IF($J$1="March",P971,IF($J$1="April",P972,IF($J$1="May",P973,IF($J$1="June",P974,IF($J$1="July",P975,IF($J$1="August",P976,IF($J$1="August",P976,IF($J$1="September",P977,IF($J$1="October",P978,IF($J$1="November",P979,IF($J$1="December",P980)))))))))))))</f>
        <v>0</v>
      </c>
      <c r="D975" s="45"/>
      <c r="E975" s="45"/>
      <c r="F975" s="63" t="s">
        <v>70</v>
      </c>
      <c r="G975" s="180">
        <f>IF($J$1="January",W969,IF($J$1="February",W970,IF($J$1="March",W971,IF($J$1="April",W972,IF($J$1="May",W973,IF($J$1="June",W974,IF($J$1="July",W975,IF($J$1="August",W976,IF($J$1="August",W976,IF($J$1="September",W977,IF($J$1="October",W978,IF($J$1="November",W979,IF($J$1="December",W980)))))))))))))</f>
        <v>60700</v>
      </c>
      <c r="H975" s="62"/>
      <c r="I975" s="361" t="s">
        <v>74</v>
      </c>
      <c r="J975" s="362"/>
      <c r="K975" s="68">
        <f>K973+K974</f>
        <v>21000</v>
      </c>
      <c r="L975" s="69"/>
      <c r="M975" s="45"/>
      <c r="N975" s="88"/>
      <c r="O975" s="89" t="s">
        <v>55</v>
      </c>
      <c r="P975" s="89"/>
      <c r="Q975" s="89"/>
      <c r="R975" s="89" t="str">
        <f t="shared" ref="R975" si="184">IF(Q975="","",R974-Q975)</f>
        <v/>
      </c>
      <c r="S975" s="93"/>
      <c r="T975" s="89" t="s">
        <v>55</v>
      </c>
      <c r="U975" s="162">
        <f>IF($J$1="June","",Y974)</f>
        <v>60700</v>
      </c>
      <c r="V975" s="91"/>
      <c r="W975" s="162">
        <f t="shared" si="182"/>
        <v>60700</v>
      </c>
      <c r="X975" s="91"/>
      <c r="Y975" s="162">
        <f t="shared" si="183"/>
        <v>60700</v>
      </c>
      <c r="Z975" s="94"/>
      <c r="AA975" s="45"/>
    </row>
    <row r="976" spans="1:27" s="43" customFormat="1" ht="21" hidden="1" customHeight="1" x14ac:dyDescent="0.25">
      <c r="A976" s="44"/>
      <c r="B976" s="63" t="s">
        <v>6</v>
      </c>
      <c r="C976" s="54">
        <f>IF($J$1="January",Q969,IF($J$1="February",Q970,IF($J$1="March",Q971,IF($J$1="April",Q972,IF($J$1="May",Q973,IF($J$1="June",Q974,IF($J$1="July",Q975,IF($J$1="August",Q976,IF($J$1="August",Q976,IF($J$1="September",Q977,IF($J$1="October",Q978,IF($J$1="November",Q979,IF($J$1="December",Q980)))))))))))))</f>
        <v>0</v>
      </c>
      <c r="D976" s="45"/>
      <c r="E976" s="45"/>
      <c r="F976" s="63" t="s">
        <v>24</v>
      </c>
      <c r="G976" s="180">
        <f>IF($J$1="January",X969,IF($J$1="February",X970,IF($J$1="March",X971,IF($J$1="April",X972,IF($J$1="May",X973,IF($J$1="June",X974,IF($J$1="July",X975,IF($J$1="August",X976,IF($J$1="August",X976,IF($J$1="September",X977,IF($J$1="October",X978,IF($J$1="November",X979,IF($J$1="December",X980)))))))))))))</f>
        <v>0</v>
      </c>
      <c r="H976" s="62"/>
      <c r="I976" s="361" t="s">
        <v>75</v>
      </c>
      <c r="J976" s="362"/>
      <c r="K976" s="58">
        <f>G976</f>
        <v>0</v>
      </c>
      <c r="L976" s="70"/>
      <c r="M976" s="45"/>
      <c r="N976" s="88"/>
      <c r="O976" s="89" t="s">
        <v>56</v>
      </c>
      <c r="P976" s="89"/>
      <c r="Q976" s="89"/>
      <c r="R976" s="89">
        <v>0</v>
      </c>
      <c r="S976" s="93"/>
      <c r="T976" s="89" t="s">
        <v>56</v>
      </c>
      <c r="U976" s="162" t="str">
        <f>IF($J$1="July","",Y975)</f>
        <v/>
      </c>
      <c r="V976" s="91"/>
      <c r="W976" s="162" t="str">
        <f t="shared" si="182"/>
        <v/>
      </c>
      <c r="X976" s="91"/>
      <c r="Y976" s="162" t="str">
        <f t="shared" si="183"/>
        <v/>
      </c>
      <c r="Z976" s="94"/>
      <c r="AA976" s="45"/>
    </row>
    <row r="977" spans="1:27" s="43" customFormat="1" ht="21" hidden="1" customHeight="1" x14ac:dyDescent="0.25">
      <c r="A977" s="44"/>
      <c r="B977" s="71" t="s">
        <v>73</v>
      </c>
      <c r="C977" s="54" t="str">
        <f>IF($J$1="January",R969,IF($J$1="February",R970,IF($J$1="March",R971,IF($J$1="April",R972,IF($J$1="May",R973,IF($J$1="June",R974,IF($J$1="July",R975,IF($J$1="August",R976,IF($J$1="August",R976,IF($J$1="September",R977,IF($J$1="October",R978,IF($J$1="November",R979,IF($J$1="December",R980)))))))))))))</f>
        <v/>
      </c>
      <c r="D977" s="45"/>
      <c r="E977" s="45"/>
      <c r="F977" s="63" t="s">
        <v>72</v>
      </c>
      <c r="G977" s="180">
        <f>IF($J$1="January",Y969,IF($J$1="February",Y970,IF($J$1="March",Y971,IF($J$1="April",Y972,IF($J$1="May",Y973,IF($J$1="June",Y974,IF($J$1="July",Y975,IF($J$1="August",Y976,IF($J$1="August",Y976,IF($J$1="September",Y977,IF($J$1="October",Y978,IF($J$1="November",Y979,IF($J$1="December",Y980)))))))))))))</f>
        <v>60700</v>
      </c>
      <c r="H977" s="45"/>
      <c r="I977" s="363" t="s">
        <v>68</v>
      </c>
      <c r="J977" s="364"/>
      <c r="K977" s="72"/>
      <c r="L977" s="73"/>
      <c r="M977" s="45"/>
      <c r="N977" s="88"/>
      <c r="O977" s="89" t="s">
        <v>61</v>
      </c>
      <c r="P977" s="89"/>
      <c r="Q977" s="89"/>
      <c r="R977" s="89">
        <v>0</v>
      </c>
      <c r="S977" s="93"/>
      <c r="T977" s="89" t="s">
        <v>61</v>
      </c>
      <c r="U977" s="162" t="str">
        <f>IF($J$1="August","",Y976)</f>
        <v/>
      </c>
      <c r="V977" s="91"/>
      <c r="W977" s="162" t="str">
        <f t="shared" si="182"/>
        <v/>
      </c>
      <c r="X977" s="91"/>
      <c r="Y977" s="162" t="str">
        <f t="shared" si="183"/>
        <v/>
      </c>
      <c r="Z977" s="94"/>
      <c r="AA977" s="45"/>
    </row>
    <row r="978" spans="1:27" s="43" customFormat="1" ht="21" hidden="1" customHeight="1" x14ac:dyDescent="0.25">
      <c r="A978" s="44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61"/>
      <c r="M978" s="45"/>
      <c r="N978" s="88"/>
      <c r="O978" s="89" t="s">
        <v>57</v>
      </c>
      <c r="P978" s="89"/>
      <c r="Q978" s="89"/>
      <c r="R978" s="89">
        <v>0</v>
      </c>
      <c r="S978" s="93"/>
      <c r="T978" s="89" t="s">
        <v>57</v>
      </c>
      <c r="U978" s="162" t="str">
        <f>IF($J$1="September","",Y977)</f>
        <v/>
      </c>
      <c r="V978" s="91"/>
      <c r="W978" s="162" t="str">
        <f t="shared" si="182"/>
        <v/>
      </c>
      <c r="X978" s="91"/>
      <c r="Y978" s="162" t="str">
        <f t="shared" si="183"/>
        <v/>
      </c>
      <c r="Z978" s="94"/>
      <c r="AA978" s="45"/>
    </row>
    <row r="979" spans="1:27" s="43" customFormat="1" ht="21" hidden="1" customHeight="1" x14ac:dyDescent="0.25">
      <c r="A979" s="44"/>
      <c r="B979" s="365" t="s">
        <v>103</v>
      </c>
      <c r="C979" s="365"/>
      <c r="D979" s="365"/>
      <c r="E979" s="365"/>
      <c r="F979" s="365"/>
      <c r="G979" s="365"/>
      <c r="H979" s="365"/>
      <c r="I979" s="365"/>
      <c r="J979" s="365"/>
      <c r="K979" s="365"/>
      <c r="L979" s="61"/>
      <c r="M979" s="45"/>
      <c r="N979" s="88"/>
      <c r="O979" s="89" t="s">
        <v>62</v>
      </c>
      <c r="P979" s="89"/>
      <c r="Q979" s="89"/>
      <c r="R979" s="89">
        <v>0</v>
      </c>
      <c r="S979" s="93"/>
      <c r="T979" s="89" t="s">
        <v>62</v>
      </c>
      <c r="U979" s="162" t="str">
        <f>IF($J$1="October","",Y978)</f>
        <v/>
      </c>
      <c r="V979" s="91"/>
      <c r="W979" s="162" t="str">
        <f t="shared" si="182"/>
        <v/>
      </c>
      <c r="X979" s="91"/>
      <c r="Y979" s="162" t="str">
        <f t="shared" si="183"/>
        <v/>
      </c>
      <c r="Z979" s="94"/>
      <c r="AA979" s="45"/>
    </row>
    <row r="980" spans="1:27" s="43" customFormat="1" ht="21" hidden="1" customHeight="1" x14ac:dyDescent="0.25">
      <c r="A980" s="44"/>
      <c r="B980" s="365"/>
      <c r="C980" s="365"/>
      <c r="D980" s="365"/>
      <c r="E980" s="365"/>
      <c r="F980" s="365"/>
      <c r="G980" s="365"/>
      <c r="H980" s="365"/>
      <c r="I980" s="365"/>
      <c r="J980" s="365"/>
      <c r="K980" s="365"/>
      <c r="L980" s="61"/>
      <c r="M980" s="45"/>
      <c r="N980" s="88"/>
      <c r="O980" s="89" t="s">
        <v>63</v>
      </c>
      <c r="P980" s="89"/>
      <c r="Q980" s="89"/>
      <c r="R980" s="89">
        <v>0</v>
      </c>
      <c r="S980" s="93"/>
      <c r="T980" s="89" t="s">
        <v>63</v>
      </c>
      <c r="U980" s="162" t="str">
        <f>IF($J$1="November","",Y979)</f>
        <v/>
      </c>
      <c r="V980" s="91"/>
      <c r="W980" s="162" t="str">
        <f t="shared" si="182"/>
        <v/>
      </c>
      <c r="X980" s="91"/>
      <c r="Y980" s="162" t="str">
        <f t="shared" si="183"/>
        <v/>
      </c>
      <c r="Z980" s="94"/>
      <c r="AA980" s="45"/>
    </row>
    <row r="981" spans="1:27" s="43" customFormat="1" ht="21" hidden="1" customHeight="1" thickBot="1" x14ac:dyDescent="0.3">
      <c r="A981" s="74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6"/>
      <c r="N981" s="95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7"/>
    </row>
    <row r="982" spans="1:27" s="43" customFormat="1" ht="21" hidden="1" customHeight="1" thickBot="1" x14ac:dyDescent="0.3"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7" s="43" customFormat="1" ht="21" customHeight="1" x14ac:dyDescent="0.25">
      <c r="A983" s="350" t="s">
        <v>45</v>
      </c>
      <c r="B983" s="351"/>
      <c r="C983" s="351"/>
      <c r="D983" s="351"/>
      <c r="E983" s="351"/>
      <c r="F983" s="351"/>
      <c r="G983" s="351"/>
      <c r="H983" s="351"/>
      <c r="I983" s="351"/>
      <c r="J983" s="351"/>
      <c r="K983" s="351"/>
      <c r="L983" s="352"/>
      <c r="M983" s="42"/>
      <c r="N983" s="81"/>
      <c r="O983" s="353" t="s">
        <v>47</v>
      </c>
      <c r="P983" s="354"/>
      <c r="Q983" s="354"/>
      <c r="R983" s="355"/>
      <c r="S983" s="82"/>
      <c r="T983" s="353" t="s">
        <v>48</v>
      </c>
      <c r="U983" s="354"/>
      <c r="V983" s="354"/>
      <c r="W983" s="354"/>
      <c r="X983" s="354"/>
      <c r="Y983" s="355"/>
      <c r="Z983" s="83"/>
      <c r="AA983" s="42"/>
    </row>
    <row r="984" spans="1:27" s="43" customFormat="1" ht="21" customHeight="1" x14ac:dyDescent="0.25">
      <c r="A984" s="44"/>
      <c r="B984" s="45"/>
      <c r="C984" s="356" t="s">
        <v>101</v>
      </c>
      <c r="D984" s="356"/>
      <c r="E984" s="356"/>
      <c r="F984" s="356"/>
      <c r="G984" s="46" t="str">
        <f>$J$1</f>
        <v>July</v>
      </c>
      <c r="H984" s="357">
        <f>$K$1</f>
        <v>2020</v>
      </c>
      <c r="I984" s="357"/>
      <c r="J984" s="45"/>
      <c r="K984" s="47"/>
      <c r="L984" s="48"/>
      <c r="M984" s="47"/>
      <c r="N984" s="84"/>
      <c r="O984" s="85" t="s">
        <v>58</v>
      </c>
      <c r="P984" s="85" t="s">
        <v>7</v>
      </c>
      <c r="Q984" s="85" t="s">
        <v>6</v>
      </c>
      <c r="R984" s="85" t="s">
        <v>59</v>
      </c>
      <c r="S984" s="86"/>
      <c r="T984" s="85" t="s">
        <v>58</v>
      </c>
      <c r="U984" s="85" t="s">
        <v>60</v>
      </c>
      <c r="V984" s="85" t="s">
        <v>23</v>
      </c>
      <c r="W984" s="85" t="s">
        <v>22</v>
      </c>
      <c r="X984" s="85" t="s">
        <v>24</v>
      </c>
      <c r="Y984" s="85" t="s">
        <v>64</v>
      </c>
      <c r="Z984" s="87"/>
      <c r="AA984" s="47"/>
    </row>
    <row r="985" spans="1:27" s="43" customFormat="1" ht="21" customHeight="1" x14ac:dyDescent="0.25">
      <c r="A985" s="44"/>
      <c r="B985" s="45"/>
      <c r="C985" s="45"/>
      <c r="D985" s="50"/>
      <c r="E985" s="50"/>
      <c r="F985" s="50"/>
      <c r="G985" s="50"/>
      <c r="H985" s="50"/>
      <c r="I985" s="45"/>
      <c r="J985" s="51" t="s">
        <v>1</v>
      </c>
      <c r="K985" s="52">
        <f>25000+2000</f>
        <v>27000</v>
      </c>
      <c r="L985" s="53"/>
      <c r="M985" s="45"/>
      <c r="N985" s="88"/>
      <c r="O985" s="89" t="s">
        <v>50</v>
      </c>
      <c r="P985" s="89">
        <v>21</v>
      </c>
      <c r="Q985" s="89">
        <v>10</v>
      </c>
      <c r="R985" s="89">
        <f>15+10-Q985</f>
        <v>15</v>
      </c>
      <c r="S985" s="90"/>
      <c r="T985" s="89" t="s">
        <v>50</v>
      </c>
      <c r="U985" s="91"/>
      <c r="V985" s="91"/>
      <c r="W985" s="91">
        <f>V985+U985</f>
        <v>0</v>
      </c>
      <c r="X985" s="91"/>
      <c r="Y985" s="91">
        <f>W985-X985</f>
        <v>0</v>
      </c>
      <c r="Z985" s="87"/>
      <c r="AA985" s="45"/>
    </row>
    <row r="986" spans="1:27" s="43" customFormat="1" ht="21" customHeight="1" x14ac:dyDescent="0.25">
      <c r="A986" s="44"/>
      <c r="B986" s="45" t="s">
        <v>0</v>
      </c>
      <c r="C986" s="55" t="s">
        <v>93</v>
      </c>
      <c r="D986" s="45"/>
      <c r="E986" s="45"/>
      <c r="F986" s="45"/>
      <c r="G986" s="45"/>
      <c r="H986" s="56"/>
      <c r="I986" s="50"/>
      <c r="J986" s="45"/>
      <c r="K986" s="45"/>
      <c r="L986" s="57"/>
      <c r="M986" s="42"/>
      <c r="N986" s="92"/>
      <c r="O986" s="89" t="s">
        <v>76</v>
      </c>
      <c r="P986" s="89">
        <v>29</v>
      </c>
      <c r="Q986" s="89">
        <v>0</v>
      </c>
      <c r="R986" s="169">
        <f>IF(Q986="","",R985-Q986)</f>
        <v>15</v>
      </c>
      <c r="S986" s="93"/>
      <c r="T986" s="89" t="s">
        <v>76</v>
      </c>
      <c r="U986" s="162">
        <f>IF($J$1="January","",Y985)</f>
        <v>0</v>
      </c>
      <c r="V986" s="91"/>
      <c r="W986" s="162">
        <f>IF(U986="","",U986+V986)</f>
        <v>0</v>
      </c>
      <c r="X986" s="91"/>
      <c r="Y986" s="162">
        <f>IF(W986="","",W986-X986)</f>
        <v>0</v>
      </c>
      <c r="Z986" s="94"/>
      <c r="AA986" s="42"/>
    </row>
    <row r="987" spans="1:27" s="43" customFormat="1" ht="21" customHeight="1" x14ac:dyDescent="0.25">
      <c r="A987" s="44"/>
      <c r="B987" s="59" t="s">
        <v>46</v>
      </c>
      <c r="C987" s="60"/>
      <c r="D987" s="45"/>
      <c r="E987" s="45"/>
      <c r="F987" s="358" t="s">
        <v>48</v>
      </c>
      <c r="G987" s="358"/>
      <c r="H987" s="45"/>
      <c r="I987" s="358" t="s">
        <v>49</v>
      </c>
      <c r="J987" s="358"/>
      <c r="K987" s="358"/>
      <c r="L987" s="61"/>
      <c r="M987" s="45"/>
      <c r="N987" s="88"/>
      <c r="O987" s="89" t="s">
        <v>51</v>
      </c>
      <c r="P987" s="89">
        <v>28</v>
      </c>
      <c r="Q987" s="89">
        <v>3</v>
      </c>
      <c r="R987" s="169">
        <f>IF(Q987="","",R986-Q987)</f>
        <v>12</v>
      </c>
      <c r="S987" s="93"/>
      <c r="T987" s="89" t="s">
        <v>51</v>
      </c>
      <c r="U987" s="162">
        <f>IF($J$1="February","",Y986)</f>
        <v>0</v>
      </c>
      <c r="V987" s="91"/>
      <c r="W987" s="162">
        <f t="shared" ref="W987:W996" si="185">IF(U987="","",U987+V987)</f>
        <v>0</v>
      </c>
      <c r="X987" s="91"/>
      <c r="Y987" s="162">
        <f t="shared" ref="Y987:Y996" si="186">IF(W987="","",W987-X987)</f>
        <v>0</v>
      </c>
      <c r="Z987" s="94"/>
      <c r="AA987" s="45"/>
    </row>
    <row r="988" spans="1:27" s="43" customFormat="1" ht="21" customHeight="1" x14ac:dyDescent="0.25">
      <c r="A988" s="44"/>
      <c r="B988" s="45"/>
      <c r="C988" s="45"/>
      <c r="D988" s="45"/>
      <c r="E988" s="45"/>
      <c r="F988" s="45"/>
      <c r="G988" s="45"/>
      <c r="H988" s="62"/>
      <c r="L988" s="49"/>
      <c r="M988" s="45"/>
      <c r="N988" s="88"/>
      <c r="O988" s="89" t="s">
        <v>52</v>
      </c>
      <c r="P988" s="89">
        <v>29</v>
      </c>
      <c r="Q988" s="89">
        <v>1</v>
      </c>
      <c r="R988" s="89">
        <f t="shared" ref="R988:R996" si="187">IF(Q988="","",R987-Q988)</f>
        <v>11</v>
      </c>
      <c r="S988" s="93"/>
      <c r="T988" s="89" t="s">
        <v>52</v>
      </c>
      <c r="U988" s="162">
        <f>IF($J$1="March","",Y987)</f>
        <v>0</v>
      </c>
      <c r="V988" s="91"/>
      <c r="W988" s="162">
        <f t="shared" si="185"/>
        <v>0</v>
      </c>
      <c r="X988" s="91"/>
      <c r="Y988" s="162">
        <f t="shared" si="186"/>
        <v>0</v>
      </c>
      <c r="Z988" s="94"/>
      <c r="AA988" s="45"/>
    </row>
    <row r="989" spans="1:27" s="43" customFormat="1" ht="21" customHeight="1" x14ac:dyDescent="0.25">
      <c r="A989" s="44"/>
      <c r="B989" s="359" t="s">
        <v>47</v>
      </c>
      <c r="C989" s="360"/>
      <c r="D989" s="45"/>
      <c r="E989" s="45"/>
      <c r="F989" s="63" t="s">
        <v>69</v>
      </c>
      <c r="G989" s="58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62"/>
      <c r="I989" s="64">
        <f>IF(C993&gt;0,$K$2,C991)</f>
        <v>31</v>
      </c>
      <c r="J989" s="65" t="s">
        <v>66</v>
      </c>
      <c r="K989" s="66">
        <f>K985/$K$2*I989</f>
        <v>27000</v>
      </c>
      <c r="L989" s="67"/>
      <c r="M989" s="45"/>
      <c r="N989" s="88"/>
      <c r="O989" s="89" t="s">
        <v>53</v>
      </c>
      <c r="P989" s="89">
        <v>31</v>
      </c>
      <c r="Q989" s="89">
        <v>0</v>
      </c>
      <c r="R989" s="89">
        <f t="shared" si="187"/>
        <v>11</v>
      </c>
      <c r="S989" s="93"/>
      <c r="T989" s="89" t="s">
        <v>53</v>
      </c>
      <c r="U989" s="162">
        <f>IF($J$1="April","",Y988)</f>
        <v>0</v>
      </c>
      <c r="V989" s="91"/>
      <c r="W989" s="162">
        <f t="shared" si="185"/>
        <v>0</v>
      </c>
      <c r="X989" s="91"/>
      <c r="Y989" s="162">
        <f t="shared" si="186"/>
        <v>0</v>
      </c>
      <c r="Z989" s="94"/>
      <c r="AA989" s="45"/>
    </row>
    <row r="990" spans="1:27" s="43" customFormat="1" ht="21" customHeight="1" x14ac:dyDescent="0.25">
      <c r="A990" s="44"/>
      <c r="B990" s="54"/>
      <c r="C990" s="54"/>
      <c r="D990" s="45"/>
      <c r="E990" s="45"/>
      <c r="F990" s="63" t="s">
        <v>23</v>
      </c>
      <c r="G990" s="58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62"/>
      <c r="I990" s="108">
        <v>59</v>
      </c>
      <c r="J990" s="65" t="s">
        <v>67</v>
      </c>
      <c r="K990" s="68">
        <f>K985/$K$2/8*I990</f>
        <v>6423.3870967741941</v>
      </c>
      <c r="L990" s="69"/>
      <c r="M990" s="45"/>
      <c r="N990" s="88"/>
      <c r="O990" s="89" t="s">
        <v>54</v>
      </c>
      <c r="P990" s="89">
        <v>30</v>
      </c>
      <c r="Q990" s="89">
        <v>0</v>
      </c>
      <c r="R990" s="89">
        <f t="shared" si="187"/>
        <v>11</v>
      </c>
      <c r="S990" s="93"/>
      <c r="T990" s="89" t="s">
        <v>54</v>
      </c>
      <c r="U990" s="162">
        <f>IF($J$1="May","",Y989)</f>
        <v>0</v>
      </c>
      <c r="V990" s="91"/>
      <c r="W990" s="162">
        <f t="shared" si="185"/>
        <v>0</v>
      </c>
      <c r="X990" s="91"/>
      <c r="Y990" s="162">
        <f t="shared" si="186"/>
        <v>0</v>
      </c>
      <c r="Z990" s="94"/>
      <c r="AA990" s="45"/>
    </row>
    <row r="991" spans="1:27" s="43" customFormat="1" ht="21" customHeight="1" x14ac:dyDescent="0.25">
      <c r="A991" s="44"/>
      <c r="B991" s="63" t="s">
        <v>7</v>
      </c>
      <c r="C991" s="54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31</v>
      </c>
      <c r="D991" s="45"/>
      <c r="E991" s="45"/>
      <c r="F991" s="63" t="s">
        <v>70</v>
      </c>
      <c r="G991" s="58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62"/>
      <c r="I991" s="361" t="s">
        <v>74</v>
      </c>
      <c r="J991" s="362"/>
      <c r="K991" s="68">
        <f>K989+K990</f>
        <v>33423.387096774197</v>
      </c>
      <c r="L991" s="69"/>
      <c r="M991" s="45"/>
      <c r="N991" s="88"/>
      <c r="O991" s="89" t="s">
        <v>55</v>
      </c>
      <c r="P991" s="89">
        <v>31</v>
      </c>
      <c r="Q991" s="89">
        <v>0</v>
      </c>
      <c r="R991" s="89">
        <f t="shared" si="187"/>
        <v>11</v>
      </c>
      <c r="S991" s="93"/>
      <c r="T991" s="89" t="s">
        <v>55</v>
      </c>
      <c r="U991" s="162">
        <f>IF($J$1="June","",Y990)</f>
        <v>0</v>
      </c>
      <c r="V991" s="91"/>
      <c r="W991" s="162">
        <f t="shared" si="185"/>
        <v>0</v>
      </c>
      <c r="X991" s="91"/>
      <c r="Y991" s="162">
        <f t="shared" si="186"/>
        <v>0</v>
      </c>
      <c r="Z991" s="94"/>
      <c r="AA991" s="45"/>
    </row>
    <row r="992" spans="1:27" s="43" customFormat="1" ht="21" customHeight="1" x14ac:dyDescent="0.25">
      <c r="A992" s="44"/>
      <c r="B992" s="63" t="s">
        <v>6</v>
      </c>
      <c r="C992" s="54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0</v>
      </c>
      <c r="D992" s="45"/>
      <c r="E992" s="45"/>
      <c r="F992" s="63" t="s">
        <v>24</v>
      </c>
      <c r="G992" s="58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62"/>
      <c r="I992" s="361" t="s">
        <v>75</v>
      </c>
      <c r="J992" s="362"/>
      <c r="K992" s="58">
        <f>G992</f>
        <v>0</v>
      </c>
      <c r="L992" s="70"/>
      <c r="M992" s="45"/>
      <c r="N992" s="88"/>
      <c r="O992" s="89" t="s">
        <v>56</v>
      </c>
      <c r="P992" s="89"/>
      <c r="Q992" s="89"/>
      <c r="R992" s="89" t="str">
        <f t="shared" si="187"/>
        <v/>
      </c>
      <c r="S992" s="93"/>
      <c r="T992" s="89" t="s">
        <v>56</v>
      </c>
      <c r="U992" s="162" t="str">
        <f>IF($J$1="July","",Y991)</f>
        <v/>
      </c>
      <c r="V992" s="91"/>
      <c r="W992" s="162" t="str">
        <f t="shared" si="185"/>
        <v/>
      </c>
      <c r="X992" s="91"/>
      <c r="Y992" s="162" t="str">
        <f t="shared" si="186"/>
        <v/>
      </c>
      <c r="Z992" s="94"/>
      <c r="AA992" s="45"/>
    </row>
    <row r="993" spans="1:27" s="43" customFormat="1" ht="21" customHeight="1" x14ac:dyDescent="0.25">
      <c r="A993" s="44"/>
      <c r="B993" s="71" t="s">
        <v>73</v>
      </c>
      <c r="C993" s="54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11</v>
      </c>
      <c r="D993" s="45"/>
      <c r="E993" s="45"/>
      <c r="F993" s="63" t="s">
        <v>72</v>
      </c>
      <c r="G993" s="5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45"/>
      <c r="I993" s="363" t="s">
        <v>68</v>
      </c>
      <c r="J993" s="364"/>
      <c r="K993" s="72">
        <f>K991-K992</f>
        <v>33423.387096774197</v>
      </c>
      <c r="L993" s="73"/>
      <c r="M993" s="45"/>
      <c r="N993" s="88"/>
      <c r="O993" s="89" t="s">
        <v>61</v>
      </c>
      <c r="P993" s="89"/>
      <c r="Q993" s="89"/>
      <c r="R993" s="89" t="str">
        <f t="shared" si="187"/>
        <v/>
      </c>
      <c r="S993" s="93"/>
      <c r="T993" s="89" t="s">
        <v>61</v>
      </c>
      <c r="U993" s="162" t="str">
        <f>IF($J$1="August","",Y992)</f>
        <v/>
      </c>
      <c r="V993" s="91"/>
      <c r="W993" s="162" t="str">
        <f t="shared" si="185"/>
        <v/>
      </c>
      <c r="X993" s="91"/>
      <c r="Y993" s="162" t="str">
        <f t="shared" si="186"/>
        <v/>
      </c>
      <c r="Z993" s="94"/>
      <c r="AA993" s="45"/>
    </row>
    <row r="994" spans="1:27" s="43" customFormat="1" ht="21" customHeight="1" x14ac:dyDescent="0.25">
      <c r="A994" s="44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61"/>
      <c r="M994" s="45"/>
      <c r="N994" s="88"/>
      <c r="O994" s="89" t="s">
        <v>57</v>
      </c>
      <c r="P994" s="89"/>
      <c r="Q994" s="89"/>
      <c r="R994" s="89" t="str">
        <f t="shared" si="187"/>
        <v/>
      </c>
      <c r="S994" s="93"/>
      <c r="T994" s="89" t="s">
        <v>57</v>
      </c>
      <c r="U994" s="162" t="str">
        <f>IF($J$1="September","",Y993)</f>
        <v/>
      </c>
      <c r="V994" s="91"/>
      <c r="W994" s="162" t="str">
        <f t="shared" si="185"/>
        <v/>
      </c>
      <c r="X994" s="91"/>
      <c r="Y994" s="162" t="str">
        <f t="shared" si="186"/>
        <v/>
      </c>
      <c r="Z994" s="94"/>
      <c r="AA994" s="45"/>
    </row>
    <row r="995" spans="1:27" s="43" customFormat="1" ht="21" customHeight="1" x14ac:dyDescent="0.25">
      <c r="A995" s="44"/>
      <c r="B995" s="365" t="s">
        <v>103</v>
      </c>
      <c r="C995" s="365"/>
      <c r="D995" s="365"/>
      <c r="E995" s="365"/>
      <c r="F995" s="365"/>
      <c r="G995" s="365"/>
      <c r="H995" s="365"/>
      <c r="I995" s="365"/>
      <c r="J995" s="365"/>
      <c r="K995" s="365"/>
      <c r="L995" s="61"/>
      <c r="M995" s="45"/>
      <c r="N995" s="88"/>
      <c r="O995" s="89" t="s">
        <v>62</v>
      </c>
      <c r="P995" s="89"/>
      <c r="Q995" s="89"/>
      <c r="R995" s="89" t="str">
        <f t="shared" si="187"/>
        <v/>
      </c>
      <c r="S995" s="93"/>
      <c r="T995" s="89" t="s">
        <v>62</v>
      </c>
      <c r="U995" s="162" t="str">
        <f>IF($J$1="October","",Y994)</f>
        <v/>
      </c>
      <c r="V995" s="91"/>
      <c r="W995" s="162" t="str">
        <f t="shared" si="185"/>
        <v/>
      </c>
      <c r="X995" s="91"/>
      <c r="Y995" s="162" t="str">
        <f t="shared" si="186"/>
        <v/>
      </c>
      <c r="Z995" s="94"/>
      <c r="AA995" s="45"/>
    </row>
    <row r="996" spans="1:27" s="43" customFormat="1" ht="21" customHeight="1" x14ac:dyDescent="0.25">
      <c r="A996" s="44"/>
      <c r="B996" s="365"/>
      <c r="C996" s="365"/>
      <c r="D996" s="365"/>
      <c r="E996" s="365"/>
      <c r="F996" s="365"/>
      <c r="G996" s="365"/>
      <c r="H996" s="365"/>
      <c r="I996" s="365"/>
      <c r="J996" s="365"/>
      <c r="K996" s="365"/>
      <c r="L996" s="61"/>
      <c r="M996" s="45"/>
      <c r="N996" s="88"/>
      <c r="O996" s="89" t="s">
        <v>63</v>
      </c>
      <c r="P996" s="89"/>
      <c r="Q996" s="89"/>
      <c r="R996" s="89" t="str">
        <f t="shared" si="187"/>
        <v/>
      </c>
      <c r="S996" s="93"/>
      <c r="T996" s="89" t="s">
        <v>63</v>
      </c>
      <c r="U996" s="162" t="str">
        <f>IF($J$1="November","",Y995)</f>
        <v/>
      </c>
      <c r="V996" s="91"/>
      <c r="W996" s="162" t="str">
        <f t="shared" si="185"/>
        <v/>
      </c>
      <c r="X996" s="91"/>
      <c r="Y996" s="162" t="str">
        <f t="shared" si="186"/>
        <v/>
      </c>
      <c r="Z996" s="94"/>
      <c r="AA996" s="45"/>
    </row>
    <row r="997" spans="1:27" s="43" customFormat="1" ht="21" customHeight="1" thickBot="1" x14ac:dyDescent="0.3">
      <c r="A997" s="74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6"/>
      <c r="N997" s="95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7"/>
    </row>
    <row r="998" spans="1:27" s="43" customFormat="1" ht="21" hidden="1" customHeight="1" x14ac:dyDescent="0.25">
      <c r="A998" s="366" t="s">
        <v>45</v>
      </c>
      <c r="B998" s="367"/>
      <c r="C998" s="367"/>
      <c r="D998" s="367"/>
      <c r="E998" s="367"/>
      <c r="F998" s="367"/>
      <c r="G998" s="367"/>
      <c r="H998" s="367"/>
      <c r="I998" s="367"/>
      <c r="J998" s="367"/>
      <c r="K998" s="367"/>
      <c r="L998" s="368"/>
      <c r="M998" s="42"/>
      <c r="N998" s="81"/>
      <c r="O998" s="353" t="s">
        <v>47</v>
      </c>
      <c r="P998" s="354"/>
      <c r="Q998" s="354"/>
      <c r="R998" s="355"/>
      <c r="S998" s="82"/>
      <c r="T998" s="353" t="s">
        <v>48</v>
      </c>
      <c r="U998" s="354"/>
      <c r="V998" s="354"/>
      <c r="W998" s="354"/>
      <c r="X998" s="354"/>
      <c r="Y998" s="355"/>
      <c r="Z998" s="83"/>
      <c r="AA998" s="42"/>
    </row>
    <row r="999" spans="1:27" s="43" customFormat="1" ht="21" hidden="1" customHeight="1" x14ac:dyDescent="0.25">
      <c r="A999" s="44"/>
      <c r="B999" s="45"/>
      <c r="C999" s="356" t="s">
        <v>101</v>
      </c>
      <c r="D999" s="356"/>
      <c r="E999" s="356"/>
      <c r="F999" s="356"/>
      <c r="G999" s="46" t="str">
        <f>$J$1</f>
        <v>July</v>
      </c>
      <c r="H999" s="357">
        <f>$K$1</f>
        <v>2020</v>
      </c>
      <c r="I999" s="357"/>
      <c r="J999" s="45"/>
      <c r="K999" s="47"/>
      <c r="L999" s="48"/>
      <c r="M999" s="47"/>
      <c r="N999" s="84"/>
      <c r="O999" s="85" t="s">
        <v>58</v>
      </c>
      <c r="P999" s="85" t="s">
        <v>7</v>
      </c>
      <c r="Q999" s="85" t="s">
        <v>6</v>
      </c>
      <c r="R999" s="85" t="s">
        <v>59</v>
      </c>
      <c r="S999" s="86"/>
      <c r="T999" s="85" t="s">
        <v>58</v>
      </c>
      <c r="U999" s="85" t="s">
        <v>60</v>
      </c>
      <c r="V999" s="85" t="s">
        <v>23</v>
      </c>
      <c r="W999" s="85" t="s">
        <v>22</v>
      </c>
      <c r="X999" s="85" t="s">
        <v>24</v>
      </c>
      <c r="Y999" s="85" t="s">
        <v>64</v>
      </c>
      <c r="Z999" s="87"/>
      <c r="AA999" s="47"/>
    </row>
    <row r="1000" spans="1:27" s="43" customFormat="1" ht="21" hidden="1" customHeight="1" x14ac:dyDescent="0.25">
      <c r="A1000" s="44"/>
      <c r="B1000" s="45"/>
      <c r="C1000" s="45"/>
      <c r="D1000" s="50"/>
      <c r="E1000" s="50"/>
      <c r="F1000" s="50"/>
      <c r="G1000" s="50"/>
      <c r="H1000" s="50"/>
      <c r="I1000" s="45"/>
      <c r="J1000" s="51" t="s">
        <v>1</v>
      </c>
      <c r="K1000" s="52"/>
      <c r="L1000" s="53"/>
      <c r="M1000" s="45"/>
      <c r="N1000" s="88"/>
      <c r="O1000" s="89" t="s">
        <v>50</v>
      </c>
      <c r="P1000" s="89">
        <v>22</v>
      </c>
      <c r="Q1000" s="89">
        <v>9</v>
      </c>
      <c r="R1000" s="89"/>
      <c r="S1000" s="90"/>
      <c r="T1000" s="89" t="s">
        <v>50</v>
      </c>
      <c r="U1000" s="91"/>
      <c r="V1000" s="91"/>
      <c r="W1000" s="91">
        <f>V1000+U1000</f>
        <v>0</v>
      </c>
      <c r="X1000" s="91"/>
      <c r="Y1000" s="91">
        <f>W1000-X1000</f>
        <v>0</v>
      </c>
      <c r="Z1000" s="87"/>
      <c r="AA1000" s="45"/>
    </row>
    <row r="1001" spans="1:27" s="43" customFormat="1" ht="21" hidden="1" customHeight="1" x14ac:dyDescent="0.25">
      <c r="A1001" s="44"/>
      <c r="B1001" s="45" t="s">
        <v>0</v>
      </c>
      <c r="C1001" s="55"/>
      <c r="D1001" s="45"/>
      <c r="E1001" s="45"/>
      <c r="F1001" s="45"/>
      <c r="G1001" s="45"/>
      <c r="H1001" s="56"/>
      <c r="I1001" s="50"/>
      <c r="J1001" s="45"/>
      <c r="K1001" s="45"/>
      <c r="L1001" s="57"/>
      <c r="M1001" s="42"/>
      <c r="N1001" s="92"/>
      <c r="O1001" s="89" t="s">
        <v>76</v>
      </c>
      <c r="P1001" s="89"/>
      <c r="Q1001" s="89"/>
      <c r="R1001" s="89" t="str">
        <f t="shared" ref="R1001:R1008" si="188">IF(Q1001="","",R1000-Q1001)</f>
        <v/>
      </c>
      <c r="S1001" s="93"/>
      <c r="T1001" s="89" t="s">
        <v>76</v>
      </c>
      <c r="U1001" s="162">
        <f>Y1000</f>
        <v>0</v>
      </c>
      <c r="V1001" s="91"/>
      <c r="W1001" s="162">
        <f>IF(U1001="","",U1001+V1001)</f>
        <v>0</v>
      </c>
      <c r="X1001" s="91"/>
      <c r="Y1001" s="162">
        <f>IF(W1001="","",W1001-X1001)</f>
        <v>0</v>
      </c>
      <c r="Z1001" s="94"/>
      <c r="AA1001" s="42"/>
    </row>
    <row r="1002" spans="1:27" s="43" customFormat="1" ht="21" hidden="1" customHeight="1" x14ac:dyDescent="0.25">
      <c r="A1002" s="44"/>
      <c r="B1002" s="59" t="s">
        <v>46</v>
      </c>
      <c r="C1002" s="60"/>
      <c r="D1002" s="45"/>
      <c r="E1002" s="45"/>
      <c r="F1002" s="358" t="s">
        <v>48</v>
      </c>
      <c r="G1002" s="358"/>
      <c r="H1002" s="45"/>
      <c r="I1002" s="358" t="s">
        <v>49</v>
      </c>
      <c r="J1002" s="358"/>
      <c r="K1002" s="358"/>
      <c r="L1002" s="61"/>
      <c r="M1002" s="45"/>
      <c r="N1002" s="88"/>
      <c r="O1002" s="89" t="s">
        <v>51</v>
      </c>
      <c r="P1002" s="89"/>
      <c r="Q1002" s="89"/>
      <c r="R1002" s="89" t="str">
        <f t="shared" si="188"/>
        <v/>
      </c>
      <c r="S1002" s="93"/>
      <c r="T1002" s="89" t="s">
        <v>51</v>
      </c>
      <c r="U1002" s="162">
        <f>IF($J$1="April",Y1001,Y1001)</f>
        <v>0</v>
      </c>
      <c r="V1002" s="91"/>
      <c r="W1002" s="162">
        <f t="shared" ref="W1002:W1011" si="189">IF(U1002="","",U1002+V1002)</f>
        <v>0</v>
      </c>
      <c r="X1002" s="91"/>
      <c r="Y1002" s="162">
        <f t="shared" ref="Y1002:Y1011" si="190">IF(W1002="","",W1002-X1002)</f>
        <v>0</v>
      </c>
      <c r="Z1002" s="94"/>
      <c r="AA1002" s="45"/>
    </row>
    <row r="1003" spans="1:27" s="43" customFormat="1" ht="21" hidden="1" customHeight="1" x14ac:dyDescent="0.25">
      <c r="A1003" s="44"/>
      <c r="B1003" s="45"/>
      <c r="C1003" s="45"/>
      <c r="D1003" s="45"/>
      <c r="E1003" s="45"/>
      <c r="F1003" s="45"/>
      <c r="G1003" s="45"/>
      <c r="H1003" s="62"/>
      <c r="L1003" s="49"/>
      <c r="M1003" s="45"/>
      <c r="N1003" s="88"/>
      <c r="O1003" s="89" t="s">
        <v>52</v>
      </c>
      <c r="P1003" s="89"/>
      <c r="Q1003" s="89"/>
      <c r="R1003" s="89">
        <v>0</v>
      </c>
      <c r="S1003" s="93"/>
      <c r="T1003" s="89" t="s">
        <v>52</v>
      </c>
      <c r="U1003" s="162">
        <f>IF($J$1="April",Y1002,Y1002)</f>
        <v>0</v>
      </c>
      <c r="V1003" s="91"/>
      <c r="W1003" s="162">
        <f t="shared" si="189"/>
        <v>0</v>
      </c>
      <c r="X1003" s="91"/>
      <c r="Y1003" s="162">
        <f t="shared" si="190"/>
        <v>0</v>
      </c>
      <c r="Z1003" s="94"/>
      <c r="AA1003" s="45"/>
    </row>
    <row r="1004" spans="1:27" s="43" customFormat="1" ht="21" hidden="1" customHeight="1" x14ac:dyDescent="0.25">
      <c r="A1004" s="44"/>
      <c r="B1004" s="359" t="s">
        <v>47</v>
      </c>
      <c r="C1004" s="360"/>
      <c r="D1004" s="45"/>
      <c r="E1004" s="45"/>
      <c r="F1004" s="63" t="s">
        <v>69</v>
      </c>
      <c r="G1004" s="58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62"/>
      <c r="I1004" s="64"/>
      <c r="J1004" s="65" t="s">
        <v>66</v>
      </c>
      <c r="K1004" s="66">
        <f>K1000/$K$2*I1004</f>
        <v>0</v>
      </c>
      <c r="L1004" s="67"/>
      <c r="M1004" s="45"/>
      <c r="N1004" s="88"/>
      <c r="O1004" s="89" t="s">
        <v>53</v>
      </c>
      <c r="P1004" s="89"/>
      <c r="Q1004" s="89"/>
      <c r="R1004" s="89">
        <v>0</v>
      </c>
      <c r="S1004" s="93"/>
      <c r="T1004" s="89" t="s">
        <v>53</v>
      </c>
      <c r="U1004" s="162">
        <f>IF($J$1="May",Y1003,Y1003)</f>
        <v>0</v>
      </c>
      <c r="V1004" s="91"/>
      <c r="W1004" s="162">
        <f t="shared" si="189"/>
        <v>0</v>
      </c>
      <c r="X1004" s="91"/>
      <c r="Y1004" s="162">
        <f t="shared" si="190"/>
        <v>0</v>
      </c>
      <c r="Z1004" s="94"/>
      <c r="AA1004" s="45"/>
    </row>
    <row r="1005" spans="1:27" s="43" customFormat="1" ht="21" hidden="1" customHeight="1" x14ac:dyDescent="0.25">
      <c r="A1005" s="44"/>
      <c r="B1005" s="54"/>
      <c r="C1005" s="54"/>
      <c r="D1005" s="45"/>
      <c r="E1005" s="45"/>
      <c r="F1005" s="63" t="s">
        <v>23</v>
      </c>
      <c r="G1005" s="58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62"/>
      <c r="I1005" s="108"/>
      <c r="J1005" s="65" t="s">
        <v>67</v>
      </c>
      <c r="K1005" s="68">
        <f>K1000/$K$2/8*I1005</f>
        <v>0</v>
      </c>
      <c r="L1005" s="69"/>
      <c r="M1005" s="45"/>
      <c r="N1005" s="88"/>
      <c r="O1005" s="89" t="s">
        <v>54</v>
      </c>
      <c r="P1005" s="89"/>
      <c r="Q1005" s="89"/>
      <c r="R1005" s="89" t="str">
        <f t="shared" si="188"/>
        <v/>
      </c>
      <c r="S1005" s="93"/>
      <c r="T1005" s="89" t="s">
        <v>54</v>
      </c>
      <c r="U1005" s="162">
        <f>IF($J$1="May",Y1004,Y1004)</f>
        <v>0</v>
      </c>
      <c r="V1005" s="91"/>
      <c r="W1005" s="162">
        <f t="shared" si="189"/>
        <v>0</v>
      </c>
      <c r="X1005" s="91"/>
      <c r="Y1005" s="162">
        <f t="shared" si="190"/>
        <v>0</v>
      </c>
      <c r="Z1005" s="94"/>
      <c r="AA1005" s="45"/>
    </row>
    <row r="1006" spans="1:27" s="43" customFormat="1" ht="21" hidden="1" customHeight="1" x14ac:dyDescent="0.25">
      <c r="A1006" s="44"/>
      <c r="B1006" s="63" t="s">
        <v>7</v>
      </c>
      <c r="C1006" s="54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0</v>
      </c>
      <c r="D1006" s="45"/>
      <c r="E1006" s="45"/>
      <c r="F1006" s="63" t="s">
        <v>70</v>
      </c>
      <c r="G1006" s="58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62"/>
      <c r="I1006" s="361" t="s">
        <v>74</v>
      </c>
      <c r="J1006" s="362"/>
      <c r="K1006" s="68">
        <f>K1004+K1005</f>
        <v>0</v>
      </c>
      <c r="L1006" s="69"/>
      <c r="M1006" s="45"/>
      <c r="N1006" s="88"/>
      <c r="O1006" s="89" t="s">
        <v>55</v>
      </c>
      <c r="P1006" s="89"/>
      <c r="Q1006" s="89"/>
      <c r="R1006" s="89">
        <v>0</v>
      </c>
      <c r="S1006" s="93"/>
      <c r="T1006" s="89" t="s">
        <v>55</v>
      </c>
      <c r="U1006" s="162">
        <f>IF($J$1="July",Y1005,"")</f>
        <v>0</v>
      </c>
      <c r="V1006" s="91"/>
      <c r="W1006" s="162">
        <f t="shared" si="189"/>
        <v>0</v>
      </c>
      <c r="X1006" s="91"/>
      <c r="Y1006" s="162">
        <f t="shared" si="190"/>
        <v>0</v>
      </c>
      <c r="Z1006" s="94"/>
      <c r="AA1006" s="45"/>
    </row>
    <row r="1007" spans="1:27" s="43" customFormat="1" ht="21" hidden="1" customHeight="1" x14ac:dyDescent="0.25">
      <c r="A1007" s="44"/>
      <c r="B1007" s="63" t="s">
        <v>6</v>
      </c>
      <c r="C1007" s="54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45"/>
      <c r="E1007" s="45"/>
      <c r="F1007" s="63" t="s">
        <v>24</v>
      </c>
      <c r="G1007" s="58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62"/>
      <c r="I1007" s="361" t="s">
        <v>75</v>
      </c>
      <c r="J1007" s="362"/>
      <c r="K1007" s="58">
        <f>G1007</f>
        <v>0</v>
      </c>
      <c r="L1007" s="70"/>
      <c r="M1007" s="45"/>
      <c r="N1007" s="88"/>
      <c r="O1007" s="89" t="s">
        <v>56</v>
      </c>
      <c r="P1007" s="89"/>
      <c r="Q1007" s="89"/>
      <c r="R1007" s="89">
        <v>0</v>
      </c>
      <c r="S1007" s="93"/>
      <c r="T1007" s="89" t="s">
        <v>56</v>
      </c>
      <c r="U1007" s="162" t="str">
        <f>IF($J$1="August",Y1006,"")</f>
        <v/>
      </c>
      <c r="V1007" s="91"/>
      <c r="W1007" s="162" t="str">
        <f t="shared" si="189"/>
        <v/>
      </c>
      <c r="X1007" s="91"/>
      <c r="Y1007" s="162" t="str">
        <f t="shared" si="190"/>
        <v/>
      </c>
      <c r="Z1007" s="94"/>
      <c r="AA1007" s="45"/>
    </row>
    <row r="1008" spans="1:27" s="43" customFormat="1" ht="21" hidden="1" customHeight="1" x14ac:dyDescent="0.25">
      <c r="A1008" s="44"/>
      <c r="B1008" s="71" t="s">
        <v>73</v>
      </c>
      <c r="C1008" s="54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45"/>
      <c r="E1008" s="45"/>
      <c r="F1008" s="63" t="s">
        <v>72</v>
      </c>
      <c r="G1008" s="58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45"/>
      <c r="I1008" s="363" t="s">
        <v>68</v>
      </c>
      <c r="J1008" s="364"/>
      <c r="K1008" s="72">
        <f>K1006-K1007</f>
        <v>0</v>
      </c>
      <c r="L1008" s="73"/>
      <c r="M1008" s="45"/>
      <c r="N1008" s="88"/>
      <c r="O1008" s="89" t="s">
        <v>61</v>
      </c>
      <c r="P1008" s="89"/>
      <c r="Q1008" s="89"/>
      <c r="R1008" s="89" t="str">
        <f t="shared" si="188"/>
        <v/>
      </c>
      <c r="S1008" s="93"/>
      <c r="T1008" s="89" t="s">
        <v>61</v>
      </c>
      <c r="U1008" s="162" t="str">
        <f>IF($J$1="May",Y1007,Y1007)</f>
        <v/>
      </c>
      <c r="V1008" s="91"/>
      <c r="W1008" s="162" t="str">
        <f t="shared" si="189"/>
        <v/>
      </c>
      <c r="X1008" s="91"/>
      <c r="Y1008" s="162" t="str">
        <f t="shared" si="190"/>
        <v/>
      </c>
      <c r="Z1008" s="94"/>
      <c r="AA1008" s="45"/>
    </row>
    <row r="1009" spans="1:27" s="43" customFormat="1" ht="21" hidden="1" customHeight="1" x14ac:dyDescent="0.25">
      <c r="A1009" s="44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61"/>
      <c r="M1009" s="45"/>
      <c r="N1009" s="88"/>
      <c r="O1009" s="89" t="s">
        <v>57</v>
      </c>
      <c r="P1009" s="89"/>
      <c r="Q1009" s="89"/>
      <c r="R1009" s="89">
        <v>0</v>
      </c>
      <c r="S1009" s="93"/>
      <c r="T1009" s="89" t="s">
        <v>57</v>
      </c>
      <c r="U1009" s="162" t="str">
        <f t="shared" ref="U1009:U1011" si="191">Y1008</f>
        <v/>
      </c>
      <c r="V1009" s="91"/>
      <c r="W1009" s="162" t="str">
        <f t="shared" si="189"/>
        <v/>
      </c>
      <c r="X1009" s="91"/>
      <c r="Y1009" s="162" t="str">
        <f t="shared" si="190"/>
        <v/>
      </c>
      <c r="Z1009" s="94"/>
      <c r="AA1009" s="45"/>
    </row>
    <row r="1010" spans="1:27" s="43" customFormat="1" ht="21" hidden="1" customHeight="1" x14ac:dyDescent="0.25">
      <c r="A1010" s="44"/>
      <c r="B1010" s="365" t="s">
        <v>103</v>
      </c>
      <c r="C1010" s="365"/>
      <c r="D1010" s="365"/>
      <c r="E1010" s="365"/>
      <c r="F1010" s="365"/>
      <c r="G1010" s="365"/>
      <c r="H1010" s="365"/>
      <c r="I1010" s="365"/>
      <c r="J1010" s="365"/>
      <c r="K1010" s="365"/>
      <c r="L1010" s="61"/>
      <c r="M1010" s="45"/>
      <c r="N1010" s="88"/>
      <c r="O1010" s="89" t="s">
        <v>62</v>
      </c>
      <c r="P1010" s="89"/>
      <c r="Q1010" s="89"/>
      <c r="R1010" s="89">
        <v>0</v>
      </c>
      <c r="S1010" s="93"/>
      <c r="T1010" s="89" t="s">
        <v>62</v>
      </c>
      <c r="U1010" s="162" t="str">
        <f t="shared" si="191"/>
        <v/>
      </c>
      <c r="V1010" s="91"/>
      <c r="W1010" s="162"/>
      <c r="X1010" s="91"/>
      <c r="Y1010" s="162" t="str">
        <f t="shared" si="190"/>
        <v/>
      </c>
      <c r="Z1010" s="94"/>
      <c r="AA1010" s="45"/>
    </row>
    <row r="1011" spans="1:27" s="43" customFormat="1" ht="21" hidden="1" customHeight="1" x14ac:dyDescent="0.25">
      <c r="A1011" s="44"/>
      <c r="B1011" s="365"/>
      <c r="C1011" s="365"/>
      <c r="D1011" s="365"/>
      <c r="E1011" s="365"/>
      <c r="F1011" s="365"/>
      <c r="G1011" s="365"/>
      <c r="H1011" s="365"/>
      <c r="I1011" s="365"/>
      <c r="J1011" s="365"/>
      <c r="K1011" s="365"/>
      <c r="L1011" s="61"/>
      <c r="M1011" s="45"/>
      <c r="N1011" s="88"/>
      <c r="O1011" s="89" t="s">
        <v>63</v>
      </c>
      <c r="P1011" s="89"/>
      <c r="Q1011" s="89"/>
      <c r="R1011" s="89">
        <v>0</v>
      </c>
      <c r="S1011" s="93"/>
      <c r="T1011" s="89" t="s">
        <v>63</v>
      </c>
      <c r="U1011" s="162" t="str">
        <f t="shared" si="191"/>
        <v/>
      </c>
      <c r="V1011" s="91"/>
      <c r="W1011" s="162" t="str">
        <f t="shared" si="189"/>
        <v/>
      </c>
      <c r="X1011" s="91"/>
      <c r="Y1011" s="162" t="str">
        <f t="shared" si="190"/>
        <v/>
      </c>
      <c r="Z1011" s="94"/>
      <c r="AA1011" s="45"/>
    </row>
    <row r="1012" spans="1:27" s="43" customFormat="1" ht="21" hidden="1" customHeight="1" thickBot="1" x14ac:dyDescent="0.3">
      <c r="A1012" s="74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6"/>
      <c r="N1012" s="95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7"/>
    </row>
    <row r="1013" spans="1:27" s="45" customFormat="1" ht="21" hidden="1" customHeight="1" thickBot="1" x14ac:dyDescent="0.3"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</row>
    <row r="1014" spans="1:27" s="43" customFormat="1" ht="21" hidden="1" customHeight="1" x14ac:dyDescent="0.25">
      <c r="A1014" s="350" t="s">
        <v>45</v>
      </c>
      <c r="B1014" s="351"/>
      <c r="C1014" s="351"/>
      <c r="D1014" s="351"/>
      <c r="E1014" s="351"/>
      <c r="F1014" s="351"/>
      <c r="G1014" s="351"/>
      <c r="H1014" s="351"/>
      <c r="I1014" s="351"/>
      <c r="J1014" s="351"/>
      <c r="K1014" s="351"/>
      <c r="L1014" s="352"/>
      <c r="M1014" s="42"/>
      <c r="N1014" s="81"/>
      <c r="O1014" s="353" t="s">
        <v>47</v>
      </c>
      <c r="P1014" s="354"/>
      <c r="Q1014" s="354"/>
      <c r="R1014" s="355"/>
      <c r="S1014" s="82"/>
      <c r="T1014" s="353" t="s">
        <v>48</v>
      </c>
      <c r="U1014" s="354"/>
      <c r="V1014" s="354"/>
      <c r="W1014" s="354"/>
      <c r="X1014" s="354"/>
      <c r="Y1014" s="355"/>
      <c r="Z1014" s="83"/>
      <c r="AA1014" s="42"/>
    </row>
    <row r="1015" spans="1:27" s="43" customFormat="1" ht="21" hidden="1" customHeight="1" x14ac:dyDescent="0.25">
      <c r="A1015" s="44"/>
      <c r="B1015" s="45"/>
      <c r="C1015" s="356" t="s">
        <v>101</v>
      </c>
      <c r="D1015" s="356"/>
      <c r="E1015" s="356"/>
      <c r="F1015" s="356"/>
      <c r="G1015" s="46" t="str">
        <f>$J$1</f>
        <v>July</v>
      </c>
      <c r="H1015" s="357">
        <f>$K$1</f>
        <v>2020</v>
      </c>
      <c r="I1015" s="357"/>
      <c r="J1015" s="45"/>
      <c r="K1015" s="47"/>
      <c r="L1015" s="48"/>
      <c r="M1015" s="47"/>
      <c r="N1015" s="84"/>
      <c r="O1015" s="85" t="s">
        <v>58</v>
      </c>
      <c r="P1015" s="85" t="s">
        <v>7</v>
      </c>
      <c r="Q1015" s="85" t="s">
        <v>6</v>
      </c>
      <c r="R1015" s="85" t="s">
        <v>59</v>
      </c>
      <c r="S1015" s="86"/>
      <c r="T1015" s="85" t="s">
        <v>58</v>
      </c>
      <c r="U1015" s="85" t="s">
        <v>60</v>
      </c>
      <c r="V1015" s="85" t="s">
        <v>23</v>
      </c>
      <c r="W1015" s="85" t="s">
        <v>22</v>
      </c>
      <c r="X1015" s="85" t="s">
        <v>24</v>
      </c>
      <c r="Y1015" s="85" t="s">
        <v>64</v>
      </c>
      <c r="Z1015" s="87"/>
      <c r="AA1015" s="47"/>
    </row>
    <row r="1016" spans="1:27" s="43" customFormat="1" ht="21" hidden="1" customHeight="1" x14ac:dyDescent="0.25">
      <c r="A1016" s="44"/>
      <c r="B1016" s="45"/>
      <c r="C1016" s="45"/>
      <c r="D1016" s="50"/>
      <c r="E1016" s="50"/>
      <c r="F1016" s="50"/>
      <c r="G1016" s="50"/>
      <c r="H1016" s="50"/>
      <c r="I1016" s="45"/>
      <c r="J1016" s="51" t="s">
        <v>1</v>
      </c>
      <c r="K1016" s="52"/>
      <c r="L1016" s="53"/>
      <c r="M1016" s="45"/>
      <c r="N1016" s="88"/>
      <c r="O1016" s="89" t="s">
        <v>50</v>
      </c>
      <c r="P1016" s="89"/>
      <c r="Q1016" s="89"/>
      <c r="R1016" s="89"/>
      <c r="S1016" s="90"/>
      <c r="T1016" s="89" t="s">
        <v>50</v>
      </c>
      <c r="U1016" s="91"/>
      <c r="V1016" s="91"/>
      <c r="W1016" s="91">
        <f>V1016+U1016</f>
        <v>0</v>
      </c>
      <c r="X1016" s="91"/>
      <c r="Y1016" s="91">
        <f>W1016-X1016</f>
        <v>0</v>
      </c>
      <c r="Z1016" s="87"/>
      <c r="AA1016" s="45"/>
    </row>
    <row r="1017" spans="1:27" s="43" customFormat="1" ht="21" hidden="1" customHeight="1" x14ac:dyDescent="0.25">
      <c r="A1017" s="44"/>
      <c r="B1017" s="45" t="s">
        <v>0</v>
      </c>
      <c r="C1017" s="55"/>
      <c r="D1017" s="45"/>
      <c r="E1017" s="45"/>
      <c r="F1017" s="45"/>
      <c r="G1017" s="45"/>
      <c r="H1017" s="56"/>
      <c r="I1017" s="50"/>
      <c r="J1017" s="45"/>
      <c r="K1017" s="45"/>
      <c r="L1017" s="57"/>
      <c r="M1017" s="42"/>
      <c r="N1017" s="92"/>
      <c r="O1017" s="89" t="s">
        <v>76</v>
      </c>
      <c r="P1017" s="89"/>
      <c r="Q1017" s="89"/>
      <c r="R1017" s="89" t="str">
        <f>IF(Q1017="","",R1016-Q1017)</f>
        <v/>
      </c>
      <c r="S1017" s="93"/>
      <c r="T1017" s="89" t="s">
        <v>76</v>
      </c>
      <c r="U1017" s="162">
        <f>Y1016</f>
        <v>0</v>
      </c>
      <c r="V1017" s="91"/>
      <c r="W1017" s="162">
        <f>IF(U1017="","",U1017+V1017)</f>
        <v>0</v>
      </c>
      <c r="X1017" s="91"/>
      <c r="Y1017" s="162">
        <f>IF(W1017="","",W1017-X1017)</f>
        <v>0</v>
      </c>
      <c r="Z1017" s="94"/>
      <c r="AA1017" s="42"/>
    </row>
    <row r="1018" spans="1:27" s="43" customFormat="1" ht="21" hidden="1" customHeight="1" x14ac:dyDescent="0.25">
      <c r="A1018" s="44"/>
      <c r="B1018" s="59" t="s">
        <v>46</v>
      </c>
      <c r="C1018" s="60"/>
      <c r="D1018" s="45"/>
      <c r="E1018" s="45"/>
      <c r="F1018" s="358" t="s">
        <v>48</v>
      </c>
      <c r="G1018" s="358"/>
      <c r="H1018" s="45"/>
      <c r="I1018" s="358" t="s">
        <v>49</v>
      </c>
      <c r="J1018" s="358"/>
      <c r="K1018" s="358"/>
      <c r="L1018" s="61"/>
      <c r="M1018" s="45"/>
      <c r="N1018" s="88"/>
      <c r="O1018" s="89" t="s">
        <v>51</v>
      </c>
      <c r="P1018" s="89"/>
      <c r="Q1018" s="89"/>
      <c r="R1018" s="89" t="str">
        <f t="shared" ref="R1018:R1027" si="192">IF(Q1018="","",R1017-Q1018)</f>
        <v/>
      </c>
      <c r="S1018" s="93"/>
      <c r="T1018" s="89" t="s">
        <v>51</v>
      </c>
      <c r="U1018" s="162">
        <f>IF($J$1="April",Y1017,Y1017)</f>
        <v>0</v>
      </c>
      <c r="V1018" s="91"/>
      <c r="W1018" s="162">
        <f t="shared" ref="W1018:W1027" si="193">IF(U1018="","",U1018+V1018)</f>
        <v>0</v>
      </c>
      <c r="X1018" s="91"/>
      <c r="Y1018" s="162">
        <f t="shared" ref="Y1018:Y1027" si="194">IF(W1018="","",W1018-X1018)</f>
        <v>0</v>
      </c>
      <c r="Z1018" s="94"/>
      <c r="AA1018" s="45"/>
    </row>
    <row r="1019" spans="1:27" s="43" customFormat="1" ht="21" hidden="1" customHeight="1" x14ac:dyDescent="0.25">
      <c r="A1019" s="44"/>
      <c r="B1019" s="45"/>
      <c r="C1019" s="45"/>
      <c r="D1019" s="45"/>
      <c r="E1019" s="45"/>
      <c r="F1019" s="45"/>
      <c r="G1019" s="45"/>
      <c r="H1019" s="62"/>
      <c r="L1019" s="49"/>
      <c r="M1019" s="45"/>
      <c r="N1019" s="88"/>
      <c r="O1019" s="89" t="s">
        <v>52</v>
      </c>
      <c r="P1019" s="89"/>
      <c r="Q1019" s="89"/>
      <c r="R1019" s="89" t="str">
        <f t="shared" si="192"/>
        <v/>
      </c>
      <c r="S1019" s="93"/>
      <c r="T1019" s="89" t="s">
        <v>52</v>
      </c>
      <c r="U1019" s="162">
        <f>IF($J$1="April",Y1018,Y1018)</f>
        <v>0</v>
      </c>
      <c r="V1019" s="91"/>
      <c r="W1019" s="162">
        <f t="shared" si="193"/>
        <v>0</v>
      </c>
      <c r="X1019" s="91"/>
      <c r="Y1019" s="162">
        <f t="shared" si="194"/>
        <v>0</v>
      </c>
      <c r="Z1019" s="94"/>
      <c r="AA1019" s="45"/>
    </row>
    <row r="1020" spans="1:27" s="43" customFormat="1" ht="21" hidden="1" customHeight="1" x14ac:dyDescent="0.25">
      <c r="A1020" s="44"/>
      <c r="B1020" s="359" t="s">
        <v>47</v>
      </c>
      <c r="C1020" s="360"/>
      <c r="D1020" s="45"/>
      <c r="E1020" s="45"/>
      <c r="F1020" s="63" t="s">
        <v>69</v>
      </c>
      <c r="G1020" s="58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62"/>
      <c r="I1020" s="64"/>
      <c r="J1020" s="65" t="s">
        <v>66</v>
      </c>
      <c r="K1020" s="66">
        <f>K1016/$K$2*I1020</f>
        <v>0</v>
      </c>
      <c r="L1020" s="67"/>
      <c r="M1020" s="45"/>
      <c r="N1020" s="88"/>
      <c r="O1020" s="89" t="s">
        <v>53</v>
      </c>
      <c r="P1020" s="89"/>
      <c r="Q1020" s="89"/>
      <c r="R1020" s="89" t="str">
        <f t="shared" si="192"/>
        <v/>
      </c>
      <c r="S1020" s="93"/>
      <c r="T1020" s="89" t="s">
        <v>53</v>
      </c>
      <c r="U1020" s="162">
        <f>IF($J$1="May",Y1019,Y1019)</f>
        <v>0</v>
      </c>
      <c r="V1020" s="91"/>
      <c r="W1020" s="162">
        <f t="shared" si="193"/>
        <v>0</v>
      </c>
      <c r="X1020" s="91"/>
      <c r="Y1020" s="162">
        <f t="shared" si="194"/>
        <v>0</v>
      </c>
      <c r="Z1020" s="94"/>
      <c r="AA1020" s="45"/>
    </row>
    <row r="1021" spans="1:27" s="43" customFormat="1" ht="21" hidden="1" customHeight="1" x14ac:dyDescent="0.25">
      <c r="A1021" s="44"/>
      <c r="B1021" s="54"/>
      <c r="C1021" s="54"/>
      <c r="D1021" s="45"/>
      <c r="E1021" s="45"/>
      <c r="F1021" s="63" t="s">
        <v>23</v>
      </c>
      <c r="G1021" s="58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62"/>
      <c r="I1021" s="108"/>
      <c r="J1021" s="65" t="s">
        <v>67</v>
      </c>
      <c r="K1021" s="68">
        <f>K1016/$K$2/8*I1021</f>
        <v>0</v>
      </c>
      <c r="L1021" s="69"/>
      <c r="M1021" s="45"/>
      <c r="N1021" s="88"/>
      <c r="O1021" s="89" t="s">
        <v>54</v>
      </c>
      <c r="P1021" s="89"/>
      <c r="Q1021" s="89"/>
      <c r="R1021" s="89" t="str">
        <f t="shared" si="192"/>
        <v/>
      </c>
      <c r="S1021" s="93"/>
      <c r="T1021" s="89" t="s">
        <v>54</v>
      </c>
      <c r="U1021" s="162">
        <f>IF($J$1="May",Y1020,Y1020)</f>
        <v>0</v>
      </c>
      <c r="V1021" s="91"/>
      <c r="W1021" s="162">
        <f t="shared" si="193"/>
        <v>0</v>
      </c>
      <c r="X1021" s="91"/>
      <c r="Y1021" s="162">
        <f t="shared" si="194"/>
        <v>0</v>
      </c>
      <c r="Z1021" s="94"/>
      <c r="AA1021" s="45"/>
    </row>
    <row r="1022" spans="1:27" s="43" customFormat="1" ht="21" hidden="1" customHeight="1" x14ac:dyDescent="0.25">
      <c r="A1022" s="44"/>
      <c r="B1022" s="63" t="s">
        <v>7</v>
      </c>
      <c r="C1022" s="54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45"/>
      <c r="E1022" s="45"/>
      <c r="F1022" s="63" t="s">
        <v>70</v>
      </c>
      <c r="G1022" s="58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62"/>
      <c r="I1022" s="361" t="s">
        <v>74</v>
      </c>
      <c r="J1022" s="362"/>
      <c r="K1022" s="68">
        <f>K1020+K1021</f>
        <v>0</v>
      </c>
      <c r="L1022" s="69"/>
      <c r="M1022" s="45"/>
      <c r="N1022" s="88"/>
      <c r="O1022" s="89" t="s">
        <v>55</v>
      </c>
      <c r="P1022" s="89"/>
      <c r="Q1022" s="89"/>
      <c r="R1022" s="89" t="str">
        <f t="shared" si="192"/>
        <v/>
      </c>
      <c r="S1022" s="93"/>
      <c r="T1022" s="89" t="s">
        <v>55</v>
      </c>
      <c r="U1022" s="162">
        <f>IF($J$1="July",Y1021,"")</f>
        <v>0</v>
      </c>
      <c r="V1022" s="91"/>
      <c r="W1022" s="162">
        <f t="shared" si="193"/>
        <v>0</v>
      </c>
      <c r="X1022" s="91"/>
      <c r="Y1022" s="162">
        <f t="shared" si="194"/>
        <v>0</v>
      </c>
      <c r="Z1022" s="94"/>
      <c r="AA1022" s="45"/>
    </row>
    <row r="1023" spans="1:27" s="43" customFormat="1" ht="21" hidden="1" customHeight="1" x14ac:dyDescent="0.25">
      <c r="A1023" s="44"/>
      <c r="B1023" s="63" t="s">
        <v>6</v>
      </c>
      <c r="C1023" s="54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45"/>
      <c r="E1023" s="45"/>
      <c r="F1023" s="63" t="s">
        <v>24</v>
      </c>
      <c r="G1023" s="58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62"/>
      <c r="I1023" s="361" t="s">
        <v>75</v>
      </c>
      <c r="J1023" s="362"/>
      <c r="K1023" s="58">
        <f>G1023</f>
        <v>0</v>
      </c>
      <c r="L1023" s="70"/>
      <c r="M1023" s="45"/>
      <c r="N1023" s="88"/>
      <c r="O1023" s="89" t="s">
        <v>56</v>
      </c>
      <c r="P1023" s="89"/>
      <c r="Q1023" s="89"/>
      <c r="R1023" s="89" t="str">
        <f t="shared" si="192"/>
        <v/>
      </c>
      <c r="S1023" s="93"/>
      <c r="T1023" s="89" t="s">
        <v>56</v>
      </c>
      <c r="U1023" s="162" t="str">
        <f>IF($J$1="August",Y1022,"")</f>
        <v/>
      </c>
      <c r="V1023" s="91"/>
      <c r="W1023" s="162" t="str">
        <f t="shared" si="193"/>
        <v/>
      </c>
      <c r="X1023" s="91"/>
      <c r="Y1023" s="162" t="str">
        <f t="shared" si="194"/>
        <v/>
      </c>
      <c r="Z1023" s="94"/>
      <c r="AA1023" s="45"/>
    </row>
    <row r="1024" spans="1:27" s="43" customFormat="1" ht="21" hidden="1" customHeight="1" x14ac:dyDescent="0.25">
      <c r="A1024" s="44"/>
      <c r="B1024" s="71" t="s">
        <v>73</v>
      </c>
      <c r="C1024" s="54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45"/>
      <c r="E1024" s="45"/>
      <c r="F1024" s="63" t="s">
        <v>72</v>
      </c>
      <c r="G1024" s="5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45"/>
      <c r="I1024" s="363" t="s">
        <v>68</v>
      </c>
      <c r="J1024" s="364"/>
      <c r="K1024" s="72">
        <f>K1022-K1023</f>
        <v>0</v>
      </c>
      <c r="L1024" s="73"/>
      <c r="M1024" s="45"/>
      <c r="N1024" s="88"/>
      <c r="O1024" s="89" t="s">
        <v>61</v>
      </c>
      <c r="P1024" s="89"/>
      <c r="Q1024" s="89"/>
      <c r="R1024" s="89" t="str">
        <f t="shared" si="192"/>
        <v/>
      </c>
      <c r="S1024" s="93"/>
      <c r="T1024" s="89" t="s">
        <v>61</v>
      </c>
      <c r="U1024" s="162" t="str">
        <f>IF($J$1="Sept",Y1023,"")</f>
        <v/>
      </c>
      <c r="V1024" s="91"/>
      <c r="W1024" s="162" t="str">
        <f t="shared" si="193"/>
        <v/>
      </c>
      <c r="X1024" s="91"/>
      <c r="Y1024" s="162" t="str">
        <f t="shared" si="194"/>
        <v/>
      </c>
      <c r="Z1024" s="94"/>
      <c r="AA1024" s="45"/>
    </row>
    <row r="1025" spans="1:27" s="43" customFormat="1" ht="21" hidden="1" customHeight="1" x14ac:dyDescent="0.25">
      <c r="A1025" s="44"/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61"/>
      <c r="M1025" s="45"/>
      <c r="N1025" s="88"/>
      <c r="O1025" s="89" t="s">
        <v>57</v>
      </c>
      <c r="P1025" s="89"/>
      <c r="Q1025" s="89"/>
      <c r="R1025" s="89" t="str">
        <f t="shared" si="192"/>
        <v/>
      </c>
      <c r="S1025" s="93"/>
      <c r="T1025" s="89" t="s">
        <v>57</v>
      </c>
      <c r="U1025" s="162" t="str">
        <f>IF($J$1="October",Y1024,"")</f>
        <v/>
      </c>
      <c r="V1025" s="91"/>
      <c r="W1025" s="162" t="str">
        <f t="shared" si="193"/>
        <v/>
      </c>
      <c r="X1025" s="91"/>
      <c r="Y1025" s="162" t="str">
        <f t="shared" si="194"/>
        <v/>
      </c>
      <c r="Z1025" s="94"/>
      <c r="AA1025" s="45"/>
    </row>
    <row r="1026" spans="1:27" s="43" customFormat="1" ht="21" hidden="1" customHeight="1" x14ac:dyDescent="0.25">
      <c r="A1026" s="44"/>
      <c r="B1026" s="365" t="s">
        <v>103</v>
      </c>
      <c r="C1026" s="365"/>
      <c r="D1026" s="365"/>
      <c r="E1026" s="365"/>
      <c r="F1026" s="365"/>
      <c r="G1026" s="365"/>
      <c r="H1026" s="365"/>
      <c r="I1026" s="365"/>
      <c r="J1026" s="365"/>
      <c r="K1026" s="365"/>
      <c r="L1026" s="61"/>
      <c r="M1026" s="45"/>
      <c r="N1026" s="88"/>
      <c r="O1026" s="89" t="s">
        <v>62</v>
      </c>
      <c r="P1026" s="89"/>
      <c r="Q1026" s="89"/>
      <c r="R1026" s="89" t="str">
        <f t="shared" si="192"/>
        <v/>
      </c>
      <c r="S1026" s="93"/>
      <c r="T1026" s="89" t="s">
        <v>62</v>
      </c>
      <c r="U1026" s="162" t="str">
        <f>IF($J$1="November",Y1025,"")</f>
        <v/>
      </c>
      <c r="V1026" s="91"/>
      <c r="W1026" s="162" t="str">
        <f t="shared" si="193"/>
        <v/>
      </c>
      <c r="X1026" s="91"/>
      <c r="Y1026" s="162" t="str">
        <f t="shared" si="194"/>
        <v/>
      </c>
      <c r="Z1026" s="94"/>
      <c r="AA1026" s="45"/>
    </row>
    <row r="1027" spans="1:27" s="43" customFormat="1" ht="21" hidden="1" customHeight="1" x14ac:dyDescent="0.25">
      <c r="A1027" s="44"/>
      <c r="B1027" s="365"/>
      <c r="C1027" s="365"/>
      <c r="D1027" s="365"/>
      <c r="E1027" s="365"/>
      <c r="F1027" s="365"/>
      <c r="G1027" s="365"/>
      <c r="H1027" s="365"/>
      <c r="I1027" s="365"/>
      <c r="J1027" s="365"/>
      <c r="K1027" s="365"/>
      <c r="L1027" s="61"/>
      <c r="M1027" s="45"/>
      <c r="N1027" s="88"/>
      <c r="O1027" s="89" t="s">
        <v>63</v>
      </c>
      <c r="P1027" s="89"/>
      <c r="Q1027" s="89"/>
      <c r="R1027" s="89" t="str">
        <f t="shared" si="192"/>
        <v/>
      </c>
      <c r="S1027" s="93"/>
      <c r="T1027" s="89" t="s">
        <v>63</v>
      </c>
      <c r="U1027" s="162" t="str">
        <f>IF($J$1="Dec",Y1026,"")</f>
        <v/>
      </c>
      <c r="V1027" s="91"/>
      <c r="W1027" s="162" t="str">
        <f t="shared" si="193"/>
        <v/>
      </c>
      <c r="X1027" s="91"/>
      <c r="Y1027" s="162" t="str">
        <f t="shared" si="194"/>
        <v/>
      </c>
      <c r="Z1027" s="94"/>
      <c r="AA1027" s="45"/>
    </row>
    <row r="1028" spans="1:27" s="43" customFormat="1" ht="21" hidden="1" customHeight="1" thickBot="1" x14ac:dyDescent="0.3">
      <c r="A1028" s="74"/>
      <c r="B1028" s="75"/>
      <c r="C1028" s="75"/>
      <c r="D1028" s="75"/>
      <c r="E1028" s="75"/>
      <c r="F1028" s="75"/>
      <c r="G1028" s="75"/>
      <c r="H1028" s="75"/>
      <c r="I1028" s="75"/>
      <c r="J1028" s="75"/>
      <c r="K1028" s="75"/>
      <c r="L1028" s="76"/>
      <c r="N1028" s="95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7"/>
    </row>
    <row r="1029" spans="1:27" s="45" customFormat="1" ht="21" hidden="1" customHeight="1" thickBot="1" x14ac:dyDescent="0.3"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</row>
    <row r="1030" spans="1:27" s="43" customFormat="1" ht="21" hidden="1" customHeight="1" x14ac:dyDescent="0.25">
      <c r="A1030" s="399" t="s">
        <v>45</v>
      </c>
      <c r="B1030" s="400"/>
      <c r="C1030" s="400"/>
      <c r="D1030" s="400"/>
      <c r="E1030" s="400"/>
      <c r="F1030" s="400"/>
      <c r="G1030" s="400"/>
      <c r="H1030" s="400"/>
      <c r="I1030" s="400"/>
      <c r="J1030" s="400"/>
      <c r="K1030" s="400"/>
      <c r="L1030" s="401"/>
      <c r="M1030" s="42"/>
      <c r="N1030" s="81"/>
      <c r="O1030" s="353" t="s">
        <v>47</v>
      </c>
      <c r="P1030" s="354"/>
      <c r="Q1030" s="354"/>
      <c r="R1030" s="355"/>
      <c r="S1030" s="82"/>
      <c r="T1030" s="353" t="s">
        <v>48</v>
      </c>
      <c r="U1030" s="354"/>
      <c r="V1030" s="354"/>
      <c r="W1030" s="354"/>
      <c r="X1030" s="354"/>
      <c r="Y1030" s="355"/>
      <c r="Z1030" s="83"/>
      <c r="AA1030" s="42"/>
    </row>
    <row r="1031" spans="1:27" s="43" customFormat="1" ht="21" hidden="1" customHeight="1" x14ac:dyDescent="0.25">
      <c r="A1031" s="44"/>
      <c r="B1031" s="45"/>
      <c r="C1031" s="356" t="s">
        <v>101</v>
      </c>
      <c r="D1031" s="356"/>
      <c r="E1031" s="356"/>
      <c r="F1031" s="356"/>
      <c r="G1031" s="46" t="str">
        <f>$J$1</f>
        <v>July</v>
      </c>
      <c r="H1031" s="357">
        <f>$K$1</f>
        <v>2020</v>
      </c>
      <c r="I1031" s="357"/>
      <c r="J1031" s="45"/>
      <c r="K1031" s="47"/>
      <c r="L1031" s="48"/>
      <c r="M1031" s="47"/>
      <c r="N1031" s="84"/>
      <c r="O1031" s="85" t="s">
        <v>58</v>
      </c>
      <c r="P1031" s="85" t="s">
        <v>7</v>
      </c>
      <c r="Q1031" s="85" t="s">
        <v>6</v>
      </c>
      <c r="R1031" s="85" t="s">
        <v>59</v>
      </c>
      <c r="S1031" s="86"/>
      <c r="T1031" s="85" t="s">
        <v>58</v>
      </c>
      <c r="U1031" s="85" t="s">
        <v>60</v>
      </c>
      <c r="V1031" s="85" t="s">
        <v>23</v>
      </c>
      <c r="W1031" s="85" t="s">
        <v>22</v>
      </c>
      <c r="X1031" s="85" t="s">
        <v>24</v>
      </c>
      <c r="Y1031" s="85" t="s">
        <v>64</v>
      </c>
      <c r="Z1031" s="87"/>
      <c r="AA1031" s="47"/>
    </row>
    <row r="1032" spans="1:27" s="43" customFormat="1" ht="21" hidden="1" customHeight="1" x14ac:dyDescent="0.25">
      <c r="A1032" s="44"/>
      <c r="B1032" s="45"/>
      <c r="C1032" s="45"/>
      <c r="D1032" s="50"/>
      <c r="E1032" s="50"/>
      <c r="F1032" s="50"/>
      <c r="G1032" s="50"/>
      <c r="H1032" s="50"/>
      <c r="I1032" s="45"/>
      <c r="J1032" s="51" t="s">
        <v>1</v>
      </c>
      <c r="K1032" s="52">
        <v>800</v>
      </c>
      <c r="L1032" s="53"/>
      <c r="M1032" s="45"/>
      <c r="N1032" s="88"/>
      <c r="O1032" s="89" t="s">
        <v>50</v>
      </c>
      <c r="P1032" s="89"/>
      <c r="Q1032" s="89"/>
      <c r="R1032" s="89">
        <v>0</v>
      </c>
      <c r="S1032" s="90"/>
      <c r="T1032" s="89" t="s">
        <v>50</v>
      </c>
      <c r="U1032" s="91"/>
      <c r="V1032" s="91"/>
      <c r="W1032" s="91">
        <f>V1032+U1032</f>
        <v>0</v>
      </c>
      <c r="X1032" s="91"/>
      <c r="Y1032" s="91">
        <f>W1032-X1032</f>
        <v>0</v>
      </c>
      <c r="Z1032" s="87"/>
      <c r="AA1032" s="45"/>
    </row>
    <row r="1033" spans="1:27" s="43" customFormat="1" ht="21" hidden="1" customHeight="1" x14ac:dyDescent="0.25">
      <c r="A1033" s="44"/>
      <c r="B1033" s="45" t="s">
        <v>0</v>
      </c>
      <c r="C1033" s="55"/>
      <c r="D1033" s="45"/>
      <c r="E1033" s="45"/>
      <c r="F1033" s="45"/>
      <c r="G1033" s="45"/>
      <c r="H1033" s="56"/>
      <c r="I1033" s="50"/>
      <c r="J1033" s="45"/>
      <c r="K1033" s="45"/>
      <c r="L1033" s="57"/>
      <c r="M1033" s="42"/>
      <c r="N1033" s="92"/>
      <c r="O1033" s="89" t="s">
        <v>76</v>
      </c>
      <c r="P1033" s="89"/>
      <c r="Q1033" s="89"/>
      <c r="R1033" s="89" t="str">
        <f>IF(Q1033="","",R1032-Q1033)</f>
        <v/>
      </c>
      <c r="S1033" s="93"/>
      <c r="T1033" s="89" t="s">
        <v>76</v>
      </c>
      <c r="U1033" s="162"/>
      <c r="V1033" s="91"/>
      <c r="W1033" s="162" t="str">
        <f>IF(U1033="","",U1033+V1033)</f>
        <v/>
      </c>
      <c r="X1033" s="91"/>
      <c r="Y1033" s="162" t="str">
        <f>IF(W1033="","",W1033-X1033)</f>
        <v/>
      </c>
      <c r="Z1033" s="94"/>
      <c r="AA1033" s="42"/>
    </row>
    <row r="1034" spans="1:27" s="43" customFormat="1" ht="21" hidden="1" customHeight="1" x14ac:dyDescent="0.25">
      <c r="A1034" s="44"/>
      <c r="B1034" s="59" t="s">
        <v>46</v>
      </c>
      <c r="C1034" s="60"/>
      <c r="D1034" s="45"/>
      <c r="E1034" s="45"/>
      <c r="F1034" s="358" t="s">
        <v>48</v>
      </c>
      <c r="G1034" s="358"/>
      <c r="H1034" s="45"/>
      <c r="I1034" s="358" t="s">
        <v>49</v>
      </c>
      <c r="J1034" s="358"/>
      <c r="K1034" s="358"/>
      <c r="L1034" s="61"/>
      <c r="M1034" s="45"/>
      <c r="N1034" s="88"/>
      <c r="O1034" s="89" t="s">
        <v>51</v>
      </c>
      <c r="P1034" s="89"/>
      <c r="Q1034" s="89"/>
      <c r="R1034" s="89" t="str">
        <f t="shared" ref="R1034:R1043" si="195">IF(Q1034="","",R1033-Q1034)</f>
        <v/>
      </c>
      <c r="S1034" s="93"/>
      <c r="T1034" s="89" t="s">
        <v>51</v>
      </c>
      <c r="U1034" s="162"/>
      <c r="V1034" s="91"/>
      <c r="W1034" s="162" t="str">
        <f t="shared" ref="W1034:W1043" si="196">IF(U1034="","",U1034+V1034)</f>
        <v/>
      </c>
      <c r="X1034" s="91"/>
      <c r="Y1034" s="162" t="str">
        <f t="shared" ref="Y1034:Y1043" si="197">IF(W1034="","",W1034-X1034)</f>
        <v/>
      </c>
      <c r="Z1034" s="94"/>
      <c r="AA1034" s="45"/>
    </row>
    <row r="1035" spans="1:27" s="43" customFormat="1" ht="21" hidden="1" customHeight="1" x14ac:dyDescent="0.25">
      <c r="A1035" s="44"/>
      <c r="B1035" s="45"/>
      <c r="C1035" s="45"/>
      <c r="D1035" s="45"/>
      <c r="E1035" s="45"/>
      <c r="F1035" s="45"/>
      <c r="G1035" s="45"/>
      <c r="H1035" s="62"/>
      <c r="L1035" s="49"/>
      <c r="M1035" s="45"/>
      <c r="N1035" s="88"/>
      <c r="O1035" s="89" t="s">
        <v>52</v>
      </c>
      <c r="P1035" s="89"/>
      <c r="Q1035" s="89"/>
      <c r="R1035" s="89" t="str">
        <f t="shared" si="195"/>
        <v/>
      </c>
      <c r="S1035" s="93"/>
      <c r="T1035" s="89" t="s">
        <v>52</v>
      </c>
      <c r="U1035" s="162"/>
      <c r="V1035" s="91"/>
      <c r="W1035" s="162" t="str">
        <f t="shared" si="196"/>
        <v/>
      </c>
      <c r="X1035" s="91"/>
      <c r="Y1035" s="162" t="str">
        <f t="shared" si="197"/>
        <v/>
      </c>
      <c r="Z1035" s="94"/>
      <c r="AA1035" s="45"/>
    </row>
    <row r="1036" spans="1:27" s="43" customFormat="1" ht="21" hidden="1" customHeight="1" x14ac:dyDescent="0.25">
      <c r="A1036" s="44"/>
      <c r="B1036" s="359" t="s">
        <v>47</v>
      </c>
      <c r="C1036" s="360"/>
      <c r="D1036" s="45"/>
      <c r="E1036" s="45"/>
      <c r="F1036" s="63" t="s">
        <v>69</v>
      </c>
      <c r="G1036" s="58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62"/>
      <c r="I1036" s="64">
        <v>31</v>
      </c>
      <c r="J1036" s="65" t="s">
        <v>66</v>
      </c>
      <c r="K1036" s="66">
        <f>K1032*I1036</f>
        <v>24800</v>
      </c>
      <c r="L1036" s="67"/>
      <c r="M1036" s="45"/>
      <c r="N1036" s="88"/>
      <c r="O1036" s="89" t="s">
        <v>53</v>
      </c>
      <c r="P1036" s="89"/>
      <c r="Q1036" s="89"/>
      <c r="R1036" s="89" t="str">
        <f t="shared" si="195"/>
        <v/>
      </c>
      <c r="S1036" s="93"/>
      <c r="T1036" s="89" t="s">
        <v>53</v>
      </c>
      <c r="U1036" s="162"/>
      <c r="V1036" s="91"/>
      <c r="W1036" s="162" t="str">
        <f t="shared" si="196"/>
        <v/>
      </c>
      <c r="X1036" s="91"/>
      <c r="Y1036" s="162" t="str">
        <f t="shared" si="197"/>
        <v/>
      </c>
      <c r="Z1036" s="94"/>
      <c r="AA1036" s="45"/>
    </row>
    <row r="1037" spans="1:27" s="43" customFormat="1" ht="21" hidden="1" customHeight="1" x14ac:dyDescent="0.25">
      <c r="A1037" s="44"/>
      <c r="B1037" s="54"/>
      <c r="C1037" s="54"/>
      <c r="D1037" s="45"/>
      <c r="E1037" s="45"/>
      <c r="F1037" s="63" t="s">
        <v>23</v>
      </c>
      <c r="G1037" s="58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62"/>
      <c r="I1037" s="64"/>
      <c r="J1037" s="65" t="s">
        <v>67</v>
      </c>
      <c r="K1037" s="68">
        <f>K1032/8*I1037</f>
        <v>0</v>
      </c>
      <c r="L1037" s="69"/>
      <c r="M1037" s="45"/>
      <c r="N1037" s="88"/>
      <c r="O1037" s="89" t="s">
        <v>54</v>
      </c>
      <c r="P1037" s="89"/>
      <c r="Q1037" s="89"/>
      <c r="R1037" s="89" t="str">
        <f t="shared" si="195"/>
        <v/>
      </c>
      <c r="S1037" s="93"/>
      <c r="T1037" s="89" t="s">
        <v>54</v>
      </c>
      <c r="U1037" s="162"/>
      <c r="V1037" s="91"/>
      <c r="W1037" s="162" t="str">
        <f t="shared" si="196"/>
        <v/>
      </c>
      <c r="X1037" s="91"/>
      <c r="Y1037" s="162" t="str">
        <f t="shared" si="197"/>
        <v/>
      </c>
      <c r="Z1037" s="94"/>
      <c r="AA1037" s="45"/>
    </row>
    <row r="1038" spans="1:27" s="43" customFormat="1" ht="21" hidden="1" customHeight="1" x14ac:dyDescent="0.25">
      <c r="A1038" s="44"/>
      <c r="B1038" s="63" t="s">
        <v>7</v>
      </c>
      <c r="C1038" s="54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0</v>
      </c>
      <c r="D1038" s="45"/>
      <c r="E1038" s="45"/>
      <c r="F1038" s="63" t="s">
        <v>70</v>
      </c>
      <c r="G1038" s="58" t="str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/>
      </c>
      <c r="H1038" s="62"/>
      <c r="I1038" s="361" t="s">
        <v>74</v>
      </c>
      <c r="J1038" s="362"/>
      <c r="K1038" s="68">
        <f>K1036+K1037</f>
        <v>24800</v>
      </c>
      <c r="L1038" s="69"/>
      <c r="M1038" s="45"/>
      <c r="N1038" s="88"/>
      <c r="O1038" s="89" t="s">
        <v>55</v>
      </c>
      <c r="P1038" s="89"/>
      <c r="Q1038" s="89"/>
      <c r="R1038" s="89" t="str">
        <f t="shared" si="195"/>
        <v/>
      </c>
      <c r="S1038" s="93"/>
      <c r="T1038" s="89" t="s">
        <v>55</v>
      </c>
      <c r="U1038" s="162"/>
      <c r="V1038" s="91"/>
      <c r="W1038" s="162" t="str">
        <f t="shared" si="196"/>
        <v/>
      </c>
      <c r="X1038" s="91"/>
      <c r="Y1038" s="162" t="str">
        <f t="shared" si="197"/>
        <v/>
      </c>
      <c r="Z1038" s="94"/>
      <c r="AA1038" s="45"/>
    </row>
    <row r="1039" spans="1:27" s="43" customFormat="1" ht="21" hidden="1" customHeight="1" x14ac:dyDescent="0.25">
      <c r="A1039" s="44"/>
      <c r="B1039" s="63" t="s">
        <v>6</v>
      </c>
      <c r="C1039" s="54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45"/>
      <c r="E1039" s="45"/>
      <c r="F1039" s="63" t="s">
        <v>24</v>
      </c>
      <c r="G1039" s="58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62"/>
      <c r="I1039" s="361" t="s">
        <v>75</v>
      </c>
      <c r="J1039" s="362"/>
      <c r="K1039" s="58">
        <f>G1039</f>
        <v>0</v>
      </c>
      <c r="L1039" s="70"/>
      <c r="M1039" s="45"/>
      <c r="N1039" s="88"/>
      <c r="O1039" s="89" t="s">
        <v>56</v>
      </c>
      <c r="P1039" s="89"/>
      <c r="Q1039" s="89"/>
      <c r="R1039" s="89" t="str">
        <f t="shared" si="195"/>
        <v/>
      </c>
      <c r="S1039" s="93"/>
      <c r="T1039" s="89" t="s">
        <v>56</v>
      </c>
      <c r="U1039" s="162"/>
      <c r="V1039" s="91"/>
      <c r="W1039" s="162" t="str">
        <f t="shared" si="196"/>
        <v/>
      </c>
      <c r="X1039" s="91"/>
      <c r="Y1039" s="162" t="str">
        <f t="shared" si="197"/>
        <v/>
      </c>
      <c r="Z1039" s="94"/>
      <c r="AA1039" s="45"/>
    </row>
    <row r="1040" spans="1:27" s="43" customFormat="1" ht="21" hidden="1" customHeight="1" x14ac:dyDescent="0.25">
      <c r="A1040" s="44"/>
      <c r="B1040" s="71" t="s">
        <v>73</v>
      </c>
      <c r="C1040" s="54" t="str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/>
      </c>
      <c r="D1040" s="45"/>
      <c r="E1040" s="45"/>
      <c r="F1040" s="63" t="s">
        <v>72</v>
      </c>
      <c r="G1040" s="58" t="str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/>
      </c>
      <c r="H1040" s="45"/>
      <c r="I1040" s="363" t="s">
        <v>68</v>
      </c>
      <c r="J1040" s="364"/>
      <c r="K1040" s="72"/>
      <c r="L1040" s="73"/>
      <c r="M1040" s="45"/>
      <c r="N1040" s="88"/>
      <c r="O1040" s="89" t="s">
        <v>61</v>
      </c>
      <c r="P1040" s="89"/>
      <c r="Q1040" s="89"/>
      <c r="R1040" s="89" t="str">
        <f t="shared" si="195"/>
        <v/>
      </c>
      <c r="S1040" s="93"/>
      <c r="T1040" s="89" t="s">
        <v>61</v>
      </c>
      <c r="U1040" s="162"/>
      <c r="V1040" s="91"/>
      <c r="W1040" s="162" t="str">
        <f t="shared" si="196"/>
        <v/>
      </c>
      <c r="X1040" s="91"/>
      <c r="Y1040" s="162" t="str">
        <f t="shared" si="197"/>
        <v/>
      </c>
      <c r="Z1040" s="94"/>
      <c r="AA1040" s="45"/>
    </row>
    <row r="1041" spans="1:27" s="43" customFormat="1" ht="21" hidden="1" customHeight="1" x14ac:dyDescent="0.25">
      <c r="A1041" s="44"/>
      <c r="B1041" s="45"/>
      <c r="C1041" s="45"/>
      <c r="D1041" s="45"/>
      <c r="E1041" s="45"/>
      <c r="F1041" s="45"/>
      <c r="G1041" s="45"/>
      <c r="H1041" s="45"/>
      <c r="I1041" s="45"/>
      <c r="J1041" s="45"/>
      <c r="K1041" s="45"/>
      <c r="L1041" s="61"/>
      <c r="M1041" s="45"/>
      <c r="N1041" s="88"/>
      <c r="O1041" s="89" t="s">
        <v>57</v>
      </c>
      <c r="P1041" s="89"/>
      <c r="Q1041" s="89"/>
      <c r="R1041" s="89" t="str">
        <f t="shared" si="195"/>
        <v/>
      </c>
      <c r="S1041" s="93"/>
      <c r="T1041" s="89" t="s">
        <v>57</v>
      </c>
      <c r="U1041" s="162"/>
      <c r="V1041" s="91"/>
      <c r="W1041" s="162" t="str">
        <f t="shared" si="196"/>
        <v/>
      </c>
      <c r="X1041" s="91"/>
      <c r="Y1041" s="162" t="str">
        <f t="shared" si="197"/>
        <v/>
      </c>
      <c r="Z1041" s="94"/>
      <c r="AA1041" s="45"/>
    </row>
    <row r="1042" spans="1:27" s="43" customFormat="1" ht="21" hidden="1" customHeight="1" x14ac:dyDescent="0.25">
      <c r="A1042" s="44"/>
      <c r="B1042" s="365" t="s">
        <v>103</v>
      </c>
      <c r="C1042" s="365"/>
      <c r="D1042" s="365"/>
      <c r="E1042" s="365"/>
      <c r="F1042" s="365"/>
      <c r="G1042" s="365"/>
      <c r="H1042" s="365"/>
      <c r="I1042" s="365"/>
      <c r="J1042" s="365"/>
      <c r="K1042" s="365"/>
      <c r="L1042" s="61"/>
      <c r="M1042" s="45"/>
      <c r="N1042" s="88"/>
      <c r="O1042" s="89" t="s">
        <v>62</v>
      </c>
      <c r="P1042" s="89"/>
      <c r="Q1042" s="89"/>
      <c r="R1042" s="89" t="str">
        <f t="shared" si="195"/>
        <v/>
      </c>
      <c r="S1042" s="93"/>
      <c r="T1042" s="89" t="s">
        <v>62</v>
      </c>
      <c r="U1042" s="162"/>
      <c r="V1042" s="91"/>
      <c r="W1042" s="162" t="str">
        <f t="shared" si="196"/>
        <v/>
      </c>
      <c r="X1042" s="91"/>
      <c r="Y1042" s="162" t="str">
        <f t="shared" si="197"/>
        <v/>
      </c>
      <c r="Z1042" s="94"/>
      <c r="AA1042" s="45"/>
    </row>
    <row r="1043" spans="1:27" s="43" customFormat="1" ht="21" hidden="1" customHeight="1" x14ac:dyDescent="0.25">
      <c r="A1043" s="44"/>
      <c r="B1043" s="365"/>
      <c r="C1043" s="365"/>
      <c r="D1043" s="365"/>
      <c r="E1043" s="365"/>
      <c r="F1043" s="365"/>
      <c r="G1043" s="365"/>
      <c r="H1043" s="365"/>
      <c r="I1043" s="365"/>
      <c r="J1043" s="365"/>
      <c r="K1043" s="365"/>
      <c r="L1043" s="61"/>
      <c r="M1043" s="45"/>
      <c r="N1043" s="88"/>
      <c r="O1043" s="89" t="s">
        <v>63</v>
      </c>
      <c r="P1043" s="89"/>
      <c r="Q1043" s="89"/>
      <c r="R1043" s="89" t="str">
        <f t="shared" si="195"/>
        <v/>
      </c>
      <c r="S1043" s="93"/>
      <c r="T1043" s="89" t="s">
        <v>63</v>
      </c>
      <c r="U1043" s="162"/>
      <c r="V1043" s="91"/>
      <c r="W1043" s="162" t="str">
        <f t="shared" si="196"/>
        <v/>
      </c>
      <c r="X1043" s="91"/>
      <c r="Y1043" s="162" t="str">
        <f t="shared" si="197"/>
        <v/>
      </c>
      <c r="Z1043" s="94"/>
      <c r="AA1043" s="45"/>
    </row>
    <row r="1044" spans="1:27" s="43" customFormat="1" ht="21" hidden="1" customHeight="1" thickBot="1" x14ac:dyDescent="0.3">
      <c r="A1044" s="74"/>
      <c r="B1044" s="75"/>
      <c r="C1044" s="75"/>
      <c r="D1044" s="75"/>
      <c r="E1044" s="75"/>
      <c r="F1044" s="75"/>
      <c r="G1044" s="75"/>
      <c r="H1044" s="75"/>
      <c r="I1044" s="75"/>
      <c r="J1044" s="75"/>
      <c r="K1044" s="75"/>
      <c r="L1044" s="76"/>
      <c r="N1044" s="95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7"/>
    </row>
    <row r="1045" spans="1:27" s="43" customFormat="1" ht="21" customHeight="1" thickBot="1" x14ac:dyDescent="0.3"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</row>
    <row r="1046" spans="1:27" s="43" customFormat="1" ht="21" customHeight="1" x14ac:dyDescent="0.25">
      <c r="A1046" s="350" t="s">
        <v>45</v>
      </c>
      <c r="B1046" s="351"/>
      <c r="C1046" s="351"/>
      <c r="D1046" s="351"/>
      <c r="E1046" s="351"/>
      <c r="F1046" s="351"/>
      <c r="G1046" s="351"/>
      <c r="H1046" s="351"/>
      <c r="I1046" s="351"/>
      <c r="J1046" s="351"/>
      <c r="K1046" s="351"/>
      <c r="L1046" s="352"/>
      <c r="M1046" s="42"/>
      <c r="N1046" s="81"/>
      <c r="O1046" s="353" t="s">
        <v>47</v>
      </c>
      <c r="P1046" s="354"/>
      <c r="Q1046" s="354"/>
      <c r="R1046" s="355"/>
      <c r="S1046" s="82"/>
      <c r="T1046" s="353" t="s">
        <v>48</v>
      </c>
      <c r="U1046" s="354"/>
      <c r="V1046" s="354"/>
      <c r="W1046" s="354"/>
      <c r="X1046" s="354"/>
      <c r="Y1046" s="355"/>
      <c r="Z1046" s="83"/>
      <c r="AA1046" s="42"/>
    </row>
    <row r="1047" spans="1:27" s="43" customFormat="1" ht="21" customHeight="1" x14ac:dyDescent="0.25">
      <c r="A1047" s="44"/>
      <c r="B1047" s="45"/>
      <c r="C1047" s="356" t="s">
        <v>101</v>
      </c>
      <c r="D1047" s="356"/>
      <c r="E1047" s="356"/>
      <c r="F1047" s="356"/>
      <c r="G1047" s="46" t="str">
        <f>$J$1</f>
        <v>July</v>
      </c>
      <c r="H1047" s="357">
        <f>$K$1</f>
        <v>2020</v>
      </c>
      <c r="I1047" s="357"/>
      <c r="J1047" s="45"/>
      <c r="K1047" s="47"/>
      <c r="L1047" s="48"/>
      <c r="M1047" s="47"/>
      <c r="N1047" s="84"/>
      <c r="O1047" s="85" t="s">
        <v>58</v>
      </c>
      <c r="P1047" s="85" t="s">
        <v>7</v>
      </c>
      <c r="Q1047" s="85" t="s">
        <v>6</v>
      </c>
      <c r="R1047" s="85" t="s">
        <v>59</v>
      </c>
      <c r="S1047" s="86"/>
      <c r="T1047" s="85" t="s">
        <v>58</v>
      </c>
      <c r="U1047" s="85" t="s">
        <v>60</v>
      </c>
      <c r="V1047" s="85" t="s">
        <v>23</v>
      </c>
      <c r="W1047" s="85" t="s">
        <v>22</v>
      </c>
      <c r="X1047" s="85" t="s">
        <v>24</v>
      </c>
      <c r="Y1047" s="85" t="s">
        <v>64</v>
      </c>
      <c r="Z1047" s="87"/>
      <c r="AA1047" s="47"/>
    </row>
    <row r="1048" spans="1:27" s="43" customFormat="1" ht="21" customHeight="1" x14ac:dyDescent="0.25">
      <c r="A1048" s="44"/>
      <c r="B1048" s="45"/>
      <c r="C1048" s="45"/>
      <c r="D1048" s="50"/>
      <c r="E1048" s="50"/>
      <c r="F1048" s="50"/>
      <c r="G1048" s="50"/>
      <c r="H1048" s="50"/>
      <c r="I1048" s="45"/>
      <c r="J1048" s="51" t="s">
        <v>1</v>
      </c>
      <c r="K1048" s="52">
        <v>30000</v>
      </c>
      <c r="L1048" s="53"/>
      <c r="M1048" s="45"/>
      <c r="N1048" s="88"/>
      <c r="O1048" s="89" t="s">
        <v>50</v>
      </c>
      <c r="P1048" s="89">
        <v>31</v>
      </c>
      <c r="Q1048" s="89">
        <v>0</v>
      </c>
      <c r="R1048" s="89">
        <v>0</v>
      </c>
      <c r="S1048" s="90"/>
      <c r="T1048" s="89" t="s">
        <v>50</v>
      </c>
      <c r="U1048" s="91"/>
      <c r="V1048" s="91">
        <v>5000</v>
      </c>
      <c r="W1048" s="91">
        <f>V1048+U1048</f>
        <v>5000</v>
      </c>
      <c r="X1048" s="91">
        <v>5000</v>
      </c>
      <c r="Y1048" s="91">
        <f>W1048-X1048</f>
        <v>0</v>
      </c>
      <c r="Z1048" s="87"/>
      <c r="AA1048" s="45"/>
    </row>
    <row r="1049" spans="1:27" s="43" customFormat="1" ht="21" customHeight="1" x14ac:dyDescent="0.25">
      <c r="A1049" s="44"/>
      <c r="B1049" s="45" t="s">
        <v>0</v>
      </c>
      <c r="C1049" s="55" t="s">
        <v>98</v>
      </c>
      <c r="D1049" s="45"/>
      <c r="E1049" s="45"/>
      <c r="F1049" s="45"/>
      <c r="G1049" s="45"/>
      <c r="H1049" s="56"/>
      <c r="I1049" s="50"/>
      <c r="J1049" s="45"/>
      <c r="K1049" s="45"/>
      <c r="L1049" s="57"/>
      <c r="M1049" s="42"/>
      <c r="N1049" s="92"/>
      <c r="O1049" s="89" t="s">
        <v>76</v>
      </c>
      <c r="P1049" s="89">
        <v>29</v>
      </c>
      <c r="Q1049" s="89">
        <v>0</v>
      </c>
      <c r="R1049" s="89">
        <f>IF(Q1049="","",R1048-Q1049)</f>
        <v>0</v>
      </c>
      <c r="S1049" s="93"/>
      <c r="T1049" s="89" t="s">
        <v>76</v>
      </c>
      <c r="U1049" s="162">
        <f>IF($J$1="January","",Y1048)</f>
        <v>0</v>
      </c>
      <c r="V1049" s="91"/>
      <c r="W1049" s="162">
        <f>IF(U1049="","",U1049+V1049)</f>
        <v>0</v>
      </c>
      <c r="X1049" s="91"/>
      <c r="Y1049" s="162">
        <f>IF(W1049="","",W1049-X1049)</f>
        <v>0</v>
      </c>
      <c r="Z1049" s="94"/>
      <c r="AA1049" s="42"/>
    </row>
    <row r="1050" spans="1:27" s="43" customFormat="1" ht="21" customHeight="1" x14ac:dyDescent="0.25">
      <c r="A1050" s="44"/>
      <c r="B1050" s="59" t="s">
        <v>46</v>
      </c>
      <c r="C1050" s="60"/>
      <c r="D1050" s="45"/>
      <c r="E1050" s="45"/>
      <c r="F1050" s="358" t="s">
        <v>48</v>
      </c>
      <c r="G1050" s="358"/>
      <c r="H1050" s="45"/>
      <c r="I1050" s="358" t="s">
        <v>49</v>
      </c>
      <c r="J1050" s="358"/>
      <c r="K1050" s="358"/>
      <c r="L1050" s="61"/>
      <c r="M1050" s="45"/>
      <c r="N1050" s="88"/>
      <c r="O1050" s="89" t="s">
        <v>51</v>
      </c>
      <c r="P1050" s="89">
        <v>30</v>
      </c>
      <c r="Q1050" s="89">
        <v>1</v>
      </c>
      <c r="R1050" s="89">
        <v>0</v>
      </c>
      <c r="S1050" s="93"/>
      <c r="T1050" s="89" t="s">
        <v>51</v>
      </c>
      <c r="U1050" s="162">
        <f>IF($J$1="February","",Y1049)</f>
        <v>0</v>
      </c>
      <c r="V1050" s="91"/>
      <c r="W1050" s="162">
        <f t="shared" ref="W1050:W1059" si="198">IF(U1050="","",U1050+V1050)</f>
        <v>0</v>
      </c>
      <c r="X1050" s="91"/>
      <c r="Y1050" s="162">
        <f t="shared" ref="Y1050:Y1059" si="199">IF(W1050="","",W1050-X1050)</f>
        <v>0</v>
      </c>
      <c r="Z1050" s="94"/>
      <c r="AA1050" s="45"/>
    </row>
    <row r="1051" spans="1:27" s="43" customFormat="1" ht="21" customHeight="1" x14ac:dyDescent="0.25">
      <c r="A1051" s="44"/>
      <c r="B1051" s="45"/>
      <c r="C1051" s="45"/>
      <c r="D1051" s="45"/>
      <c r="E1051" s="45"/>
      <c r="F1051" s="45"/>
      <c r="G1051" s="45"/>
      <c r="H1051" s="62"/>
      <c r="L1051" s="49"/>
      <c r="M1051" s="45"/>
      <c r="N1051" s="88"/>
      <c r="O1051" s="89" t="s">
        <v>52</v>
      </c>
      <c r="P1051" s="89">
        <v>24</v>
      </c>
      <c r="Q1051" s="89">
        <v>6</v>
      </c>
      <c r="R1051" s="89">
        <v>0</v>
      </c>
      <c r="S1051" s="93"/>
      <c r="T1051" s="89" t="s">
        <v>52</v>
      </c>
      <c r="U1051" s="162">
        <f>IF($J$1="March","",Y1050)</f>
        <v>0</v>
      </c>
      <c r="V1051" s="91"/>
      <c r="W1051" s="162">
        <f t="shared" si="198"/>
        <v>0</v>
      </c>
      <c r="X1051" s="91"/>
      <c r="Y1051" s="162">
        <f t="shared" si="199"/>
        <v>0</v>
      </c>
      <c r="Z1051" s="94"/>
      <c r="AA1051" s="45"/>
    </row>
    <row r="1052" spans="1:27" s="43" customFormat="1" ht="21" customHeight="1" x14ac:dyDescent="0.25">
      <c r="A1052" s="44"/>
      <c r="B1052" s="359" t="s">
        <v>47</v>
      </c>
      <c r="C1052" s="360"/>
      <c r="D1052" s="45"/>
      <c r="E1052" s="45"/>
      <c r="F1052" s="63" t="s">
        <v>69</v>
      </c>
      <c r="G1052" s="58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62"/>
      <c r="I1052" s="64">
        <f>IF(C1056&gt;0,$K$2,C1054)</f>
        <v>14</v>
      </c>
      <c r="J1052" s="65" t="s">
        <v>66</v>
      </c>
      <c r="K1052" s="66">
        <f>K1048/$K$2*I1052</f>
        <v>13548.387096774193</v>
      </c>
      <c r="L1052" s="67"/>
      <c r="M1052" s="45"/>
      <c r="N1052" s="88"/>
      <c r="O1052" s="89" t="s">
        <v>53</v>
      </c>
      <c r="P1052" s="89">
        <v>31</v>
      </c>
      <c r="Q1052" s="89">
        <v>0</v>
      </c>
      <c r="R1052" s="89">
        <v>0</v>
      </c>
      <c r="S1052" s="93"/>
      <c r="T1052" s="89" t="s">
        <v>53</v>
      </c>
      <c r="U1052" s="162">
        <f>IF($J$1="April","",Y1051)</f>
        <v>0</v>
      </c>
      <c r="V1052" s="91"/>
      <c r="W1052" s="162">
        <f t="shared" si="198"/>
        <v>0</v>
      </c>
      <c r="X1052" s="91"/>
      <c r="Y1052" s="162">
        <f t="shared" si="199"/>
        <v>0</v>
      </c>
      <c r="Z1052" s="94"/>
      <c r="AA1052" s="45"/>
    </row>
    <row r="1053" spans="1:27" s="43" customFormat="1" ht="21" customHeight="1" x14ac:dyDescent="0.25">
      <c r="A1053" s="44"/>
      <c r="B1053" s="54"/>
      <c r="C1053" s="54"/>
      <c r="D1053" s="45"/>
      <c r="E1053" s="45"/>
      <c r="F1053" s="63" t="s">
        <v>23</v>
      </c>
      <c r="G1053" s="58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62"/>
      <c r="I1053" s="108"/>
      <c r="J1053" s="65" t="s">
        <v>67</v>
      </c>
      <c r="K1053" s="68">
        <f>K1048/$K$2/8*I1053</f>
        <v>0</v>
      </c>
      <c r="L1053" s="69"/>
      <c r="M1053" s="45"/>
      <c r="N1053" s="88"/>
      <c r="O1053" s="89" t="s">
        <v>54</v>
      </c>
      <c r="P1053" s="89"/>
      <c r="Q1053" s="89"/>
      <c r="R1053" s="89" t="str">
        <f t="shared" ref="R1053:R1057" si="200">IF(Q1053="","",R1052-Q1053)</f>
        <v/>
      </c>
      <c r="S1053" s="93"/>
      <c r="T1053" s="89" t="s">
        <v>54</v>
      </c>
      <c r="U1053" s="162">
        <f>IF($J$1="May","",Y1052)</f>
        <v>0</v>
      </c>
      <c r="V1053" s="91"/>
      <c r="W1053" s="162">
        <f t="shared" si="198"/>
        <v>0</v>
      </c>
      <c r="X1053" s="91"/>
      <c r="Y1053" s="162">
        <f t="shared" si="199"/>
        <v>0</v>
      </c>
      <c r="Z1053" s="94"/>
      <c r="AA1053" s="45"/>
    </row>
    <row r="1054" spans="1:27" s="43" customFormat="1" ht="21" customHeight="1" x14ac:dyDescent="0.25">
      <c r="A1054" s="44"/>
      <c r="B1054" s="63" t="s">
        <v>7</v>
      </c>
      <c r="C1054" s="54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14</v>
      </c>
      <c r="D1054" s="45"/>
      <c r="E1054" s="45"/>
      <c r="F1054" s="63" t="s">
        <v>70</v>
      </c>
      <c r="G1054" s="58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62"/>
      <c r="I1054" s="361" t="s">
        <v>74</v>
      </c>
      <c r="J1054" s="362"/>
      <c r="K1054" s="68">
        <f>K1052+K1053</f>
        <v>13548.387096774193</v>
      </c>
      <c r="L1054" s="69"/>
      <c r="M1054" s="45"/>
      <c r="N1054" s="88"/>
      <c r="O1054" s="89" t="s">
        <v>55</v>
      </c>
      <c r="P1054" s="89">
        <v>14</v>
      </c>
      <c r="Q1054" s="89">
        <v>17</v>
      </c>
      <c r="R1054" s="89">
        <v>0</v>
      </c>
      <c r="S1054" s="93"/>
      <c r="T1054" s="89" t="s">
        <v>55</v>
      </c>
      <c r="U1054" s="162">
        <f>IF($J$1="June","",Y1053)</f>
        <v>0</v>
      </c>
      <c r="V1054" s="91"/>
      <c r="W1054" s="162">
        <f t="shared" si="198"/>
        <v>0</v>
      </c>
      <c r="X1054" s="91"/>
      <c r="Y1054" s="162">
        <f t="shared" si="199"/>
        <v>0</v>
      </c>
      <c r="Z1054" s="94"/>
      <c r="AA1054" s="45"/>
    </row>
    <row r="1055" spans="1:27" s="43" customFormat="1" ht="21" customHeight="1" x14ac:dyDescent="0.25">
      <c r="A1055" s="44"/>
      <c r="B1055" s="63" t="s">
        <v>6</v>
      </c>
      <c r="C1055" s="54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17</v>
      </c>
      <c r="D1055" s="45"/>
      <c r="E1055" s="45"/>
      <c r="F1055" s="63" t="s">
        <v>24</v>
      </c>
      <c r="G1055" s="58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62"/>
      <c r="I1055" s="361" t="s">
        <v>75</v>
      </c>
      <c r="J1055" s="362"/>
      <c r="K1055" s="58">
        <f>G1055</f>
        <v>0</v>
      </c>
      <c r="L1055" s="70"/>
      <c r="M1055" s="45"/>
      <c r="N1055" s="88"/>
      <c r="O1055" s="89" t="s">
        <v>56</v>
      </c>
      <c r="P1055" s="89"/>
      <c r="Q1055" s="89"/>
      <c r="R1055" s="89" t="str">
        <f t="shared" si="200"/>
        <v/>
      </c>
      <c r="S1055" s="93"/>
      <c r="T1055" s="89" t="s">
        <v>56</v>
      </c>
      <c r="U1055" s="162" t="str">
        <f>IF($J$1="July","",Y1054)</f>
        <v/>
      </c>
      <c r="V1055" s="91"/>
      <c r="W1055" s="162" t="str">
        <f t="shared" si="198"/>
        <v/>
      </c>
      <c r="X1055" s="91"/>
      <c r="Y1055" s="162" t="str">
        <f t="shared" si="199"/>
        <v/>
      </c>
      <c r="Z1055" s="94"/>
      <c r="AA1055" s="45"/>
    </row>
    <row r="1056" spans="1:27" s="43" customFormat="1" ht="21" customHeight="1" x14ac:dyDescent="0.25">
      <c r="A1056" s="44"/>
      <c r="B1056" s="71" t="s">
        <v>73</v>
      </c>
      <c r="C1056" s="54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5"/>
      <c r="E1056" s="45"/>
      <c r="F1056" s="63" t="s">
        <v>72</v>
      </c>
      <c r="G1056" s="58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5"/>
      <c r="I1056" s="363" t="s">
        <v>68</v>
      </c>
      <c r="J1056" s="364"/>
      <c r="K1056" s="72">
        <f>K1054-K1055</f>
        <v>13548.387096774193</v>
      </c>
      <c r="L1056" s="73"/>
      <c r="M1056" s="45"/>
      <c r="N1056" s="88"/>
      <c r="O1056" s="89" t="s">
        <v>61</v>
      </c>
      <c r="P1056" s="89"/>
      <c r="Q1056" s="89"/>
      <c r="R1056" s="89" t="str">
        <f t="shared" si="200"/>
        <v/>
      </c>
      <c r="S1056" s="93"/>
      <c r="T1056" s="89" t="s">
        <v>61</v>
      </c>
      <c r="U1056" s="162" t="str">
        <f>IF($J$1="August","",Y1055)</f>
        <v/>
      </c>
      <c r="V1056" s="91"/>
      <c r="W1056" s="162" t="str">
        <f t="shared" si="198"/>
        <v/>
      </c>
      <c r="X1056" s="91"/>
      <c r="Y1056" s="162" t="str">
        <f t="shared" si="199"/>
        <v/>
      </c>
      <c r="Z1056" s="94"/>
      <c r="AA1056" s="45"/>
    </row>
    <row r="1057" spans="1:27" s="43" customFormat="1" ht="21" customHeight="1" x14ac:dyDescent="0.25">
      <c r="A1057" s="44"/>
      <c r="B1057" s="45"/>
      <c r="C1057" s="45"/>
      <c r="D1057" s="45"/>
      <c r="E1057" s="45"/>
      <c r="F1057" s="45"/>
      <c r="G1057" s="45"/>
      <c r="H1057" s="45"/>
      <c r="I1057" s="45"/>
      <c r="J1057" s="62"/>
      <c r="K1057" s="177"/>
      <c r="L1057" s="61"/>
      <c r="M1057" s="45"/>
      <c r="N1057" s="88"/>
      <c r="O1057" s="89" t="s">
        <v>57</v>
      </c>
      <c r="P1057" s="89"/>
      <c r="Q1057" s="89"/>
      <c r="R1057" s="89" t="str">
        <f t="shared" si="200"/>
        <v/>
      </c>
      <c r="S1057" s="93"/>
      <c r="T1057" s="89" t="s">
        <v>57</v>
      </c>
      <c r="U1057" s="162" t="str">
        <f>IF($J$1="September","",Y1056)</f>
        <v/>
      </c>
      <c r="V1057" s="91"/>
      <c r="W1057" s="162" t="str">
        <f t="shared" si="198"/>
        <v/>
      </c>
      <c r="X1057" s="91"/>
      <c r="Y1057" s="162" t="str">
        <f t="shared" si="199"/>
        <v/>
      </c>
      <c r="Z1057" s="94"/>
      <c r="AA1057" s="45"/>
    </row>
    <row r="1058" spans="1:27" s="43" customFormat="1" ht="21" customHeight="1" x14ac:dyDescent="0.25">
      <c r="A1058" s="44"/>
      <c r="B1058" s="365" t="s">
        <v>103</v>
      </c>
      <c r="C1058" s="365"/>
      <c r="D1058" s="365"/>
      <c r="E1058" s="365"/>
      <c r="F1058" s="365"/>
      <c r="G1058" s="365"/>
      <c r="H1058" s="365"/>
      <c r="I1058" s="365"/>
      <c r="J1058" s="365"/>
      <c r="K1058" s="365"/>
      <c r="L1058" s="61"/>
      <c r="M1058" s="45"/>
      <c r="N1058" s="88"/>
      <c r="O1058" s="89" t="s">
        <v>62</v>
      </c>
      <c r="P1058" s="89"/>
      <c r="Q1058" s="89"/>
      <c r="R1058" s="89">
        <v>0</v>
      </c>
      <c r="S1058" s="93"/>
      <c r="T1058" s="89" t="s">
        <v>62</v>
      </c>
      <c r="U1058" s="162" t="str">
        <f>IF($J$1="October","",Y1057)</f>
        <v/>
      </c>
      <c r="V1058" s="91"/>
      <c r="W1058" s="162" t="str">
        <f t="shared" si="198"/>
        <v/>
      </c>
      <c r="X1058" s="91"/>
      <c r="Y1058" s="162" t="str">
        <f t="shared" si="199"/>
        <v/>
      </c>
      <c r="Z1058" s="94"/>
      <c r="AA1058" s="45"/>
    </row>
    <row r="1059" spans="1:27" s="43" customFormat="1" ht="21" customHeight="1" x14ac:dyDescent="0.25">
      <c r="A1059" s="44"/>
      <c r="B1059" s="365"/>
      <c r="C1059" s="365"/>
      <c r="D1059" s="365"/>
      <c r="E1059" s="365"/>
      <c r="F1059" s="365"/>
      <c r="G1059" s="365"/>
      <c r="H1059" s="365"/>
      <c r="I1059" s="365"/>
      <c r="J1059" s="365"/>
      <c r="K1059" s="365"/>
      <c r="L1059" s="61"/>
      <c r="M1059" s="45"/>
      <c r="N1059" s="88"/>
      <c r="O1059" s="89" t="s">
        <v>63</v>
      </c>
      <c r="P1059" s="89"/>
      <c r="Q1059" s="89"/>
      <c r="R1059" s="89">
        <v>0</v>
      </c>
      <c r="S1059" s="93"/>
      <c r="T1059" s="89" t="s">
        <v>63</v>
      </c>
      <c r="U1059" s="162" t="str">
        <f>IF($J$1="November","",Y1058)</f>
        <v/>
      </c>
      <c r="V1059" s="91"/>
      <c r="W1059" s="162" t="str">
        <f t="shared" si="198"/>
        <v/>
      </c>
      <c r="X1059" s="91"/>
      <c r="Y1059" s="162" t="str">
        <f t="shared" si="199"/>
        <v/>
      </c>
      <c r="Z1059" s="94"/>
      <c r="AA1059" s="45"/>
    </row>
    <row r="1060" spans="1:27" s="43" customFormat="1" ht="21" customHeight="1" thickBot="1" x14ac:dyDescent="0.3">
      <c r="A1060" s="74"/>
      <c r="B1060" s="75"/>
      <c r="C1060" s="75"/>
      <c r="D1060" s="75"/>
      <c r="E1060" s="75"/>
      <c r="F1060" s="75"/>
      <c r="G1060" s="75"/>
      <c r="H1060" s="75"/>
      <c r="I1060" s="75"/>
      <c r="J1060" s="75"/>
      <c r="K1060" s="75"/>
      <c r="L1060" s="76"/>
      <c r="N1060" s="95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7"/>
    </row>
    <row r="1061" spans="1:27" s="43" customFormat="1" ht="21" customHeight="1" thickBot="1" x14ac:dyDescent="0.3"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</row>
    <row r="1062" spans="1:27" s="43" customFormat="1" ht="21" customHeight="1" x14ac:dyDescent="0.25">
      <c r="A1062" s="369" t="s">
        <v>45</v>
      </c>
      <c r="B1062" s="370"/>
      <c r="C1062" s="370"/>
      <c r="D1062" s="370"/>
      <c r="E1062" s="370"/>
      <c r="F1062" s="370"/>
      <c r="G1062" s="370"/>
      <c r="H1062" s="370"/>
      <c r="I1062" s="370"/>
      <c r="J1062" s="370"/>
      <c r="K1062" s="370"/>
      <c r="L1062" s="371"/>
      <c r="M1062" s="131"/>
      <c r="N1062" s="81"/>
      <c r="O1062" s="353" t="s">
        <v>47</v>
      </c>
      <c r="P1062" s="354"/>
      <c r="Q1062" s="354"/>
      <c r="R1062" s="355"/>
      <c r="S1062" s="82"/>
      <c r="T1062" s="353" t="s">
        <v>48</v>
      </c>
      <c r="U1062" s="354"/>
      <c r="V1062" s="354"/>
      <c r="W1062" s="354"/>
      <c r="X1062" s="354"/>
      <c r="Y1062" s="355"/>
      <c r="Z1062" s="80"/>
    </row>
    <row r="1063" spans="1:27" s="43" customFormat="1" ht="21" customHeight="1" x14ac:dyDescent="0.25">
      <c r="A1063" s="44"/>
      <c r="B1063" s="45"/>
      <c r="C1063" s="356" t="s">
        <v>101</v>
      </c>
      <c r="D1063" s="356"/>
      <c r="E1063" s="356"/>
      <c r="F1063" s="356"/>
      <c r="G1063" s="46" t="str">
        <f>$J$1</f>
        <v>July</v>
      </c>
      <c r="H1063" s="357">
        <f>$K$1</f>
        <v>2020</v>
      </c>
      <c r="I1063" s="357"/>
      <c r="J1063" s="45"/>
      <c r="K1063" s="47"/>
      <c r="L1063" s="48"/>
      <c r="M1063" s="47"/>
      <c r="N1063" s="84"/>
      <c r="O1063" s="85" t="s">
        <v>58</v>
      </c>
      <c r="P1063" s="85" t="s">
        <v>7</v>
      </c>
      <c r="Q1063" s="85" t="s">
        <v>6</v>
      </c>
      <c r="R1063" s="85" t="s">
        <v>59</v>
      </c>
      <c r="S1063" s="86"/>
      <c r="T1063" s="85" t="s">
        <v>58</v>
      </c>
      <c r="U1063" s="85" t="s">
        <v>60</v>
      </c>
      <c r="V1063" s="85" t="s">
        <v>23</v>
      </c>
      <c r="W1063" s="85" t="s">
        <v>22</v>
      </c>
      <c r="X1063" s="85" t="s">
        <v>24</v>
      </c>
      <c r="Y1063" s="85" t="s">
        <v>64</v>
      </c>
      <c r="Z1063" s="80"/>
    </row>
    <row r="1064" spans="1:27" s="43" customFormat="1" ht="21" customHeight="1" x14ac:dyDescent="0.25">
      <c r="A1064" s="44"/>
      <c r="B1064" s="45"/>
      <c r="C1064" s="45"/>
      <c r="D1064" s="50"/>
      <c r="E1064" s="50"/>
      <c r="F1064" s="50"/>
      <c r="G1064" s="50"/>
      <c r="H1064" s="50"/>
      <c r="I1064" s="45"/>
      <c r="J1064" s="51" t="s">
        <v>1</v>
      </c>
      <c r="K1064" s="52">
        <v>30000</v>
      </c>
      <c r="L1064" s="53"/>
      <c r="M1064" s="45"/>
      <c r="N1064" s="88"/>
      <c r="O1064" s="89" t="s">
        <v>50</v>
      </c>
      <c r="P1064" s="89">
        <v>30</v>
      </c>
      <c r="Q1064" s="89">
        <v>1</v>
      </c>
      <c r="R1064" s="89">
        <f>15-Q1064</f>
        <v>14</v>
      </c>
      <c r="S1064" s="90"/>
      <c r="T1064" s="89" t="s">
        <v>50</v>
      </c>
      <c r="U1064" s="91"/>
      <c r="V1064" s="91"/>
      <c r="W1064" s="91">
        <f>V1064+U1064</f>
        <v>0</v>
      </c>
      <c r="X1064" s="91"/>
      <c r="Y1064" s="91">
        <f>W1064-X1064</f>
        <v>0</v>
      </c>
      <c r="Z1064" s="80"/>
    </row>
    <row r="1065" spans="1:27" s="43" customFormat="1" ht="21" customHeight="1" x14ac:dyDescent="0.25">
      <c r="A1065" s="44"/>
      <c r="B1065" s="45" t="s">
        <v>0</v>
      </c>
      <c r="C1065" s="100" t="s">
        <v>120</v>
      </c>
      <c r="D1065" s="45"/>
      <c r="E1065" s="45"/>
      <c r="F1065" s="45"/>
      <c r="G1065" s="45"/>
      <c r="H1065" s="56"/>
      <c r="I1065" s="50"/>
      <c r="J1065" s="45"/>
      <c r="K1065" s="45"/>
      <c r="L1065" s="57"/>
      <c r="M1065" s="131"/>
      <c r="N1065" s="92"/>
      <c r="O1065" s="89" t="s">
        <v>76</v>
      </c>
      <c r="P1065" s="89">
        <v>27</v>
      </c>
      <c r="Q1065" s="89">
        <v>2</v>
      </c>
      <c r="R1065" s="89">
        <f>IF(Q1065="","",R1064-Q1065)</f>
        <v>12</v>
      </c>
      <c r="S1065" s="93"/>
      <c r="T1065" s="89" t="s">
        <v>76</v>
      </c>
      <c r="U1065" s="162">
        <f>IF($J$1="January","",Y1064)</f>
        <v>0</v>
      </c>
      <c r="V1065" s="91"/>
      <c r="W1065" s="162">
        <f>IF(U1065="","",U1065+V1065)</f>
        <v>0</v>
      </c>
      <c r="X1065" s="91"/>
      <c r="Y1065" s="162">
        <f>IF(W1065="","",W1065-X1065)</f>
        <v>0</v>
      </c>
      <c r="Z1065" s="80"/>
    </row>
    <row r="1066" spans="1:27" s="43" customFormat="1" ht="21" customHeight="1" x14ac:dyDescent="0.25">
      <c r="A1066" s="44"/>
      <c r="B1066" s="59" t="s">
        <v>46</v>
      </c>
      <c r="C1066" s="77"/>
      <c r="D1066" s="45"/>
      <c r="E1066" s="45"/>
      <c r="F1066" s="358" t="s">
        <v>48</v>
      </c>
      <c r="G1066" s="358"/>
      <c r="H1066" s="45"/>
      <c r="I1066" s="358" t="s">
        <v>49</v>
      </c>
      <c r="J1066" s="358"/>
      <c r="K1066" s="358"/>
      <c r="L1066" s="61"/>
      <c r="M1066" s="45"/>
      <c r="N1066" s="88"/>
      <c r="O1066" s="89" t="s">
        <v>51</v>
      </c>
      <c r="P1066" s="89">
        <v>29</v>
      </c>
      <c r="Q1066" s="89">
        <v>2</v>
      </c>
      <c r="R1066" s="89">
        <f>IF(Q1066="","",R1065-Q1066)</f>
        <v>10</v>
      </c>
      <c r="S1066" s="93"/>
      <c r="T1066" s="89" t="s">
        <v>51</v>
      </c>
      <c r="U1066" s="162">
        <f>IF($J$1="February","",Y1065)</f>
        <v>0</v>
      </c>
      <c r="V1066" s="91"/>
      <c r="W1066" s="162">
        <f t="shared" ref="W1066:W1075" si="201">IF(U1066="","",U1066+V1066)</f>
        <v>0</v>
      </c>
      <c r="X1066" s="91"/>
      <c r="Y1066" s="162">
        <f t="shared" ref="Y1066:Y1075" si="202">IF(W1066="","",W1066-X1066)</f>
        <v>0</v>
      </c>
      <c r="Z1066" s="80"/>
    </row>
    <row r="1067" spans="1:27" s="43" customFormat="1" ht="21" customHeight="1" x14ac:dyDescent="0.25">
      <c r="A1067" s="44"/>
      <c r="B1067" s="45"/>
      <c r="C1067" s="45"/>
      <c r="D1067" s="45"/>
      <c r="E1067" s="45"/>
      <c r="F1067" s="45"/>
      <c r="G1067" s="45"/>
      <c r="H1067" s="62"/>
      <c r="L1067" s="49"/>
      <c r="M1067" s="45"/>
      <c r="N1067" s="88"/>
      <c r="O1067" s="89" t="s">
        <v>52</v>
      </c>
      <c r="P1067" s="89">
        <v>26</v>
      </c>
      <c r="Q1067" s="89">
        <v>4</v>
      </c>
      <c r="R1067" s="89">
        <f t="shared" ref="R1067:R1075" si="203">IF(Q1067="","",R1066-Q1067)</f>
        <v>6</v>
      </c>
      <c r="S1067" s="93"/>
      <c r="T1067" s="89" t="s">
        <v>52</v>
      </c>
      <c r="U1067" s="162">
        <f>IF($J$1="March","",Y1066)</f>
        <v>0</v>
      </c>
      <c r="V1067" s="91"/>
      <c r="W1067" s="162">
        <f t="shared" si="201"/>
        <v>0</v>
      </c>
      <c r="X1067" s="91"/>
      <c r="Y1067" s="162">
        <f t="shared" si="202"/>
        <v>0</v>
      </c>
      <c r="Z1067" s="80"/>
    </row>
    <row r="1068" spans="1:27" s="43" customFormat="1" ht="21" customHeight="1" x14ac:dyDescent="0.25">
      <c r="A1068" s="44"/>
      <c r="B1068" s="359" t="s">
        <v>47</v>
      </c>
      <c r="C1068" s="360"/>
      <c r="D1068" s="45"/>
      <c r="E1068" s="45"/>
      <c r="F1068" s="63" t="s">
        <v>69</v>
      </c>
      <c r="G1068" s="58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62"/>
      <c r="I1068" s="64">
        <f>IF(C1072&gt;0,$K$2,C1070)</f>
        <v>31</v>
      </c>
      <c r="J1068" s="65" t="s">
        <v>66</v>
      </c>
      <c r="K1068" s="66">
        <f>K1064/$K$2*I1068</f>
        <v>30000</v>
      </c>
      <c r="L1068" s="67"/>
      <c r="M1068" s="45"/>
      <c r="N1068" s="88"/>
      <c r="O1068" s="89" t="s">
        <v>53</v>
      </c>
      <c r="P1068" s="89">
        <v>30</v>
      </c>
      <c r="Q1068" s="89">
        <v>1</v>
      </c>
      <c r="R1068" s="89">
        <f t="shared" si="203"/>
        <v>5</v>
      </c>
      <c r="S1068" s="93"/>
      <c r="T1068" s="89" t="s">
        <v>53</v>
      </c>
      <c r="U1068" s="162">
        <f>IF($J$1="April","",Y1067)</f>
        <v>0</v>
      </c>
      <c r="V1068" s="91"/>
      <c r="W1068" s="162">
        <f t="shared" si="201"/>
        <v>0</v>
      </c>
      <c r="X1068" s="91"/>
      <c r="Y1068" s="162">
        <f t="shared" si="202"/>
        <v>0</v>
      </c>
      <c r="Z1068" s="80"/>
    </row>
    <row r="1069" spans="1:27" s="43" customFormat="1" ht="21" customHeight="1" x14ac:dyDescent="0.25">
      <c r="A1069" s="44"/>
      <c r="B1069" s="54"/>
      <c r="C1069" s="54"/>
      <c r="D1069" s="45"/>
      <c r="E1069" s="45"/>
      <c r="F1069" s="63" t="s">
        <v>23</v>
      </c>
      <c r="G1069" s="58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62"/>
      <c r="I1069" s="64"/>
      <c r="J1069" s="65" t="s">
        <v>67</v>
      </c>
      <c r="K1069" s="68">
        <f>K1064/$K$2/8*I1069</f>
        <v>0</v>
      </c>
      <c r="L1069" s="69"/>
      <c r="M1069" s="45"/>
      <c r="N1069" s="88"/>
      <c r="O1069" s="89" t="s">
        <v>54</v>
      </c>
      <c r="P1069" s="89">
        <v>28</v>
      </c>
      <c r="Q1069" s="89">
        <v>2</v>
      </c>
      <c r="R1069" s="89">
        <f t="shared" si="203"/>
        <v>3</v>
      </c>
      <c r="S1069" s="93"/>
      <c r="T1069" s="89" t="s">
        <v>54</v>
      </c>
      <c r="U1069" s="162">
        <f>IF($J$1="May","",Y1068)</f>
        <v>0</v>
      </c>
      <c r="V1069" s="91"/>
      <c r="W1069" s="162">
        <f t="shared" si="201"/>
        <v>0</v>
      </c>
      <c r="X1069" s="91"/>
      <c r="Y1069" s="162">
        <f t="shared" si="202"/>
        <v>0</v>
      </c>
      <c r="Z1069" s="80"/>
    </row>
    <row r="1070" spans="1:27" s="43" customFormat="1" ht="21" customHeight="1" x14ac:dyDescent="0.25">
      <c r="A1070" s="44"/>
      <c r="B1070" s="63" t="s">
        <v>7</v>
      </c>
      <c r="C1070" s="54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30</v>
      </c>
      <c r="D1070" s="45"/>
      <c r="E1070" s="45"/>
      <c r="F1070" s="63" t="s">
        <v>70</v>
      </c>
      <c r="G1070" s="58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0</v>
      </c>
      <c r="H1070" s="62"/>
      <c r="I1070" s="361" t="s">
        <v>74</v>
      </c>
      <c r="J1070" s="362"/>
      <c r="K1070" s="68">
        <f>K1068+K1069</f>
        <v>30000</v>
      </c>
      <c r="L1070" s="69"/>
      <c r="M1070" s="45"/>
      <c r="N1070" s="88"/>
      <c r="O1070" s="89" t="s">
        <v>55</v>
      </c>
      <c r="P1070" s="89">
        <v>30</v>
      </c>
      <c r="Q1070" s="89">
        <v>1</v>
      </c>
      <c r="R1070" s="89">
        <f t="shared" si="203"/>
        <v>2</v>
      </c>
      <c r="S1070" s="93"/>
      <c r="T1070" s="89" t="s">
        <v>55</v>
      </c>
      <c r="U1070" s="162">
        <f>IF($J$1="June","",Y1069)</f>
        <v>0</v>
      </c>
      <c r="V1070" s="91"/>
      <c r="W1070" s="162">
        <f t="shared" si="201"/>
        <v>0</v>
      </c>
      <c r="X1070" s="91"/>
      <c r="Y1070" s="162">
        <f t="shared" si="202"/>
        <v>0</v>
      </c>
      <c r="Z1070" s="80"/>
    </row>
    <row r="1071" spans="1:27" s="43" customFormat="1" ht="21" customHeight="1" x14ac:dyDescent="0.25">
      <c r="A1071" s="44"/>
      <c r="B1071" s="63" t="s">
        <v>6</v>
      </c>
      <c r="C1071" s="54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1</v>
      </c>
      <c r="D1071" s="45"/>
      <c r="E1071" s="45"/>
      <c r="F1071" s="63" t="s">
        <v>24</v>
      </c>
      <c r="G1071" s="58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62"/>
      <c r="I1071" s="361" t="s">
        <v>75</v>
      </c>
      <c r="J1071" s="362"/>
      <c r="K1071" s="58">
        <f>G1071</f>
        <v>0</v>
      </c>
      <c r="L1071" s="70"/>
      <c r="M1071" s="45"/>
      <c r="N1071" s="88"/>
      <c r="O1071" s="89" t="s">
        <v>56</v>
      </c>
      <c r="P1071" s="89"/>
      <c r="Q1071" s="89"/>
      <c r="R1071" s="89" t="str">
        <f t="shared" si="203"/>
        <v/>
      </c>
      <c r="S1071" s="93"/>
      <c r="T1071" s="89" t="s">
        <v>56</v>
      </c>
      <c r="U1071" s="162" t="str">
        <f>IF($J$1="July","",Y1070)</f>
        <v/>
      </c>
      <c r="V1071" s="91"/>
      <c r="W1071" s="162" t="str">
        <f t="shared" si="201"/>
        <v/>
      </c>
      <c r="X1071" s="91"/>
      <c r="Y1071" s="162" t="str">
        <f t="shared" si="202"/>
        <v/>
      </c>
      <c r="Z1071" s="80"/>
    </row>
    <row r="1072" spans="1:27" s="43" customFormat="1" ht="21" customHeight="1" x14ac:dyDescent="0.25">
      <c r="A1072" s="44"/>
      <c r="B1072" s="71" t="s">
        <v>73</v>
      </c>
      <c r="C1072" s="54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>2</v>
      </c>
      <c r="D1072" s="45"/>
      <c r="E1072" s="45"/>
      <c r="F1072" s="63" t="s">
        <v>72</v>
      </c>
      <c r="G1072" s="58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0</v>
      </c>
      <c r="H1072" s="45"/>
      <c r="I1072" s="363" t="s">
        <v>68</v>
      </c>
      <c r="J1072" s="364"/>
      <c r="K1072" s="72">
        <f>K1070-K1071</f>
        <v>30000</v>
      </c>
      <c r="L1072" s="73"/>
      <c r="M1072" s="45"/>
      <c r="N1072" s="88"/>
      <c r="O1072" s="89" t="s">
        <v>61</v>
      </c>
      <c r="P1072" s="89"/>
      <c r="Q1072" s="89"/>
      <c r="R1072" s="89" t="str">
        <f t="shared" si="203"/>
        <v/>
      </c>
      <c r="S1072" s="93"/>
      <c r="T1072" s="89" t="s">
        <v>61</v>
      </c>
      <c r="U1072" s="162" t="str">
        <f>IF($J$1="August","",Y1071)</f>
        <v/>
      </c>
      <c r="V1072" s="91"/>
      <c r="W1072" s="162" t="str">
        <f t="shared" si="201"/>
        <v/>
      </c>
      <c r="X1072" s="91"/>
      <c r="Y1072" s="162" t="str">
        <f t="shared" si="202"/>
        <v/>
      </c>
      <c r="Z1072" s="80"/>
    </row>
    <row r="1073" spans="1:26" s="43" customFormat="1" ht="21" customHeight="1" x14ac:dyDescent="0.25">
      <c r="A1073" s="44"/>
      <c r="B1073" s="45"/>
      <c r="C1073" s="45"/>
      <c r="D1073" s="45"/>
      <c r="E1073" s="45"/>
      <c r="F1073" s="45"/>
      <c r="G1073" s="45"/>
      <c r="H1073" s="45"/>
      <c r="I1073" s="45"/>
      <c r="J1073" s="45"/>
      <c r="K1073" s="45"/>
      <c r="L1073" s="61"/>
      <c r="M1073" s="45"/>
      <c r="N1073" s="88"/>
      <c r="O1073" s="89" t="s">
        <v>57</v>
      </c>
      <c r="P1073" s="89"/>
      <c r="Q1073" s="89"/>
      <c r="R1073" s="89" t="str">
        <f t="shared" si="203"/>
        <v/>
      </c>
      <c r="S1073" s="93"/>
      <c r="T1073" s="89" t="s">
        <v>57</v>
      </c>
      <c r="U1073" s="162" t="str">
        <f>IF($J$1="September","",Y1072)</f>
        <v/>
      </c>
      <c r="V1073" s="91"/>
      <c r="W1073" s="162" t="str">
        <f t="shared" si="201"/>
        <v/>
      </c>
      <c r="X1073" s="91"/>
      <c r="Y1073" s="162" t="str">
        <f t="shared" si="202"/>
        <v/>
      </c>
      <c r="Z1073" s="80"/>
    </row>
    <row r="1074" spans="1:26" s="43" customFormat="1" ht="21" customHeight="1" x14ac:dyDescent="0.25">
      <c r="A1074" s="44"/>
      <c r="B1074" s="365" t="s">
        <v>103</v>
      </c>
      <c r="C1074" s="365"/>
      <c r="D1074" s="365"/>
      <c r="E1074" s="365"/>
      <c r="F1074" s="365"/>
      <c r="G1074" s="365"/>
      <c r="H1074" s="365"/>
      <c r="I1074" s="365"/>
      <c r="J1074" s="365"/>
      <c r="K1074" s="365"/>
      <c r="L1074" s="61"/>
      <c r="M1074" s="45"/>
      <c r="N1074" s="88"/>
      <c r="O1074" s="89" t="s">
        <v>62</v>
      </c>
      <c r="P1074" s="89"/>
      <c r="Q1074" s="89"/>
      <c r="R1074" s="89" t="str">
        <f t="shared" si="203"/>
        <v/>
      </c>
      <c r="S1074" s="93"/>
      <c r="T1074" s="89" t="s">
        <v>62</v>
      </c>
      <c r="U1074" s="162" t="str">
        <f>IF($J$1="October","",Y1073)</f>
        <v/>
      </c>
      <c r="V1074" s="91"/>
      <c r="W1074" s="162" t="str">
        <f t="shared" si="201"/>
        <v/>
      </c>
      <c r="X1074" s="91"/>
      <c r="Y1074" s="162" t="str">
        <f t="shared" si="202"/>
        <v/>
      </c>
      <c r="Z1074" s="80"/>
    </row>
    <row r="1075" spans="1:26" s="43" customFormat="1" ht="21" customHeight="1" x14ac:dyDescent="0.25">
      <c r="A1075" s="44"/>
      <c r="B1075" s="365"/>
      <c r="C1075" s="365"/>
      <c r="D1075" s="365"/>
      <c r="E1075" s="365"/>
      <c r="F1075" s="365"/>
      <c r="G1075" s="365"/>
      <c r="H1075" s="365"/>
      <c r="I1075" s="365"/>
      <c r="J1075" s="365"/>
      <c r="K1075" s="365"/>
      <c r="L1075" s="61"/>
      <c r="M1075" s="45"/>
      <c r="N1075" s="88"/>
      <c r="O1075" s="89" t="s">
        <v>63</v>
      </c>
      <c r="P1075" s="89"/>
      <c r="Q1075" s="89"/>
      <c r="R1075" s="89" t="str">
        <f t="shared" si="203"/>
        <v/>
      </c>
      <c r="S1075" s="93"/>
      <c r="T1075" s="89" t="s">
        <v>63</v>
      </c>
      <c r="U1075" s="162" t="str">
        <f>IF($J$1="November","",Y1074)</f>
        <v/>
      </c>
      <c r="V1075" s="91"/>
      <c r="W1075" s="162" t="str">
        <f t="shared" si="201"/>
        <v/>
      </c>
      <c r="X1075" s="91"/>
      <c r="Y1075" s="162" t="str">
        <f t="shared" si="202"/>
        <v/>
      </c>
      <c r="Z1075" s="80"/>
    </row>
    <row r="1076" spans="1:26" s="43" customFormat="1" ht="21" customHeight="1" thickBot="1" x14ac:dyDescent="0.3">
      <c r="A1076" s="74"/>
      <c r="B1076" s="75"/>
      <c r="C1076" s="75"/>
      <c r="D1076" s="75"/>
      <c r="E1076" s="75"/>
      <c r="F1076" s="75"/>
      <c r="G1076" s="75"/>
      <c r="H1076" s="75"/>
      <c r="I1076" s="75"/>
      <c r="J1076" s="75"/>
      <c r="K1076" s="75"/>
      <c r="L1076" s="76"/>
      <c r="N1076" s="95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80"/>
    </row>
    <row r="1077" spans="1:26" s="43" customFormat="1" ht="21" hidden="1" customHeight="1" x14ac:dyDescent="0.25">
      <c r="A1077" s="396" t="s">
        <v>45</v>
      </c>
      <c r="B1077" s="397"/>
      <c r="C1077" s="397"/>
      <c r="D1077" s="397"/>
      <c r="E1077" s="397"/>
      <c r="F1077" s="397"/>
      <c r="G1077" s="397"/>
      <c r="H1077" s="397"/>
      <c r="I1077" s="397"/>
      <c r="J1077" s="397"/>
      <c r="K1077" s="397"/>
      <c r="L1077" s="398"/>
      <c r="M1077" s="79"/>
      <c r="N1077" s="81"/>
      <c r="O1077" s="353" t="s">
        <v>47</v>
      </c>
      <c r="P1077" s="354"/>
      <c r="Q1077" s="354"/>
      <c r="R1077" s="355"/>
      <c r="S1077" s="82"/>
      <c r="T1077" s="353" t="s">
        <v>48</v>
      </c>
      <c r="U1077" s="354"/>
      <c r="V1077" s="354"/>
      <c r="W1077" s="354"/>
      <c r="X1077" s="354"/>
      <c r="Y1077" s="355"/>
      <c r="Z1077" s="80"/>
    </row>
    <row r="1078" spans="1:26" s="43" customFormat="1" ht="21" hidden="1" customHeight="1" x14ac:dyDescent="0.25">
      <c r="A1078" s="44"/>
      <c r="B1078" s="45"/>
      <c r="C1078" s="356" t="s">
        <v>101</v>
      </c>
      <c r="D1078" s="356"/>
      <c r="E1078" s="356"/>
      <c r="F1078" s="356"/>
      <c r="G1078" s="46" t="str">
        <f>$J$1</f>
        <v>July</v>
      </c>
      <c r="H1078" s="357">
        <f>$K$1</f>
        <v>2020</v>
      </c>
      <c r="I1078" s="357"/>
      <c r="J1078" s="45"/>
      <c r="K1078" s="47"/>
      <c r="L1078" s="48"/>
      <c r="M1078" s="47"/>
      <c r="N1078" s="84"/>
      <c r="O1078" s="85" t="s">
        <v>58</v>
      </c>
      <c r="P1078" s="85" t="s">
        <v>7</v>
      </c>
      <c r="Q1078" s="85" t="s">
        <v>6</v>
      </c>
      <c r="R1078" s="85" t="s">
        <v>59</v>
      </c>
      <c r="S1078" s="86"/>
      <c r="T1078" s="85" t="s">
        <v>58</v>
      </c>
      <c r="U1078" s="85" t="s">
        <v>60</v>
      </c>
      <c r="V1078" s="85" t="s">
        <v>23</v>
      </c>
      <c r="W1078" s="85" t="s">
        <v>22</v>
      </c>
      <c r="X1078" s="85" t="s">
        <v>24</v>
      </c>
      <c r="Y1078" s="85" t="s">
        <v>64</v>
      </c>
      <c r="Z1078" s="80"/>
    </row>
    <row r="1079" spans="1:26" s="43" customFormat="1" ht="21" hidden="1" customHeight="1" x14ac:dyDescent="0.25">
      <c r="A1079" s="44"/>
      <c r="B1079" s="45"/>
      <c r="C1079" s="45"/>
      <c r="D1079" s="50"/>
      <c r="E1079" s="50"/>
      <c r="F1079" s="50"/>
      <c r="G1079" s="50"/>
      <c r="H1079" s="50"/>
      <c r="I1079" s="45"/>
      <c r="J1079" s="51" t="s">
        <v>1</v>
      </c>
      <c r="K1079" s="52"/>
      <c r="L1079" s="53"/>
      <c r="M1079" s="45"/>
      <c r="N1079" s="88"/>
      <c r="O1079" s="89" t="s">
        <v>50</v>
      </c>
      <c r="P1079" s="89"/>
      <c r="Q1079" s="89"/>
      <c r="R1079" s="89">
        <v>0</v>
      </c>
      <c r="S1079" s="90"/>
      <c r="T1079" s="89" t="s">
        <v>50</v>
      </c>
      <c r="U1079" s="91"/>
      <c r="V1079" s="91"/>
      <c r="W1079" s="91">
        <f>V1079+U1079</f>
        <v>0</v>
      </c>
      <c r="X1079" s="91"/>
      <c r="Y1079" s="91">
        <f>W1079-X1079</f>
        <v>0</v>
      </c>
      <c r="Z1079" s="80"/>
    </row>
    <row r="1080" spans="1:26" s="43" customFormat="1" ht="21" hidden="1" customHeight="1" x14ac:dyDescent="0.25">
      <c r="A1080" s="44"/>
      <c r="B1080" s="45" t="s">
        <v>0</v>
      </c>
      <c r="C1080" s="78"/>
      <c r="D1080" s="45"/>
      <c r="E1080" s="45"/>
      <c r="F1080" s="45"/>
      <c r="G1080" s="45"/>
      <c r="H1080" s="56"/>
      <c r="I1080" s="50"/>
      <c r="J1080" s="45"/>
      <c r="K1080" s="45"/>
      <c r="L1080" s="57"/>
      <c r="M1080" s="79"/>
      <c r="N1080" s="92"/>
      <c r="O1080" s="89" t="s">
        <v>76</v>
      </c>
      <c r="P1080" s="89"/>
      <c r="Q1080" s="89"/>
      <c r="R1080" s="89">
        <v>0</v>
      </c>
      <c r="S1080" s="93"/>
      <c r="T1080" s="89" t="s">
        <v>76</v>
      </c>
      <c r="U1080" s="162">
        <f>Y1079</f>
        <v>0</v>
      </c>
      <c r="V1080" s="91"/>
      <c r="W1080" s="162">
        <f>IF(U1080="","",U1080+V1080)</f>
        <v>0</v>
      </c>
      <c r="X1080" s="91"/>
      <c r="Y1080" s="162">
        <f>IF(W1080="","",W1080-X1080)</f>
        <v>0</v>
      </c>
      <c r="Z1080" s="80"/>
    </row>
    <row r="1081" spans="1:26" s="43" customFormat="1" ht="21" hidden="1" customHeight="1" x14ac:dyDescent="0.25">
      <c r="A1081" s="44"/>
      <c r="B1081" s="59" t="s">
        <v>46</v>
      </c>
      <c r="C1081" s="60"/>
      <c r="D1081" s="45"/>
      <c r="E1081" s="45"/>
      <c r="F1081" s="358" t="s">
        <v>48</v>
      </c>
      <c r="G1081" s="358"/>
      <c r="H1081" s="45"/>
      <c r="I1081" s="358" t="s">
        <v>49</v>
      </c>
      <c r="J1081" s="358"/>
      <c r="K1081" s="358"/>
      <c r="L1081" s="61"/>
      <c r="M1081" s="45"/>
      <c r="N1081" s="88"/>
      <c r="O1081" s="89" t="s">
        <v>51</v>
      </c>
      <c r="P1081" s="89"/>
      <c r="Q1081" s="89"/>
      <c r="R1081" s="89">
        <v>0</v>
      </c>
      <c r="S1081" s="93"/>
      <c r="T1081" s="89" t="s">
        <v>51</v>
      </c>
      <c r="U1081" s="162">
        <f>IF($J$1="April",Y1080,Y1080)</f>
        <v>0</v>
      </c>
      <c r="V1081" s="91"/>
      <c r="W1081" s="162">
        <f t="shared" ref="W1081:W1090" si="204">IF(U1081="","",U1081+V1081)</f>
        <v>0</v>
      </c>
      <c r="X1081" s="91"/>
      <c r="Y1081" s="162">
        <f t="shared" ref="Y1081:Y1090" si="205">IF(W1081="","",W1081-X1081)</f>
        <v>0</v>
      </c>
      <c r="Z1081" s="80"/>
    </row>
    <row r="1082" spans="1:26" s="43" customFormat="1" ht="21" hidden="1" customHeight="1" x14ac:dyDescent="0.25">
      <c r="A1082" s="44"/>
      <c r="B1082" s="45"/>
      <c r="C1082" s="45"/>
      <c r="D1082" s="45"/>
      <c r="E1082" s="45"/>
      <c r="F1082" s="45"/>
      <c r="G1082" s="45"/>
      <c r="H1082" s="62"/>
      <c r="L1082" s="49"/>
      <c r="M1082" s="45"/>
      <c r="N1082" s="88"/>
      <c r="O1082" s="89" t="s">
        <v>52</v>
      </c>
      <c r="P1082" s="89"/>
      <c r="Q1082" s="89"/>
      <c r="R1082" s="89" t="str">
        <f t="shared" ref="R1082:R1090" si="206">IF(Q1082="","",R1081-Q1082)</f>
        <v/>
      </c>
      <c r="S1082" s="93"/>
      <c r="T1082" s="89" t="s">
        <v>52</v>
      </c>
      <c r="U1082" s="162">
        <f>IF($J$1="April",Y1081,Y1081)</f>
        <v>0</v>
      </c>
      <c r="V1082" s="91"/>
      <c r="W1082" s="162">
        <f t="shared" si="204"/>
        <v>0</v>
      </c>
      <c r="X1082" s="91"/>
      <c r="Y1082" s="162">
        <f t="shared" si="205"/>
        <v>0</v>
      </c>
      <c r="Z1082" s="80"/>
    </row>
    <row r="1083" spans="1:26" s="43" customFormat="1" ht="21" hidden="1" customHeight="1" x14ac:dyDescent="0.25">
      <c r="A1083" s="44"/>
      <c r="B1083" s="359" t="s">
        <v>47</v>
      </c>
      <c r="C1083" s="360"/>
      <c r="D1083" s="45"/>
      <c r="E1083" s="45"/>
      <c r="F1083" s="63" t="s">
        <v>69</v>
      </c>
      <c r="G1083" s="58">
        <f>IF($J$1="January",U1079,IF($J$1="February",U1080,IF($J$1="March",U1081,IF($J$1="April",U1082,IF($J$1="May",U1083,IF($J$1="June",U1084,IF($J$1="July",U1085,IF($J$1="August",U1086,IF($J$1="August",U1086,IF($J$1="September",U1087,IF($J$1="October",U1088,IF($J$1="November",U1089,IF($J$1="December",U1090)))))))))))))</f>
        <v>0</v>
      </c>
      <c r="H1083" s="62"/>
      <c r="I1083" s="64"/>
      <c r="J1083" s="65" t="s">
        <v>66</v>
      </c>
      <c r="K1083" s="66">
        <f>K1079/$K$2*I1083</f>
        <v>0</v>
      </c>
      <c r="L1083" s="67"/>
      <c r="M1083" s="45"/>
      <c r="N1083" s="88"/>
      <c r="O1083" s="89" t="s">
        <v>53</v>
      </c>
      <c r="P1083" s="89"/>
      <c r="Q1083" s="89"/>
      <c r="R1083" s="89" t="str">
        <f t="shared" si="206"/>
        <v/>
      </c>
      <c r="S1083" s="93"/>
      <c r="T1083" s="89" t="s">
        <v>53</v>
      </c>
      <c r="U1083" s="162">
        <f>IF($J$1="May",Y1082,Y1082)</f>
        <v>0</v>
      </c>
      <c r="V1083" s="91"/>
      <c r="W1083" s="162">
        <f t="shared" si="204"/>
        <v>0</v>
      </c>
      <c r="X1083" s="91"/>
      <c r="Y1083" s="162">
        <f t="shared" si="205"/>
        <v>0</v>
      </c>
      <c r="Z1083" s="80"/>
    </row>
    <row r="1084" spans="1:26" s="43" customFormat="1" ht="21" hidden="1" customHeight="1" x14ac:dyDescent="0.25">
      <c r="A1084" s="44"/>
      <c r="B1084" s="54"/>
      <c r="C1084" s="54"/>
      <c r="D1084" s="45"/>
      <c r="E1084" s="45"/>
      <c r="F1084" s="63" t="s">
        <v>23</v>
      </c>
      <c r="G1084" s="58">
        <f>IF($J$1="January",V1079,IF($J$1="February",V1080,IF($J$1="March",V1081,IF($J$1="April",V1082,IF($J$1="May",V1083,IF($J$1="June",V1084,IF($J$1="July",V1085,IF($J$1="August",V1086,IF($J$1="August",V1086,IF($J$1="September",V1087,IF($J$1="October",V1088,IF($J$1="November",V1089,IF($J$1="December",V1090)))))))))))))</f>
        <v>0</v>
      </c>
      <c r="H1084" s="62"/>
      <c r="I1084" s="108"/>
      <c r="J1084" s="65" t="s">
        <v>67</v>
      </c>
      <c r="K1084" s="68">
        <f>K1079/$K$2/8*I1084</f>
        <v>0</v>
      </c>
      <c r="L1084" s="69"/>
      <c r="M1084" s="45"/>
      <c r="N1084" s="88"/>
      <c r="O1084" s="89" t="s">
        <v>54</v>
      </c>
      <c r="P1084" s="89"/>
      <c r="Q1084" s="89"/>
      <c r="R1084" s="89" t="str">
        <f t="shared" si="206"/>
        <v/>
      </c>
      <c r="S1084" s="93"/>
      <c r="T1084" s="89" t="s">
        <v>54</v>
      </c>
      <c r="U1084" s="162">
        <f>IF($J$1="May",Y1083,Y1083)</f>
        <v>0</v>
      </c>
      <c r="V1084" s="91"/>
      <c r="W1084" s="162">
        <f t="shared" si="204"/>
        <v>0</v>
      </c>
      <c r="X1084" s="91"/>
      <c r="Y1084" s="162">
        <f t="shared" si="205"/>
        <v>0</v>
      </c>
      <c r="Z1084" s="80"/>
    </row>
    <row r="1085" spans="1:26" s="43" customFormat="1" ht="21" hidden="1" customHeight="1" x14ac:dyDescent="0.25">
      <c r="A1085" s="44"/>
      <c r="B1085" s="63" t="s">
        <v>7</v>
      </c>
      <c r="C1085" s="54">
        <f>IF($J$1="January",P1079,IF($J$1="February",P1080,IF($J$1="March",P1081,IF($J$1="April",P1082,IF($J$1="May",P1083,IF($J$1="June",P1084,IF($J$1="July",P1085,IF($J$1="August",P1086,IF($J$1="August",P1086,IF($J$1="September",P1087,IF($J$1="October",P1088,IF($J$1="November",P1089,IF($J$1="December",P1090)))))))))))))</f>
        <v>0</v>
      </c>
      <c r="D1085" s="45"/>
      <c r="E1085" s="45"/>
      <c r="F1085" s="63" t="s">
        <v>70</v>
      </c>
      <c r="G1085" s="58">
        <f>IF($J$1="January",W1079,IF($J$1="February",W1080,IF($J$1="March",W1081,IF($J$1="April",W1082,IF($J$1="May",W1083,IF($J$1="June",W1084,IF($J$1="July",W1085,IF($J$1="August",W1086,IF($J$1="August",W1086,IF($J$1="September",W1087,IF($J$1="October",W1088,IF($J$1="November",W1089,IF($J$1="December",W1090)))))))))))))</f>
        <v>0</v>
      </c>
      <c r="H1085" s="62"/>
      <c r="I1085" s="361" t="s">
        <v>74</v>
      </c>
      <c r="J1085" s="362"/>
      <c r="K1085" s="68">
        <f>K1083+K1084</f>
        <v>0</v>
      </c>
      <c r="L1085" s="69"/>
      <c r="M1085" s="45"/>
      <c r="N1085" s="88"/>
      <c r="O1085" s="89" t="s">
        <v>55</v>
      </c>
      <c r="P1085" s="89"/>
      <c r="Q1085" s="89"/>
      <c r="R1085" s="89" t="str">
        <f t="shared" si="206"/>
        <v/>
      </c>
      <c r="S1085" s="93"/>
      <c r="T1085" s="89" t="s">
        <v>55</v>
      </c>
      <c r="U1085" s="162">
        <f>IF($J$1="July",Y1084,"")</f>
        <v>0</v>
      </c>
      <c r="V1085" s="91"/>
      <c r="W1085" s="162">
        <f t="shared" si="204"/>
        <v>0</v>
      </c>
      <c r="X1085" s="91"/>
      <c r="Y1085" s="162">
        <f t="shared" si="205"/>
        <v>0</v>
      </c>
      <c r="Z1085" s="80"/>
    </row>
    <row r="1086" spans="1:26" s="43" customFormat="1" ht="21" hidden="1" customHeight="1" x14ac:dyDescent="0.25">
      <c r="A1086" s="44"/>
      <c r="B1086" s="63" t="s">
        <v>6</v>
      </c>
      <c r="C1086" s="54">
        <f>IF($J$1="January",Q1079,IF($J$1="February",Q1080,IF($J$1="March",Q1081,IF($J$1="April",Q1082,IF($J$1="May",Q1083,IF($J$1="June",Q1084,IF($J$1="July",Q1085,IF($J$1="August",Q1086,IF($J$1="August",Q1086,IF($J$1="September",Q1087,IF($J$1="October",Q1088,IF($J$1="November",Q1089,IF($J$1="December",Q1090)))))))))))))</f>
        <v>0</v>
      </c>
      <c r="D1086" s="45"/>
      <c r="E1086" s="45"/>
      <c r="F1086" s="63" t="s">
        <v>24</v>
      </c>
      <c r="G1086" s="58">
        <f>IF($J$1="January",X1079,IF($J$1="February",X1080,IF($J$1="March",X1081,IF($J$1="April",X1082,IF($J$1="May",X1083,IF($J$1="June",X1084,IF($J$1="July",X1085,IF($J$1="August",X1086,IF($J$1="August",X1086,IF($J$1="September",X1087,IF($J$1="October",X1088,IF($J$1="November",X1089,IF($J$1="December",X1090)))))))))))))</f>
        <v>0</v>
      </c>
      <c r="H1086" s="62"/>
      <c r="I1086" s="361" t="s">
        <v>75</v>
      </c>
      <c r="J1086" s="362"/>
      <c r="K1086" s="58">
        <f>G1086</f>
        <v>0</v>
      </c>
      <c r="L1086" s="70"/>
      <c r="M1086" s="45"/>
      <c r="N1086" s="88"/>
      <c r="O1086" s="89" t="s">
        <v>56</v>
      </c>
      <c r="P1086" s="89"/>
      <c r="Q1086" s="89"/>
      <c r="R1086" s="89" t="str">
        <f t="shared" si="206"/>
        <v/>
      </c>
      <c r="S1086" s="93"/>
      <c r="T1086" s="89" t="s">
        <v>56</v>
      </c>
      <c r="U1086" s="162" t="str">
        <f>IF($J$1="August",Y1085,"")</f>
        <v/>
      </c>
      <c r="V1086" s="91"/>
      <c r="W1086" s="162" t="str">
        <f t="shared" si="204"/>
        <v/>
      </c>
      <c r="X1086" s="91"/>
      <c r="Y1086" s="162" t="str">
        <f t="shared" si="205"/>
        <v/>
      </c>
      <c r="Z1086" s="80"/>
    </row>
    <row r="1087" spans="1:26" s="43" customFormat="1" ht="21" hidden="1" customHeight="1" x14ac:dyDescent="0.25">
      <c r="A1087" s="44"/>
      <c r="B1087" s="71" t="s">
        <v>73</v>
      </c>
      <c r="C1087" s="54" t="str">
        <f>IF($J$1="January",R1079,IF($J$1="February",R1080,IF($J$1="March",R1081,IF($J$1="April",R1082,IF($J$1="May",R1083,IF($J$1="June",R1084,IF($J$1="July",R1085,IF($J$1="August",R1086,IF($J$1="August",R1086,IF($J$1="September",R1087,IF($J$1="October",R1088,IF($J$1="November",R1089,IF($J$1="December",R1090)))))))))))))</f>
        <v/>
      </c>
      <c r="D1087" s="45"/>
      <c r="E1087" s="45"/>
      <c r="F1087" s="63" t="s">
        <v>72</v>
      </c>
      <c r="G1087" s="58">
        <f>IF($J$1="January",Y1079,IF($J$1="February",Y1080,IF($J$1="March",Y1081,IF($J$1="April",Y1082,IF($J$1="May",Y1083,IF($J$1="June",Y1084,IF($J$1="July",Y1085,IF($J$1="August",Y1086,IF($J$1="August",Y1086,IF($J$1="September",Y1087,IF($J$1="October",Y1088,IF($J$1="November",Y1089,IF($J$1="December",Y1090)))))))))))))</f>
        <v>0</v>
      </c>
      <c r="H1087" s="45"/>
      <c r="I1087" s="363" t="s">
        <v>68</v>
      </c>
      <c r="J1087" s="364"/>
      <c r="K1087" s="72">
        <f>K1085-K1086</f>
        <v>0</v>
      </c>
      <c r="L1087" s="73"/>
      <c r="M1087" s="45"/>
      <c r="N1087" s="88"/>
      <c r="O1087" s="89" t="s">
        <v>61</v>
      </c>
      <c r="P1087" s="89"/>
      <c r="Q1087" s="89"/>
      <c r="R1087" s="89" t="str">
        <f t="shared" si="206"/>
        <v/>
      </c>
      <c r="S1087" s="93"/>
      <c r="T1087" s="89" t="s">
        <v>61</v>
      </c>
      <c r="U1087" s="162" t="str">
        <f>IF($J$1="Sept",Y1086,"")</f>
        <v/>
      </c>
      <c r="V1087" s="91"/>
      <c r="W1087" s="162" t="str">
        <f t="shared" si="204"/>
        <v/>
      </c>
      <c r="X1087" s="91"/>
      <c r="Y1087" s="162" t="str">
        <f t="shared" si="205"/>
        <v/>
      </c>
      <c r="Z1087" s="80"/>
    </row>
    <row r="1088" spans="1:26" s="43" customFormat="1" ht="21" hidden="1" customHeight="1" x14ac:dyDescent="0.25">
      <c r="A1088" s="44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61"/>
      <c r="M1088" s="45"/>
      <c r="N1088" s="88"/>
      <c r="O1088" s="89" t="s">
        <v>57</v>
      </c>
      <c r="P1088" s="89"/>
      <c r="Q1088" s="89"/>
      <c r="R1088" s="89" t="str">
        <f t="shared" si="206"/>
        <v/>
      </c>
      <c r="S1088" s="93"/>
      <c r="T1088" s="89" t="s">
        <v>57</v>
      </c>
      <c r="U1088" s="162" t="str">
        <f>IF($J$1="October",Y1087,"")</f>
        <v/>
      </c>
      <c r="V1088" s="91"/>
      <c r="W1088" s="162" t="str">
        <f t="shared" si="204"/>
        <v/>
      </c>
      <c r="X1088" s="91"/>
      <c r="Y1088" s="162" t="str">
        <f t="shared" si="205"/>
        <v/>
      </c>
      <c r="Z1088" s="80"/>
    </row>
    <row r="1089" spans="1:26" s="43" customFormat="1" ht="21" hidden="1" customHeight="1" x14ac:dyDescent="0.25">
      <c r="A1089" s="44"/>
      <c r="B1089" s="365" t="s">
        <v>103</v>
      </c>
      <c r="C1089" s="365"/>
      <c r="D1089" s="365"/>
      <c r="E1089" s="365"/>
      <c r="F1089" s="365"/>
      <c r="G1089" s="365"/>
      <c r="H1089" s="365"/>
      <c r="I1089" s="365"/>
      <c r="J1089" s="365"/>
      <c r="K1089" s="365"/>
      <c r="L1089" s="61"/>
      <c r="M1089" s="45"/>
      <c r="N1089" s="88"/>
      <c r="O1089" s="89" t="s">
        <v>62</v>
      </c>
      <c r="P1089" s="89"/>
      <c r="Q1089" s="89"/>
      <c r="R1089" s="89" t="str">
        <f t="shared" si="206"/>
        <v/>
      </c>
      <c r="S1089" s="93"/>
      <c r="T1089" s="89" t="s">
        <v>62</v>
      </c>
      <c r="U1089" s="162" t="str">
        <f>IF($J$1="November",Y1088,"")</f>
        <v/>
      </c>
      <c r="V1089" s="91"/>
      <c r="W1089" s="162" t="str">
        <f t="shared" si="204"/>
        <v/>
      </c>
      <c r="X1089" s="91"/>
      <c r="Y1089" s="162" t="str">
        <f t="shared" si="205"/>
        <v/>
      </c>
      <c r="Z1089" s="80"/>
    </row>
    <row r="1090" spans="1:26" s="43" customFormat="1" ht="21" hidden="1" customHeight="1" x14ac:dyDescent="0.25">
      <c r="A1090" s="44"/>
      <c r="B1090" s="365"/>
      <c r="C1090" s="365"/>
      <c r="D1090" s="365"/>
      <c r="E1090" s="365"/>
      <c r="F1090" s="365"/>
      <c r="G1090" s="365"/>
      <c r="H1090" s="365"/>
      <c r="I1090" s="365"/>
      <c r="J1090" s="365"/>
      <c r="K1090" s="365"/>
      <c r="L1090" s="61"/>
      <c r="M1090" s="45"/>
      <c r="N1090" s="88"/>
      <c r="O1090" s="89" t="s">
        <v>63</v>
      </c>
      <c r="P1090" s="89"/>
      <c r="Q1090" s="89"/>
      <c r="R1090" s="89" t="str">
        <f t="shared" si="206"/>
        <v/>
      </c>
      <c r="S1090" s="93"/>
      <c r="T1090" s="89" t="s">
        <v>63</v>
      </c>
      <c r="U1090" s="162" t="str">
        <f>IF($J$1="Dec",Y1089,"")</f>
        <v/>
      </c>
      <c r="V1090" s="91"/>
      <c r="W1090" s="162" t="str">
        <f t="shared" si="204"/>
        <v/>
      </c>
      <c r="X1090" s="91"/>
      <c r="Y1090" s="162" t="str">
        <f t="shared" si="205"/>
        <v/>
      </c>
      <c r="Z1090" s="80"/>
    </row>
    <row r="1091" spans="1:26" s="43" customFormat="1" ht="21" hidden="1" customHeight="1" thickBot="1" x14ac:dyDescent="0.3">
      <c r="A1091" s="74"/>
      <c r="B1091" s="75"/>
      <c r="C1091" s="75"/>
      <c r="D1091" s="75"/>
      <c r="E1091" s="75"/>
      <c r="F1091" s="75"/>
      <c r="G1091" s="75"/>
      <c r="H1091" s="75"/>
      <c r="I1091" s="75"/>
      <c r="J1091" s="75"/>
      <c r="K1091" s="75"/>
      <c r="L1091" s="76"/>
      <c r="N1091" s="95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80"/>
    </row>
    <row r="1092" spans="1:26" ht="21" customHeight="1" thickBot="1" x14ac:dyDescent="0.35"/>
    <row r="1093" spans="1:26" s="43" customFormat="1" ht="21" customHeight="1" x14ac:dyDescent="0.25">
      <c r="A1093" s="350" t="s">
        <v>45</v>
      </c>
      <c r="B1093" s="351"/>
      <c r="C1093" s="351"/>
      <c r="D1093" s="351"/>
      <c r="E1093" s="351"/>
      <c r="F1093" s="351"/>
      <c r="G1093" s="351"/>
      <c r="H1093" s="351"/>
      <c r="I1093" s="351"/>
      <c r="J1093" s="351"/>
      <c r="K1093" s="351"/>
      <c r="L1093" s="352"/>
      <c r="M1093" s="99"/>
      <c r="N1093" s="81"/>
      <c r="O1093" s="353" t="s">
        <v>47</v>
      </c>
      <c r="P1093" s="354"/>
      <c r="Q1093" s="354"/>
      <c r="R1093" s="355"/>
      <c r="S1093" s="82"/>
      <c r="T1093" s="353" t="s">
        <v>48</v>
      </c>
      <c r="U1093" s="354"/>
      <c r="V1093" s="354"/>
      <c r="W1093" s="354"/>
      <c r="X1093" s="354"/>
      <c r="Y1093" s="355"/>
      <c r="Z1093" s="80"/>
    </row>
    <row r="1094" spans="1:26" s="43" customFormat="1" ht="21" customHeight="1" x14ac:dyDescent="0.25">
      <c r="A1094" s="44"/>
      <c r="B1094" s="45"/>
      <c r="C1094" s="356" t="s">
        <v>101</v>
      </c>
      <c r="D1094" s="356"/>
      <c r="E1094" s="356"/>
      <c r="F1094" s="356"/>
      <c r="G1094" s="46" t="str">
        <f>$J$1</f>
        <v>July</v>
      </c>
      <c r="H1094" s="357">
        <f>$K$1</f>
        <v>2020</v>
      </c>
      <c r="I1094" s="357"/>
      <c r="J1094" s="45"/>
      <c r="K1094" s="47"/>
      <c r="L1094" s="48"/>
      <c r="M1094" s="47"/>
      <c r="N1094" s="84"/>
      <c r="O1094" s="85" t="s">
        <v>58</v>
      </c>
      <c r="P1094" s="85" t="s">
        <v>7</v>
      </c>
      <c r="Q1094" s="85" t="s">
        <v>6</v>
      </c>
      <c r="R1094" s="85" t="s">
        <v>59</v>
      </c>
      <c r="S1094" s="86"/>
      <c r="T1094" s="85" t="s">
        <v>58</v>
      </c>
      <c r="U1094" s="85" t="s">
        <v>60</v>
      </c>
      <c r="V1094" s="85" t="s">
        <v>23</v>
      </c>
      <c r="W1094" s="85" t="s">
        <v>22</v>
      </c>
      <c r="X1094" s="85" t="s">
        <v>24</v>
      </c>
      <c r="Y1094" s="85" t="s">
        <v>64</v>
      </c>
      <c r="Z1094" s="80"/>
    </row>
    <row r="1095" spans="1:26" s="43" customFormat="1" ht="21" customHeight="1" x14ac:dyDescent="0.25">
      <c r="A1095" s="44"/>
      <c r="B1095" s="45"/>
      <c r="C1095" s="45"/>
      <c r="D1095" s="50"/>
      <c r="E1095" s="50"/>
      <c r="F1095" s="50"/>
      <c r="G1095" s="50"/>
      <c r="H1095" s="50"/>
      <c r="I1095" s="45"/>
      <c r="J1095" s="51" t="s">
        <v>1</v>
      </c>
      <c r="K1095" s="52">
        <f>SUM(25000)-25000*0.25</f>
        <v>18750</v>
      </c>
      <c r="L1095" s="53"/>
      <c r="M1095" s="45"/>
      <c r="N1095" s="88"/>
      <c r="O1095" s="89" t="s">
        <v>50</v>
      </c>
      <c r="P1095" s="89">
        <v>31</v>
      </c>
      <c r="Q1095" s="89">
        <v>0</v>
      </c>
      <c r="R1095" s="89">
        <v>0</v>
      </c>
      <c r="S1095" s="90"/>
      <c r="T1095" s="89" t="s">
        <v>50</v>
      </c>
      <c r="U1095" s="91"/>
      <c r="V1095" s="91"/>
      <c r="W1095" s="91">
        <f>V1095+U1095</f>
        <v>0</v>
      </c>
      <c r="X1095" s="91"/>
      <c r="Y1095" s="91">
        <f>W1095-X1095</f>
        <v>0</v>
      </c>
      <c r="Z1095" s="80"/>
    </row>
    <row r="1096" spans="1:26" s="43" customFormat="1" ht="21" customHeight="1" x14ac:dyDescent="0.25">
      <c r="A1096" s="44"/>
      <c r="B1096" s="45" t="s">
        <v>0</v>
      </c>
      <c r="C1096" s="98" t="s">
        <v>146</v>
      </c>
      <c r="D1096" s="45"/>
      <c r="E1096" s="45"/>
      <c r="F1096" s="45"/>
      <c r="G1096" s="45"/>
      <c r="H1096" s="56"/>
      <c r="I1096" s="50"/>
      <c r="J1096" s="45"/>
      <c r="K1096" s="45"/>
      <c r="L1096" s="57"/>
      <c r="M1096" s="99"/>
      <c r="N1096" s="92"/>
      <c r="O1096" s="89" t="s">
        <v>76</v>
      </c>
      <c r="P1096" s="89">
        <v>29</v>
      </c>
      <c r="Q1096" s="89">
        <v>0</v>
      </c>
      <c r="R1096" s="89">
        <f>IF(Q1096="","",R1095-Q1096)</f>
        <v>0</v>
      </c>
      <c r="S1096" s="93"/>
      <c r="T1096" s="89" t="s">
        <v>76</v>
      </c>
      <c r="U1096" s="162">
        <f>IF($J$1="January","",Y1095)</f>
        <v>0</v>
      </c>
      <c r="V1096" s="91"/>
      <c r="W1096" s="162">
        <f>IF(U1096="","",U1096+V1096)</f>
        <v>0</v>
      </c>
      <c r="X1096" s="91"/>
      <c r="Y1096" s="162">
        <f>IF(W1096="","",W1096-X1096)</f>
        <v>0</v>
      </c>
      <c r="Z1096" s="80"/>
    </row>
    <row r="1097" spans="1:26" s="43" customFormat="1" ht="21" customHeight="1" x14ac:dyDescent="0.25">
      <c r="A1097" s="44"/>
      <c r="B1097" s="59" t="s">
        <v>46</v>
      </c>
      <c r="C1097" s="60"/>
      <c r="D1097" s="45"/>
      <c r="E1097" s="45"/>
      <c r="F1097" s="358" t="s">
        <v>48</v>
      </c>
      <c r="G1097" s="358"/>
      <c r="H1097" s="45"/>
      <c r="I1097" s="358" t="s">
        <v>49</v>
      </c>
      <c r="J1097" s="358"/>
      <c r="K1097" s="358"/>
      <c r="L1097" s="61"/>
      <c r="M1097" s="45"/>
      <c r="N1097" s="88"/>
      <c r="O1097" s="89" t="s">
        <v>51</v>
      </c>
      <c r="P1097" s="89">
        <v>31</v>
      </c>
      <c r="Q1097" s="89">
        <v>0</v>
      </c>
      <c r="R1097" s="89">
        <f t="shared" ref="R1097:R1105" si="207">IF(Q1097="","",R1096-Q1097)</f>
        <v>0</v>
      </c>
      <c r="S1097" s="93"/>
      <c r="T1097" s="89" t="s">
        <v>51</v>
      </c>
      <c r="U1097" s="162">
        <f>IF($J$1="February","",Y1096)</f>
        <v>0</v>
      </c>
      <c r="V1097" s="91"/>
      <c r="W1097" s="162">
        <f t="shared" ref="W1097:W1106" si="208">IF(U1097="","",U1097+V1097)</f>
        <v>0</v>
      </c>
      <c r="X1097" s="91"/>
      <c r="Y1097" s="162">
        <f t="shared" ref="Y1097:Y1106" si="209">IF(W1097="","",W1097-X1097)</f>
        <v>0</v>
      </c>
      <c r="Z1097" s="80"/>
    </row>
    <row r="1098" spans="1:26" s="43" customFormat="1" ht="21" customHeight="1" x14ac:dyDescent="0.25">
      <c r="A1098" s="44"/>
      <c r="B1098" s="45"/>
      <c r="C1098" s="45"/>
      <c r="D1098" s="45"/>
      <c r="E1098" s="45"/>
      <c r="F1098" s="45"/>
      <c r="G1098" s="45"/>
      <c r="H1098" s="62"/>
      <c r="L1098" s="49"/>
      <c r="M1098" s="45"/>
      <c r="N1098" s="88"/>
      <c r="O1098" s="89" t="s">
        <v>52</v>
      </c>
      <c r="P1098" s="89">
        <v>30</v>
      </c>
      <c r="Q1098" s="89">
        <v>0</v>
      </c>
      <c r="R1098" s="89">
        <v>0</v>
      </c>
      <c r="S1098" s="93"/>
      <c r="T1098" s="89" t="s">
        <v>52</v>
      </c>
      <c r="U1098" s="162">
        <f>IF($J$1="March","",Y1097)</f>
        <v>0</v>
      </c>
      <c r="V1098" s="91"/>
      <c r="W1098" s="162">
        <f t="shared" si="208"/>
        <v>0</v>
      </c>
      <c r="X1098" s="91"/>
      <c r="Y1098" s="162">
        <f t="shared" si="209"/>
        <v>0</v>
      </c>
      <c r="Z1098" s="80"/>
    </row>
    <row r="1099" spans="1:26" s="43" customFormat="1" ht="21" customHeight="1" x14ac:dyDescent="0.25">
      <c r="A1099" s="44"/>
      <c r="B1099" s="359" t="s">
        <v>47</v>
      </c>
      <c r="C1099" s="360"/>
      <c r="D1099" s="45"/>
      <c r="E1099" s="45"/>
      <c r="F1099" s="63" t="s">
        <v>69</v>
      </c>
      <c r="G1099" s="58">
        <f>IF($J$1="January",U1095,IF($J$1="February",U1096,IF($J$1="March",U1097,IF($J$1="April",U1098,IF($J$1="May",U1099,IF($J$1="June",U1100,IF($J$1="July",U1101,IF($J$1="August",U1102,IF($J$1="August",U1102,IF($J$1="September",U1103,IF($J$1="October",U1104,IF($J$1="November",U1105,IF($J$1="December",U1106)))))))))))))</f>
        <v>0</v>
      </c>
      <c r="H1099" s="62"/>
      <c r="I1099" s="64">
        <f>IF(C1103&gt;0,$K$2,C1101)</f>
        <v>31</v>
      </c>
      <c r="J1099" s="65" t="s">
        <v>66</v>
      </c>
      <c r="K1099" s="66">
        <f>K1095/$K$2*I1099</f>
        <v>18750</v>
      </c>
      <c r="L1099" s="67"/>
      <c r="M1099" s="45"/>
      <c r="N1099" s="88"/>
      <c r="O1099" s="89" t="s">
        <v>53</v>
      </c>
      <c r="P1099" s="89">
        <v>31</v>
      </c>
      <c r="Q1099" s="89">
        <v>0</v>
      </c>
      <c r="R1099" s="89">
        <v>0</v>
      </c>
      <c r="S1099" s="93"/>
      <c r="T1099" s="89" t="s">
        <v>53</v>
      </c>
      <c r="U1099" s="162">
        <f>IF($J$1="April","",Y1098)</f>
        <v>0</v>
      </c>
      <c r="V1099" s="91"/>
      <c r="W1099" s="162">
        <f t="shared" si="208"/>
        <v>0</v>
      </c>
      <c r="X1099" s="91"/>
      <c r="Y1099" s="162">
        <f t="shared" si="209"/>
        <v>0</v>
      </c>
      <c r="Z1099" s="80"/>
    </row>
    <row r="1100" spans="1:26" s="43" customFormat="1" ht="21" customHeight="1" x14ac:dyDescent="0.25">
      <c r="A1100" s="44"/>
      <c r="B1100" s="54"/>
      <c r="C1100" s="54"/>
      <c r="D1100" s="45"/>
      <c r="E1100" s="45"/>
      <c r="F1100" s="63" t="s">
        <v>23</v>
      </c>
      <c r="G1100" s="58">
        <f>IF($J$1="January",V1095,IF($J$1="February",V1096,IF($J$1="March",V1097,IF($J$1="April",V1098,IF($J$1="May",V1099,IF($J$1="June",V1100,IF($J$1="July",V1101,IF($J$1="August",V1102,IF($J$1="August",V1102,IF($J$1="September",V1103,IF($J$1="October",V1104,IF($J$1="November",V1105,IF($J$1="December",V1106)))))))))))))</f>
        <v>0</v>
      </c>
      <c r="H1100" s="62"/>
      <c r="I1100" s="108"/>
      <c r="J1100" s="65" t="s">
        <v>67</v>
      </c>
      <c r="K1100" s="68">
        <f>K1095/$K$2/8*I1100</f>
        <v>0</v>
      </c>
      <c r="L1100" s="69"/>
      <c r="M1100" s="45"/>
      <c r="N1100" s="88"/>
      <c r="O1100" s="89" t="s">
        <v>54</v>
      </c>
      <c r="P1100" s="89">
        <v>30</v>
      </c>
      <c r="Q1100" s="89">
        <v>0</v>
      </c>
      <c r="R1100" s="89">
        <v>0</v>
      </c>
      <c r="S1100" s="93"/>
      <c r="T1100" s="89" t="s">
        <v>54</v>
      </c>
      <c r="U1100" s="162">
        <f>IF($J$1="May","",Y1099)</f>
        <v>0</v>
      </c>
      <c r="V1100" s="91"/>
      <c r="W1100" s="162">
        <f t="shared" si="208"/>
        <v>0</v>
      </c>
      <c r="X1100" s="91"/>
      <c r="Y1100" s="162">
        <f t="shared" si="209"/>
        <v>0</v>
      </c>
      <c r="Z1100" s="80"/>
    </row>
    <row r="1101" spans="1:26" s="43" customFormat="1" ht="21" customHeight="1" x14ac:dyDescent="0.25">
      <c r="A1101" s="44"/>
      <c r="B1101" s="63" t="s">
        <v>7</v>
      </c>
      <c r="C1101" s="54">
        <f>IF($J$1="January",P1095,IF($J$1="February",P1096,IF($J$1="March",P1097,IF($J$1="April",P1098,IF($J$1="May",P1099,IF($J$1="June",P1100,IF($J$1="July",P1101,IF($J$1="August",P1102,IF($J$1="August",P1102,IF($J$1="September",P1103,IF($J$1="October",P1104,IF($J$1="November",P1105,IF($J$1="December",P1106)))))))))))))</f>
        <v>31</v>
      </c>
      <c r="D1101" s="45"/>
      <c r="E1101" s="45"/>
      <c r="F1101" s="63" t="s">
        <v>70</v>
      </c>
      <c r="G1101" s="58">
        <f>IF($J$1="January",W1095,IF($J$1="February",W1096,IF($J$1="March",W1097,IF($J$1="April",W1098,IF($J$1="May",W1099,IF($J$1="June",W1100,IF($J$1="July",W1101,IF($J$1="August",W1102,IF($J$1="August",W1102,IF($J$1="September",W1103,IF($J$1="October",W1104,IF($J$1="November",W1105,IF($J$1="December",W1106)))))))))))))</f>
        <v>0</v>
      </c>
      <c r="H1101" s="62"/>
      <c r="I1101" s="361" t="s">
        <v>74</v>
      </c>
      <c r="J1101" s="362"/>
      <c r="K1101" s="68">
        <f>K1099+K1100</f>
        <v>18750</v>
      </c>
      <c r="L1101" s="69"/>
      <c r="M1101" s="45"/>
      <c r="N1101" s="88"/>
      <c r="O1101" s="89" t="s">
        <v>55</v>
      </c>
      <c r="P1101" s="89">
        <v>31</v>
      </c>
      <c r="Q1101" s="89">
        <v>0</v>
      </c>
      <c r="R1101" s="89">
        <v>0</v>
      </c>
      <c r="S1101" s="93"/>
      <c r="T1101" s="89" t="s">
        <v>55</v>
      </c>
      <c r="U1101" s="162">
        <f>IF($J$1="June","",Y1100)</f>
        <v>0</v>
      </c>
      <c r="V1101" s="91"/>
      <c r="W1101" s="162">
        <f t="shared" si="208"/>
        <v>0</v>
      </c>
      <c r="X1101" s="91"/>
      <c r="Y1101" s="162">
        <f t="shared" si="209"/>
        <v>0</v>
      </c>
      <c r="Z1101" s="80"/>
    </row>
    <row r="1102" spans="1:26" s="43" customFormat="1" ht="21" customHeight="1" x14ac:dyDescent="0.25">
      <c r="A1102" s="44"/>
      <c r="B1102" s="63" t="s">
        <v>6</v>
      </c>
      <c r="C1102" s="54">
        <f>IF($J$1="January",Q1095,IF($J$1="February",Q1096,IF($J$1="March",Q1097,IF($J$1="April",Q1098,IF($J$1="May",Q1099,IF($J$1="June",Q1100,IF($J$1="July",Q1101,IF($J$1="August",Q1102,IF($J$1="August",Q1102,IF($J$1="September",Q1103,IF($J$1="October",Q1104,IF($J$1="November",Q1105,IF($J$1="December",Q1106)))))))))))))</f>
        <v>0</v>
      </c>
      <c r="D1102" s="45"/>
      <c r="E1102" s="45"/>
      <c r="F1102" s="63" t="s">
        <v>24</v>
      </c>
      <c r="G1102" s="58">
        <f>IF($J$1="January",X1095,IF($J$1="February",X1096,IF($J$1="March",X1097,IF($J$1="April",X1098,IF($J$1="May",X1099,IF($J$1="June",X1100,IF($J$1="July",X1101,IF($J$1="August",X1102,IF($J$1="August",X1102,IF($J$1="September",X1103,IF($J$1="October",X1104,IF($J$1="November",X1105,IF($J$1="December",X1106)))))))))))))</f>
        <v>0</v>
      </c>
      <c r="H1102" s="62"/>
      <c r="I1102" s="361" t="s">
        <v>75</v>
      </c>
      <c r="J1102" s="362"/>
      <c r="K1102" s="58">
        <f>G1102</f>
        <v>0</v>
      </c>
      <c r="L1102" s="70"/>
      <c r="M1102" s="45"/>
      <c r="N1102" s="88"/>
      <c r="O1102" s="89" t="s">
        <v>56</v>
      </c>
      <c r="P1102" s="89"/>
      <c r="Q1102" s="89"/>
      <c r="R1102" s="89" t="str">
        <f t="shared" si="207"/>
        <v/>
      </c>
      <c r="S1102" s="93"/>
      <c r="T1102" s="89" t="s">
        <v>56</v>
      </c>
      <c r="U1102" s="162" t="str">
        <f>IF($J$1="July","",Y1101)</f>
        <v/>
      </c>
      <c r="V1102" s="91"/>
      <c r="W1102" s="162" t="str">
        <f t="shared" si="208"/>
        <v/>
      </c>
      <c r="X1102" s="91"/>
      <c r="Y1102" s="162" t="str">
        <f t="shared" si="209"/>
        <v/>
      </c>
      <c r="Z1102" s="80"/>
    </row>
    <row r="1103" spans="1:26" s="43" customFormat="1" ht="21" customHeight="1" x14ac:dyDescent="0.25">
      <c r="A1103" s="44"/>
      <c r="B1103" s="71" t="s">
        <v>73</v>
      </c>
      <c r="C1103" s="54">
        <f>IF($J$1="January",R1095,IF($J$1="February",R1096,IF($J$1="March",R1097,IF($J$1="April",R1098,IF($J$1="May",R1099,IF($J$1="June",R1100,IF($J$1="July",R1101,IF($J$1="August",R1102,IF($J$1="August",R1102,IF($J$1="September",R1103,IF($J$1="October",R1104,IF($J$1="November",R1105,IF($J$1="December",R1106)))))))))))))</f>
        <v>0</v>
      </c>
      <c r="D1103" s="45"/>
      <c r="E1103" s="45"/>
      <c r="F1103" s="63" t="s">
        <v>72</v>
      </c>
      <c r="G1103" s="58">
        <f>IF($J$1="January",Y1095,IF($J$1="February",Y1096,IF($J$1="March",Y1097,IF($J$1="April",Y1098,IF($J$1="May",Y1099,IF($J$1="June",Y1100,IF($J$1="July",Y1101,IF($J$1="August",Y1102,IF($J$1="August",Y1102,IF($J$1="September",Y1103,IF($J$1="October",Y1104,IF($J$1="November",Y1105,IF($J$1="December",Y1106)))))))))))))</f>
        <v>0</v>
      </c>
      <c r="H1103" s="45"/>
      <c r="I1103" s="358" t="s">
        <v>68</v>
      </c>
      <c r="J1103" s="358"/>
      <c r="K1103" s="72">
        <f>K1101-K1102</f>
        <v>18750</v>
      </c>
      <c r="L1103" s="73"/>
      <c r="M1103" s="45"/>
      <c r="N1103" s="88"/>
      <c r="O1103" s="89" t="s">
        <v>61</v>
      </c>
      <c r="P1103" s="89"/>
      <c r="Q1103" s="89"/>
      <c r="R1103" s="89" t="str">
        <f t="shared" si="207"/>
        <v/>
      </c>
      <c r="S1103" s="93"/>
      <c r="T1103" s="89" t="s">
        <v>61</v>
      </c>
      <c r="U1103" s="162" t="str">
        <f>IF($J$1="August","",Y1102)</f>
        <v/>
      </c>
      <c r="V1103" s="91"/>
      <c r="W1103" s="162" t="str">
        <f t="shared" si="208"/>
        <v/>
      </c>
      <c r="X1103" s="91"/>
      <c r="Y1103" s="162" t="str">
        <f t="shared" si="209"/>
        <v/>
      </c>
      <c r="Z1103" s="80"/>
    </row>
    <row r="1104" spans="1:26" s="43" customFormat="1" ht="21" customHeight="1" x14ac:dyDescent="0.25">
      <c r="A1104" s="44"/>
      <c r="B1104" s="45"/>
      <c r="C1104" s="45"/>
      <c r="D1104" s="45"/>
      <c r="E1104" s="45"/>
      <c r="F1104" s="45"/>
      <c r="G1104" s="45"/>
      <c r="H1104" s="45"/>
      <c r="I1104" s="395"/>
      <c r="J1104" s="395"/>
      <c r="K1104" s="62"/>
      <c r="L1104" s="61"/>
      <c r="M1104" s="45"/>
      <c r="N1104" s="88"/>
      <c r="O1104" s="89" t="s">
        <v>57</v>
      </c>
      <c r="P1104" s="89"/>
      <c r="Q1104" s="89"/>
      <c r="R1104" s="89">
        <v>0</v>
      </c>
      <c r="S1104" s="93"/>
      <c r="T1104" s="89" t="s">
        <v>57</v>
      </c>
      <c r="U1104" s="162" t="str">
        <f>IF($J$1="September","",Y1103)</f>
        <v/>
      </c>
      <c r="V1104" s="91"/>
      <c r="W1104" s="162" t="str">
        <f t="shared" si="208"/>
        <v/>
      </c>
      <c r="X1104" s="91"/>
      <c r="Y1104" s="162" t="str">
        <f t="shared" si="209"/>
        <v/>
      </c>
      <c r="Z1104" s="80"/>
    </row>
    <row r="1105" spans="1:27" s="43" customFormat="1" ht="21" customHeight="1" x14ac:dyDescent="0.4">
      <c r="A1105" s="44"/>
      <c r="B1105" s="199"/>
      <c r="C1105" s="199"/>
      <c r="D1105" s="199"/>
      <c r="E1105" s="199"/>
      <c r="F1105" s="199"/>
      <c r="G1105" s="199"/>
      <c r="H1105" s="199"/>
      <c r="I1105" s="395"/>
      <c r="J1105" s="395"/>
      <c r="K1105" s="200"/>
      <c r="L1105" s="61"/>
      <c r="M1105" s="45"/>
      <c r="N1105" s="88"/>
      <c r="O1105" s="89" t="s">
        <v>62</v>
      </c>
      <c r="P1105" s="89"/>
      <c r="Q1105" s="89"/>
      <c r="R1105" s="89" t="str">
        <f t="shared" si="207"/>
        <v/>
      </c>
      <c r="S1105" s="93"/>
      <c r="T1105" s="89" t="s">
        <v>62</v>
      </c>
      <c r="U1105" s="162" t="str">
        <f>IF($J$1="October","",Y1104)</f>
        <v/>
      </c>
      <c r="V1105" s="91"/>
      <c r="W1105" s="162" t="str">
        <f t="shared" si="208"/>
        <v/>
      </c>
      <c r="X1105" s="91"/>
      <c r="Y1105" s="162" t="str">
        <f t="shared" si="209"/>
        <v/>
      </c>
      <c r="Z1105" s="80"/>
    </row>
    <row r="1106" spans="1:27" s="43" customFormat="1" ht="21" customHeight="1" x14ac:dyDescent="0.4">
      <c r="A1106" s="44"/>
      <c r="B1106" s="199"/>
      <c r="C1106" s="199"/>
      <c r="D1106" s="199"/>
      <c r="E1106" s="199"/>
      <c r="F1106" s="199"/>
      <c r="G1106" s="199"/>
      <c r="H1106" s="199"/>
      <c r="I1106" s="199"/>
      <c r="J1106" s="199"/>
      <c r="K1106" s="199"/>
      <c r="L1106" s="61"/>
      <c r="M1106" s="45"/>
      <c r="N1106" s="88"/>
      <c r="O1106" s="89" t="s">
        <v>63</v>
      </c>
      <c r="P1106" s="89"/>
      <c r="Q1106" s="89"/>
      <c r="R1106" s="89">
        <v>0</v>
      </c>
      <c r="S1106" s="93"/>
      <c r="T1106" s="89" t="s">
        <v>63</v>
      </c>
      <c r="U1106" s="162" t="str">
        <f>IF($J$1="November","",Y1105)</f>
        <v/>
      </c>
      <c r="V1106" s="91"/>
      <c r="W1106" s="162" t="str">
        <f t="shared" si="208"/>
        <v/>
      </c>
      <c r="X1106" s="91"/>
      <c r="Y1106" s="162" t="str">
        <f t="shared" si="209"/>
        <v/>
      </c>
      <c r="Z1106" s="80"/>
    </row>
    <row r="1107" spans="1:27" s="43" customFormat="1" ht="21" customHeight="1" thickBot="1" x14ac:dyDescent="0.3">
      <c r="A1107" s="74"/>
      <c r="B1107" s="75"/>
      <c r="C1107" s="75"/>
      <c r="D1107" s="75"/>
      <c r="E1107" s="75"/>
      <c r="F1107" s="75"/>
      <c r="G1107" s="75"/>
      <c r="H1107" s="75"/>
      <c r="I1107" s="75"/>
      <c r="J1107" s="75"/>
      <c r="K1107" s="75"/>
      <c r="L1107" s="76"/>
      <c r="N1107" s="95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80"/>
    </row>
    <row r="1108" spans="1:27" s="43" customFormat="1" ht="21" hidden="1" customHeight="1" x14ac:dyDescent="0.25">
      <c r="A1108" s="375" t="s">
        <v>45</v>
      </c>
      <c r="B1108" s="376"/>
      <c r="C1108" s="376"/>
      <c r="D1108" s="376"/>
      <c r="E1108" s="376"/>
      <c r="F1108" s="376"/>
      <c r="G1108" s="376"/>
      <c r="H1108" s="376"/>
      <c r="I1108" s="376"/>
      <c r="J1108" s="376"/>
      <c r="K1108" s="376"/>
      <c r="L1108" s="377"/>
      <c r="M1108" s="131"/>
      <c r="N1108" s="81"/>
      <c r="O1108" s="353" t="s">
        <v>47</v>
      </c>
      <c r="P1108" s="354"/>
      <c r="Q1108" s="354"/>
      <c r="R1108" s="355"/>
      <c r="S1108" s="82"/>
      <c r="T1108" s="353" t="s">
        <v>48</v>
      </c>
      <c r="U1108" s="354"/>
      <c r="V1108" s="354"/>
      <c r="W1108" s="354"/>
      <c r="X1108" s="354"/>
      <c r="Y1108" s="355"/>
      <c r="Z1108" s="83"/>
      <c r="AA1108" s="131"/>
    </row>
    <row r="1109" spans="1:27" s="43" customFormat="1" ht="21" hidden="1" customHeight="1" x14ac:dyDescent="0.25">
      <c r="A1109" s="44"/>
      <c r="B1109" s="45"/>
      <c r="C1109" s="356" t="s">
        <v>101</v>
      </c>
      <c r="D1109" s="356"/>
      <c r="E1109" s="356"/>
      <c r="F1109" s="356"/>
      <c r="G1109" s="46" t="str">
        <f>$J$1</f>
        <v>July</v>
      </c>
      <c r="H1109" s="357">
        <f>$K$1</f>
        <v>2020</v>
      </c>
      <c r="I1109" s="357"/>
      <c r="J1109" s="45"/>
      <c r="K1109" s="47"/>
      <c r="L1109" s="48"/>
      <c r="M1109" s="47"/>
      <c r="N1109" s="84"/>
      <c r="O1109" s="85" t="s">
        <v>58</v>
      </c>
      <c r="P1109" s="85" t="s">
        <v>7</v>
      </c>
      <c r="Q1109" s="85" t="s">
        <v>6</v>
      </c>
      <c r="R1109" s="85" t="s">
        <v>59</v>
      </c>
      <c r="S1109" s="86"/>
      <c r="T1109" s="85" t="s">
        <v>58</v>
      </c>
      <c r="U1109" s="85" t="s">
        <v>60</v>
      </c>
      <c r="V1109" s="85" t="s">
        <v>23</v>
      </c>
      <c r="W1109" s="85" t="s">
        <v>22</v>
      </c>
      <c r="X1109" s="85" t="s">
        <v>24</v>
      </c>
      <c r="Y1109" s="85" t="s">
        <v>64</v>
      </c>
      <c r="Z1109" s="87"/>
      <c r="AA1109" s="47"/>
    </row>
    <row r="1110" spans="1:27" s="43" customFormat="1" ht="21" hidden="1" customHeight="1" x14ac:dyDescent="0.25">
      <c r="A1110" s="44"/>
      <c r="B1110" s="45"/>
      <c r="C1110" s="45"/>
      <c r="D1110" s="50"/>
      <c r="E1110" s="50"/>
      <c r="F1110" s="50"/>
      <c r="G1110" s="50"/>
      <c r="H1110" s="50"/>
      <c r="I1110" s="45"/>
      <c r="J1110" s="51" t="s">
        <v>1</v>
      </c>
      <c r="K1110" s="52"/>
      <c r="L1110" s="53"/>
      <c r="M1110" s="45"/>
      <c r="N1110" s="88"/>
      <c r="O1110" s="89" t="s">
        <v>50</v>
      </c>
      <c r="P1110" s="89"/>
      <c r="Q1110" s="89"/>
      <c r="R1110" s="89">
        <v>0</v>
      </c>
      <c r="S1110" s="90"/>
      <c r="T1110" s="89" t="s">
        <v>50</v>
      </c>
      <c r="U1110" s="91"/>
      <c r="V1110" s="91"/>
      <c r="W1110" s="91">
        <f>V1110+U1110</f>
        <v>0</v>
      </c>
      <c r="X1110" s="91"/>
      <c r="Y1110" s="91">
        <f>W1110-X1110</f>
        <v>0</v>
      </c>
      <c r="Z1110" s="87"/>
      <c r="AA1110" s="45"/>
    </row>
    <row r="1111" spans="1:27" s="43" customFormat="1" ht="21" hidden="1" customHeight="1" x14ac:dyDescent="0.25">
      <c r="A1111" s="44"/>
      <c r="B1111" s="45" t="s">
        <v>0</v>
      </c>
      <c r="C1111" s="100"/>
      <c r="D1111" s="45"/>
      <c r="E1111" s="45"/>
      <c r="F1111" s="45"/>
      <c r="G1111" s="45"/>
      <c r="H1111" s="56"/>
      <c r="I1111" s="50"/>
      <c r="J1111" s="45"/>
      <c r="K1111" s="45"/>
      <c r="L1111" s="57"/>
      <c r="M1111" s="131"/>
      <c r="N1111" s="92"/>
      <c r="O1111" s="89" t="s">
        <v>76</v>
      </c>
      <c r="P1111" s="89"/>
      <c r="Q1111" s="89"/>
      <c r="R1111" s="89">
        <v>0</v>
      </c>
      <c r="S1111" s="93"/>
      <c r="T1111" s="89" t="s">
        <v>76</v>
      </c>
      <c r="U1111" s="162">
        <f>Y1110</f>
        <v>0</v>
      </c>
      <c r="V1111" s="91"/>
      <c r="W1111" s="162">
        <f>IF(U1111="","",U1111+V1111)</f>
        <v>0</v>
      </c>
      <c r="X1111" s="91"/>
      <c r="Y1111" s="162">
        <f>IF(W1111="","",W1111-X1111)</f>
        <v>0</v>
      </c>
      <c r="Z1111" s="94"/>
      <c r="AA1111" s="131"/>
    </row>
    <row r="1112" spans="1:27" s="43" customFormat="1" ht="21" hidden="1" customHeight="1" x14ac:dyDescent="0.25">
      <c r="A1112" s="44"/>
      <c r="B1112" s="59" t="s">
        <v>46</v>
      </c>
      <c r="C1112" s="60"/>
      <c r="D1112" s="45"/>
      <c r="E1112" s="45"/>
      <c r="F1112" s="363" t="s">
        <v>48</v>
      </c>
      <c r="G1112" s="364"/>
      <c r="H1112" s="45"/>
      <c r="I1112" s="363" t="s">
        <v>49</v>
      </c>
      <c r="J1112" s="412"/>
      <c r="K1112" s="364"/>
      <c r="L1112" s="61"/>
      <c r="M1112" s="45"/>
      <c r="N1112" s="88"/>
      <c r="O1112" s="89" t="s">
        <v>51</v>
      </c>
      <c r="P1112" s="89"/>
      <c r="Q1112" s="89"/>
      <c r="R1112" s="89" t="str">
        <f>IF(Q1112="","",R1111-Q1112)</f>
        <v/>
      </c>
      <c r="S1112" s="93"/>
      <c r="T1112" s="89" t="s">
        <v>51</v>
      </c>
      <c r="U1112" s="162">
        <f>IF($J$1="April",Y1111,Y1111)</f>
        <v>0</v>
      </c>
      <c r="V1112" s="91"/>
      <c r="W1112" s="162">
        <f t="shared" ref="W1112:W1121" si="210">IF(U1112="","",U1112+V1112)</f>
        <v>0</v>
      </c>
      <c r="X1112" s="91"/>
      <c r="Y1112" s="162">
        <f t="shared" ref="Y1112:Y1121" si="211">IF(W1112="","",W1112-X1112)</f>
        <v>0</v>
      </c>
      <c r="Z1112" s="94"/>
      <c r="AA1112" s="45"/>
    </row>
    <row r="1113" spans="1:27" s="43" customFormat="1" ht="21" hidden="1" customHeight="1" x14ac:dyDescent="0.25">
      <c r="A1113" s="44"/>
      <c r="B1113" s="45"/>
      <c r="C1113" s="45"/>
      <c r="D1113" s="45"/>
      <c r="E1113" s="45"/>
      <c r="F1113" s="45"/>
      <c r="G1113" s="45"/>
      <c r="H1113" s="62"/>
      <c r="L1113" s="49"/>
      <c r="M1113" s="45"/>
      <c r="N1113" s="88"/>
      <c r="O1113" s="89" t="s">
        <v>52</v>
      </c>
      <c r="P1113" s="89"/>
      <c r="Q1113" s="89"/>
      <c r="R1113" s="89">
        <v>0</v>
      </c>
      <c r="S1113" s="93"/>
      <c r="T1113" s="89" t="s">
        <v>52</v>
      </c>
      <c r="U1113" s="162">
        <f>IF($J$1="April",Y1112,Y1112)</f>
        <v>0</v>
      </c>
      <c r="V1113" s="91"/>
      <c r="W1113" s="162">
        <f t="shared" si="210"/>
        <v>0</v>
      </c>
      <c r="X1113" s="91"/>
      <c r="Y1113" s="162">
        <f t="shared" si="211"/>
        <v>0</v>
      </c>
      <c r="Z1113" s="94"/>
      <c r="AA1113" s="45"/>
    </row>
    <row r="1114" spans="1:27" s="43" customFormat="1" ht="21" hidden="1" customHeight="1" x14ac:dyDescent="0.25">
      <c r="A1114" s="44"/>
      <c r="B1114" s="359" t="s">
        <v>47</v>
      </c>
      <c r="C1114" s="360"/>
      <c r="D1114" s="45"/>
      <c r="E1114" s="45"/>
      <c r="F1114" s="63" t="s">
        <v>69</v>
      </c>
      <c r="G1114" s="58">
        <f>IF($J$1="January",U1110,IF($J$1="February",U1111,IF($J$1="March",U1112,IF($J$1="April",U1113,IF($J$1="May",U1114,IF($J$1="June",U1115,IF($J$1="July",U1116,IF($J$1="August",U1117,IF($J$1="August",U1117,IF($J$1="September",U1118,IF($J$1="October",U1119,IF($J$1="November",U1120,IF($J$1="December",U1121)))))))))))))</f>
        <v>0</v>
      </c>
      <c r="H1114" s="62"/>
      <c r="I1114" s="64"/>
      <c r="J1114" s="65" t="s">
        <v>66</v>
      </c>
      <c r="K1114" s="66">
        <f>K1110/$K$2*I1114</f>
        <v>0</v>
      </c>
      <c r="L1114" s="67"/>
      <c r="M1114" s="45"/>
      <c r="N1114" s="88"/>
      <c r="O1114" s="89" t="s">
        <v>53</v>
      </c>
      <c r="P1114" s="89"/>
      <c r="Q1114" s="89"/>
      <c r="R1114" s="89">
        <v>0</v>
      </c>
      <c r="S1114" s="93"/>
      <c r="T1114" s="89" t="s">
        <v>53</v>
      </c>
      <c r="U1114" s="162">
        <f>IF($J$1="May",Y1113,Y1113)</f>
        <v>0</v>
      </c>
      <c r="V1114" s="91"/>
      <c r="W1114" s="162">
        <f t="shared" si="210"/>
        <v>0</v>
      </c>
      <c r="X1114" s="91"/>
      <c r="Y1114" s="162">
        <f t="shared" si="211"/>
        <v>0</v>
      </c>
      <c r="Z1114" s="94"/>
      <c r="AA1114" s="45"/>
    </row>
    <row r="1115" spans="1:27" s="43" customFormat="1" ht="21" hidden="1" customHeight="1" x14ac:dyDescent="0.25">
      <c r="A1115" s="44"/>
      <c r="B1115" s="54"/>
      <c r="C1115" s="54"/>
      <c r="D1115" s="45"/>
      <c r="E1115" s="45"/>
      <c r="F1115" s="63" t="s">
        <v>23</v>
      </c>
      <c r="G1115" s="58">
        <f>IF($J$1="January",V1110,IF($J$1="February",V1111,IF($J$1="March",V1112,IF($J$1="April",V1113,IF($J$1="May",V1114,IF($J$1="June",V1115,IF($J$1="July",V1116,IF($J$1="August",V1117,IF($J$1="August",V1117,IF($J$1="September",V1118,IF($J$1="October",V1119,IF($J$1="November",V1120,IF($J$1="December",V1121)))))))))))))</f>
        <v>0</v>
      </c>
      <c r="H1115" s="62"/>
      <c r="I1115" s="178"/>
      <c r="J1115" s="65" t="s">
        <v>67</v>
      </c>
      <c r="K1115" s="68">
        <f>K1110/$K$2/8*I1115</f>
        <v>0</v>
      </c>
      <c r="L1115" s="69"/>
      <c r="M1115" s="45"/>
      <c r="N1115" s="88"/>
      <c r="O1115" s="89" t="s">
        <v>54</v>
      </c>
      <c r="P1115" s="89"/>
      <c r="Q1115" s="89"/>
      <c r="R1115" s="89">
        <v>0</v>
      </c>
      <c r="S1115" s="93"/>
      <c r="T1115" s="89" t="s">
        <v>54</v>
      </c>
      <c r="U1115" s="162">
        <f>IF($J$1="May",Y1114,Y1114)</f>
        <v>0</v>
      </c>
      <c r="V1115" s="91"/>
      <c r="W1115" s="162">
        <f t="shared" si="210"/>
        <v>0</v>
      </c>
      <c r="X1115" s="91"/>
      <c r="Y1115" s="162">
        <f t="shared" si="211"/>
        <v>0</v>
      </c>
      <c r="Z1115" s="94"/>
      <c r="AA1115" s="45"/>
    </row>
    <row r="1116" spans="1:27" s="43" customFormat="1" ht="21" hidden="1" customHeight="1" x14ac:dyDescent="0.25">
      <c r="A1116" s="44"/>
      <c r="B1116" s="63" t="s">
        <v>7</v>
      </c>
      <c r="C1116" s="54">
        <f>IF($J$1="January",P1110,IF($J$1="February",P1111,IF($J$1="March",P1112,IF($J$1="April",P1113,IF($J$1="May",P1114,IF($J$1="June",P1115,IF($J$1="July",P1116,IF($J$1="August",P1117,IF($J$1="August",P1117,IF($J$1="September",P1118,IF($J$1="October",P1119,IF($J$1="November",P1120,IF($J$1="December",P1121)))))))))))))</f>
        <v>0</v>
      </c>
      <c r="D1116" s="45"/>
      <c r="E1116" s="45"/>
      <c r="F1116" s="63" t="s">
        <v>70</v>
      </c>
      <c r="G1116" s="58">
        <f>IF($J$1="January",W1110,IF($J$1="February",W1111,IF($J$1="March",W1112,IF($J$1="April",W1113,IF($J$1="May",W1114,IF($J$1="June",W1115,IF($J$1="July",W1116,IF($J$1="August",W1117,IF($J$1="August",W1117,IF($J$1="September",W1118,IF($J$1="October",W1119,IF($J$1="November",W1120,IF($J$1="December",W1121)))))))))))))</f>
        <v>0</v>
      </c>
      <c r="H1116" s="62"/>
      <c r="I1116" s="361" t="s">
        <v>74</v>
      </c>
      <c r="J1116" s="362"/>
      <c r="K1116" s="68">
        <f>K1114+K1115</f>
        <v>0</v>
      </c>
      <c r="L1116" s="69"/>
      <c r="M1116" s="45"/>
      <c r="N1116" s="88"/>
      <c r="O1116" s="89" t="s">
        <v>55</v>
      </c>
      <c r="P1116" s="89"/>
      <c r="Q1116" s="89"/>
      <c r="R1116" s="89">
        <v>0</v>
      </c>
      <c r="S1116" s="93"/>
      <c r="T1116" s="89" t="s">
        <v>55</v>
      </c>
      <c r="U1116" s="162">
        <f>IF($J$1="July",Y1115,"")</f>
        <v>0</v>
      </c>
      <c r="V1116" s="91"/>
      <c r="W1116" s="162">
        <f t="shared" si="210"/>
        <v>0</v>
      </c>
      <c r="X1116" s="91"/>
      <c r="Y1116" s="162">
        <f t="shared" si="211"/>
        <v>0</v>
      </c>
      <c r="Z1116" s="94"/>
      <c r="AA1116" s="45"/>
    </row>
    <row r="1117" spans="1:27" s="43" customFormat="1" ht="21" hidden="1" customHeight="1" x14ac:dyDescent="0.25">
      <c r="A1117" s="44"/>
      <c r="B1117" s="63" t="s">
        <v>6</v>
      </c>
      <c r="C1117" s="54">
        <f>IF($J$1="January",Q1110,IF($J$1="February",Q1111,IF($J$1="March",Q1112,IF($J$1="April",Q1113,IF($J$1="May",Q1114,IF($J$1="June",Q1115,IF($J$1="July",Q1116,IF($J$1="August",Q1117,IF($J$1="August",Q1117,IF($J$1="September",Q1118,IF($J$1="October",Q1119,IF($J$1="November",Q1120,IF($J$1="December",Q1121)))))))))))))</f>
        <v>0</v>
      </c>
      <c r="D1117" s="45"/>
      <c r="E1117" s="45"/>
      <c r="F1117" s="63" t="s">
        <v>24</v>
      </c>
      <c r="G1117" s="58">
        <f>IF($J$1="January",X1110,IF($J$1="February",X1111,IF($J$1="March",X1112,IF($J$1="April",X1113,IF($J$1="May",X1114,IF($J$1="June",X1115,IF($J$1="July",X1116,IF($J$1="August",X1117,IF($J$1="August",X1117,IF($J$1="September",X1118,IF($J$1="October",X1119,IF($J$1="November",X1120,IF($J$1="December",X1121)))))))))))))</f>
        <v>0</v>
      </c>
      <c r="H1117" s="62"/>
      <c r="I1117" s="361" t="s">
        <v>75</v>
      </c>
      <c r="J1117" s="362"/>
      <c r="K1117" s="58">
        <f>G1117</f>
        <v>0</v>
      </c>
      <c r="L1117" s="70"/>
      <c r="M1117" s="45"/>
      <c r="N1117" s="88"/>
      <c r="O1117" s="89" t="s">
        <v>56</v>
      </c>
      <c r="P1117" s="89"/>
      <c r="Q1117" s="89"/>
      <c r="R1117" s="89" t="str">
        <f>IF(Q1117="","",R1116-Q1117)</f>
        <v/>
      </c>
      <c r="S1117" s="93"/>
      <c r="T1117" s="89" t="s">
        <v>56</v>
      </c>
      <c r="U1117" s="162" t="str">
        <f>IF($J$1="August",Y1116,"")</f>
        <v/>
      </c>
      <c r="V1117" s="91"/>
      <c r="W1117" s="162" t="str">
        <f t="shared" si="210"/>
        <v/>
      </c>
      <c r="X1117" s="91"/>
      <c r="Y1117" s="162" t="str">
        <f t="shared" si="211"/>
        <v/>
      </c>
      <c r="Z1117" s="94"/>
      <c r="AA1117" s="45"/>
    </row>
    <row r="1118" spans="1:27" s="43" customFormat="1" ht="21" hidden="1" customHeight="1" x14ac:dyDescent="0.25">
      <c r="A1118" s="44"/>
      <c r="B1118" s="71" t="s">
        <v>73</v>
      </c>
      <c r="C1118" s="54">
        <f>IF($J$1="January",R1110,IF($J$1="February",R1111,IF($J$1="March",R1112,IF($J$1="April",R1113,IF($J$1="May",R1114,IF($J$1="June",R1115,IF($J$1="July",R1116,IF($J$1="August",R1117,IF($J$1="August",R1117,IF($J$1="September",R1118,IF($J$1="October",R1119,IF($J$1="November",R1120,IF($J$1="December",R1121)))))))))))))</f>
        <v>0</v>
      </c>
      <c r="D1118" s="45"/>
      <c r="E1118" s="45"/>
      <c r="F1118" s="63" t="s">
        <v>72</v>
      </c>
      <c r="G1118" s="58">
        <f>IF($J$1="January",Y1110,IF($J$1="February",Y1111,IF($J$1="March",Y1112,IF($J$1="April",Y1113,IF($J$1="May",Y1114,IF($J$1="June",Y1115,IF($J$1="July",Y1116,IF($J$1="August",Y1117,IF($J$1="August",Y1117,IF($J$1="September",Y1118,IF($J$1="October",Y1119,IF($J$1="November",Y1120,IF($J$1="December",Y1121)))))))))))))</f>
        <v>0</v>
      </c>
      <c r="H1118" s="45"/>
      <c r="I1118" s="363" t="s">
        <v>68</v>
      </c>
      <c r="J1118" s="364"/>
      <c r="K1118" s="72">
        <f>K1116-K1117</f>
        <v>0</v>
      </c>
      <c r="L1118" s="73"/>
      <c r="M1118" s="45"/>
      <c r="N1118" s="88"/>
      <c r="O1118" s="89" t="s">
        <v>61</v>
      </c>
      <c r="P1118" s="89"/>
      <c r="Q1118" s="89"/>
      <c r="R1118" s="89">
        <v>0</v>
      </c>
      <c r="S1118" s="93"/>
      <c r="T1118" s="89" t="s">
        <v>61</v>
      </c>
      <c r="U1118" s="162" t="str">
        <f>IF($J$1="Sept",Y1117,"")</f>
        <v/>
      </c>
      <c r="V1118" s="91"/>
      <c r="W1118" s="162" t="str">
        <f t="shared" si="210"/>
        <v/>
      </c>
      <c r="X1118" s="91"/>
      <c r="Y1118" s="162" t="str">
        <f t="shared" si="211"/>
        <v/>
      </c>
      <c r="Z1118" s="94"/>
      <c r="AA1118" s="45"/>
    </row>
    <row r="1119" spans="1:27" s="43" customFormat="1" ht="21" hidden="1" customHeight="1" x14ac:dyDescent="0.25">
      <c r="A1119" s="44"/>
      <c r="B1119" s="45"/>
      <c r="C1119" s="45"/>
      <c r="D1119" s="45"/>
      <c r="E1119" s="45"/>
      <c r="F1119" s="45"/>
      <c r="G1119" s="45"/>
      <c r="H1119" s="45"/>
      <c r="I1119" s="45"/>
      <c r="J1119" s="45"/>
      <c r="K1119" s="45"/>
      <c r="L1119" s="61"/>
      <c r="M1119" s="45"/>
      <c r="N1119" s="88"/>
      <c r="O1119" s="89" t="s">
        <v>57</v>
      </c>
      <c r="P1119" s="89"/>
      <c r="Q1119" s="89"/>
      <c r="R1119" s="89">
        <v>0</v>
      </c>
      <c r="S1119" s="93"/>
      <c r="T1119" s="89" t="s">
        <v>57</v>
      </c>
      <c r="U1119" s="162" t="str">
        <f>IF($J$1="October",Y1118,"")</f>
        <v/>
      </c>
      <c r="V1119" s="91"/>
      <c r="W1119" s="162" t="str">
        <f t="shared" si="210"/>
        <v/>
      </c>
      <c r="X1119" s="91"/>
      <c r="Y1119" s="162" t="str">
        <f t="shared" si="211"/>
        <v/>
      </c>
      <c r="Z1119" s="94"/>
      <c r="AA1119" s="45"/>
    </row>
    <row r="1120" spans="1:27" s="43" customFormat="1" ht="21" hidden="1" customHeight="1" x14ac:dyDescent="0.25">
      <c r="A1120" s="44"/>
      <c r="B1120" s="365" t="s">
        <v>103</v>
      </c>
      <c r="C1120" s="365"/>
      <c r="D1120" s="365"/>
      <c r="E1120" s="365"/>
      <c r="F1120" s="365"/>
      <c r="G1120" s="365"/>
      <c r="H1120" s="365"/>
      <c r="I1120" s="365"/>
      <c r="J1120" s="365"/>
      <c r="K1120" s="365"/>
      <c r="L1120" s="61"/>
      <c r="M1120" s="45"/>
      <c r="N1120" s="88"/>
      <c r="O1120" s="89" t="s">
        <v>62</v>
      </c>
      <c r="P1120" s="89"/>
      <c r="Q1120" s="89"/>
      <c r="R1120" s="89" t="str">
        <f>IF(Q1120="","",R1119-Q1120)</f>
        <v/>
      </c>
      <c r="S1120" s="93"/>
      <c r="T1120" s="89" t="s">
        <v>62</v>
      </c>
      <c r="U1120" s="162" t="str">
        <f>IF($J$1="November",Y1119,"")</f>
        <v/>
      </c>
      <c r="V1120" s="91"/>
      <c r="W1120" s="162" t="str">
        <f t="shared" si="210"/>
        <v/>
      </c>
      <c r="X1120" s="91"/>
      <c r="Y1120" s="162" t="str">
        <f t="shared" si="211"/>
        <v/>
      </c>
      <c r="Z1120" s="94"/>
      <c r="AA1120" s="45"/>
    </row>
    <row r="1121" spans="1:27" s="43" customFormat="1" ht="21" hidden="1" customHeight="1" x14ac:dyDescent="0.25">
      <c r="A1121" s="44"/>
      <c r="B1121" s="365"/>
      <c r="C1121" s="365"/>
      <c r="D1121" s="365"/>
      <c r="E1121" s="365"/>
      <c r="F1121" s="365"/>
      <c r="G1121" s="365"/>
      <c r="H1121" s="365"/>
      <c r="I1121" s="365"/>
      <c r="J1121" s="365"/>
      <c r="K1121" s="365"/>
      <c r="L1121" s="61"/>
      <c r="M1121" s="45"/>
      <c r="N1121" s="88"/>
      <c r="O1121" s="89" t="s">
        <v>63</v>
      </c>
      <c r="P1121" s="89"/>
      <c r="Q1121" s="89"/>
      <c r="R1121" s="89">
        <v>0</v>
      </c>
      <c r="S1121" s="93"/>
      <c r="T1121" s="89" t="s">
        <v>63</v>
      </c>
      <c r="U1121" s="162" t="str">
        <f>IF($J$1="Dec",Y1120,"")</f>
        <v/>
      </c>
      <c r="V1121" s="91"/>
      <c r="W1121" s="162" t="str">
        <f t="shared" si="210"/>
        <v/>
      </c>
      <c r="X1121" s="91"/>
      <c r="Y1121" s="162" t="str">
        <f t="shared" si="211"/>
        <v/>
      </c>
      <c r="Z1121" s="94"/>
      <c r="AA1121" s="45"/>
    </row>
    <row r="1122" spans="1:27" s="43" customFormat="1" ht="21" hidden="1" customHeight="1" thickBot="1" x14ac:dyDescent="0.3">
      <c r="A1122" s="74"/>
      <c r="B1122" s="75"/>
      <c r="C1122" s="75"/>
      <c r="D1122" s="75"/>
      <c r="E1122" s="75"/>
      <c r="F1122" s="75"/>
      <c r="G1122" s="75"/>
      <c r="H1122" s="75"/>
      <c r="I1122" s="75"/>
      <c r="J1122" s="75"/>
      <c r="K1122" s="75"/>
      <c r="L1122" s="76"/>
      <c r="N1122" s="95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7"/>
    </row>
    <row r="1123" spans="1:27" ht="21" hidden="1" customHeight="1" thickBot="1" x14ac:dyDescent="0.35"/>
    <row r="1124" spans="1:27" s="43" customFormat="1" ht="21" hidden="1" customHeight="1" x14ac:dyDescent="0.25">
      <c r="A1124" s="406" t="s">
        <v>45</v>
      </c>
      <c r="B1124" s="407"/>
      <c r="C1124" s="407"/>
      <c r="D1124" s="407"/>
      <c r="E1124" s="407"/>
      <c r="F1124" s="407"/>
      <c r="G1124" s="407"/>
      <c r="H1124" s="407"/>
      <c r="I1124" s="407"/>
      <c r="J1124" s="407"/>
      <c r="K1124" s="407"/>
      <c r="L1124" s="408"/>
      <c r="M1124" s="42"/>
      <c r="N1124" s="81"/>
      <c r="O1124" s="353" t="s">
        <v>47</v>
      </c>
      <c r="P1124" s="354"/>
      <c r="Q1124" s="354"/>
      <c r="R1124" s="355"/>
      <c r="S1124" s="82"/>
      <c r="T1124" s="353" t="s">
        <v>48</v>
      </c>
      <c r="U1124" s="354"/>
      <c r="V1124" s="354"/>
      <c r="W1124" s="354"/>
      <c r="X1124" s="354"/>
      <c r="Y1124" s="355"/>
      <c r="Z1124" s="83"/>
      <c r="AA1124" s="42"/>
    </row>
    <row r="1125" spans="1:27" s="43" customFormat="1" ht="21" hidden="1" customHeight="1" x14ac:dyDescent="0.25">
      <c r="A1125" s="44"/>
      <c r="B1125" s="45"/>
      <c r="C1125" s="356" t="s">
        <v>101</v>
      </c>
      <c r="D1125" s="356"/>
      <c r="E1125" s="356"/>
      <c r="F1125" s="356"/>
      <c r="G1125" s="46" t="str">
        <f>$J$1</f>
        <v>July</v>
      </c>
      <c r="H1125" s="357">
        <f>$K$1</f>
        <v>2020</v>
      </c>
      <c r="I1125" s="357"/>
      <c r="J1125" s="45"/>
      <c r="K1125" s="47"/>
      <c r="L1125" s="48"/>
      <c r="M1125" s="47"/>
      <c r="N1125" s="84"/>
      <c r="O1125" s="85" t="s">
        <v>58</v>
      </c>
      <c r="P1125" s="85" t="s">
        <v>7</v>
      </c>
      <c r="Q1125" s="85" t="s">
        <v>6</v>
      </c>
      <c r="R1125" s="85" t="s">
        <v>59</v>
      </c>
      <c r="S1125" s="86"/>
      <c r="T1125" s="85" t="s">
        <v>58</v>
      </c>
      <c r="U1125" s="85" t="s">
        <v>60</v>
      </c>
      <c r="V1125" s="85" t="s">
        <v>23</v>
      </c>
      <c r="W1125" s="85" t="s">
        <v>22</v>
      </c>
      <c r="X1125" s="85" t="s">
        <v>24</v>
      </c>
      <c r="Y1125" s="85" t="s">
        <v>64</v>
      </c>
      <c r="Z1125" s="87"/>
      <c r="AA1125" s="47"/>
    </row>
    <row r="1126" spans="1:27" s="43" customFormat="1" ht="21" hidden="1" customHeight="1" x14ac:dyDescent="0.25">
      <c r="A1126" s="44"/>
      <c r="B1126" s="45"/>
      <c r="C1126" s="45"/>
      <c r="D1126" s="50"/>
      <c r="E1126" s="50"/>
      <c r="F1126" s="50"/>
      <c r="G1126" s="50"/>
      <c r="H1126" s="50"/>
      <c r="I1126" s="45"/>
      <c r="J1126" s="51" t="s">
        <v>1</v>
      </c>
      <c r="K1126" s="52">
        <v>9000</v>
      </c>
      <c r="L1126" s="53"/>
      <c r="M1126" s="45"/>
      <c r="N1126" s="88"/>
      <c r="O1126" s="89" t="s">
        <v>50</v>
      </c>
      <c r="P1126" s="89"/>
      <c r="Q1126" s="89"/>
      <c r="R1126" s="89">
        <v>0</v>
      </c>
      <c r="S1126" s="90"/>
      <c r="T1126" s="89" t="s">
        <v>50</v>
      </c>
      <c r="U1126" s="91"/>
      <c r="V1126" s="91"/>
      <c r="W1126" s="91">
        <f>V1126+U1126</f>
        <v>0</v>
      </c>
      <c r="X1126" s="91"/>
      <c r="Y1126" s="91">
        <f>W1126-X1126</f>
        <v>0</v>
      </c>
      <c r="Z1126" s="87"/>
      <c r="AA1126" s="45"/>
    </row>
    <row r="1127" spans="1:27" s="43" customFormat="1" ht="21" hidden="1" customHeight="1" x14ac:dyDescent="0.25">
      <c r="A1127" s="44"/>
      <c r="B1127" s="45" t="s">
        <v>0</v>
      </c>
      <c r="C1127" s="55" t="s">
        <v>109</v>
      </c>
      <c r="D1127" s="45"/>
      <c r="E1127" s="45"/>
      <c r="F1127" s="45"/>
      <c r="G1127" s="45"/>
      <c r="H1127" s="56"/>
      <c r="I1127" s="50"/>
      <c r="J1127" s="45"/>
      <c r="K1127" s="45"/>
      <c r="L1127" s="57"/>
      <c r="M1127" s="42"/>
      <c r="N1127" s="92"/>
      <c r="O1127" s="89" t="s">
        <v>76</v>
      </c>
      <c r="P1127" s="89"/>
      <c r="Q1127" s="89"/>
      <c r="R1127" s="89" t="str">
        <f>IF(Q1127="","",R1126-Q1127)</f>
        <v/>
      </c>
      <c r="S1127" s="93"/>
      <c r="T1127" s="89" t="s">
        <v>76</v>
      </c>
      <c r="U1127" s="162">
        <f>Y1126</f>
        <v>0</v>
      </c>
      <c r="V1127" s="91"/>
      <c r="W1127" s="162">
        <f>IF(U1127="","",U1127+V1127)</f>
        <v>0</v>
      </c>
      <c r="X1127" s="91"/>
      <c r="Y1127" s="162">
        <f>IF(W1127="","",W1127-X1127)</f>
        <v>0</v>
      </c>
      <c r="Z1127" s="94"/>
      <c r="AA1127" s="42"/>
    </row>
    <row r="1128" spans="1:27" s="43" customFormat="1" ht="21" hidden="1" customHeight="1" x14ac:dyDescent="0.25">
      <c r="A1128" s="44"/>
      <c r="B1128" s="59" t="s">
        <v>46</v>
      </c>
      <c r="C1128" s="77"/>
      <c r="D1128" s="45"/>
      <c r="E1128" s="45"/>
      <c r="F1128" s="358" t="s">
        <v>48</v>
      </c>
      <c r="G1128" s="358"/>
      <c r="H1128" s="45"/>
      <c r="I1128" s="358" t="s">
        <v>49</v>
      </c>
      <c r="J1128" s="358"/>
      <c r="K1128" s="358"/>
      <c r="L1128" s="61"/>
      <c r="M1128" s="45"/>
      <c r="N1128" s="88"/>
      <c r="O1128" s="89" t="s">
        <v>51</v>
      </c>
      <c r="P1128" s="89"/>
      <c r="Q1128" s="89"/>
      <c r="R1128" s="89" t="str">
        <f t="shared" ref="R1128:R1137" si="212">IF(Q1128="","",R1127-Q1128)</f>
        <v/>
      </c>
      <c r="S1128" s="93"/>
      <c r="T1128" s="89" t="s">
        <v>51</v>
      </c>
      <c r="U1128" s="162">
        <f>IF($J$1="April",Y1127,Y1127)</f>
        <v>0</v>
      </c>
      <c r="V1128" s="91"/>
      <c r="W1128" s="162">
        <f t="shared" ref="W1128:W1137" si="213">IF(U1128="","",U1128+V1128)</f>
        <v>0</v>
      </c>
      <c r="X1128" s="91"/>
      <c r="Y1128" s="162">
        <f t="shared" ref="Y1128:Y1137" si="214">IF(W1128="","",W1128-X1128)</f>
        <v>0</v>
      </c>
      <c r="Z1128" s="94"/>
      <c r="AA1128" s="45"/>
    </row>
    <row r="1129" spans="1:27" s="43" customFormat="1" ht="21" hidden="1" customHeight="1" x14ac:dyDescent="0.25">
      <c r="A1129" s="44"/>
      <c r="B1129" s="45"/>
      <c r="C1129" s="45"/>
      <c r="D1129" s="45"/>
      <c r="E1129" s="45"/>
      <c r="F1129" s="45"/>
      <c r="G1129" s="45"/>
      <c r="H1129" s="62"/>
      <c r="L1129" s="49"/>
      <c r="M1129" s="45"/>
      <c r="N1129" s="88"/>
      <c r="O1129" s="89" t="s">
        <v>52</v>
      </c>
      <c r="P1129" s="89"/>
      <c r="Q1129" s="89"/>
      <c r="R1129" s="89" t="str">
        <f t="shared" si="212"/>
        <v/>
      </c>
      <c r="S1129" s="93"/>
      <c r="T1129" s="89" t="s">
        <v>52</v>
      </c>
      <c r="U1129" s="162">
        <f>IF($J$1="April",Y1128,Y1128)</f>
        <v>0</v>
      </c>
      <c r="V1129" s="91"/>
      <c r="W1129" s="162">
        <f t="shared" si="213"/>
        <v>0</v>
      </c>
      <c r="X1129" s="91"/>
      <c r="Y1129" s="162">
        <f t="shared" si="214"/>
        <v>0</v>
      </c>
      <c r="Z1129" s="94"/>
      <c r="AA1129" s="45"/>
    </row>
    <row r="1130" spans="1:27" s="43" customFormat="1" ht="21" hidden="1" customHeight="1" x14ac:dyDescent="0.25">
      <c r="A1130" s="44"/>
      <c r="B1130" s="359" t="s">
        <v>47</v>
      </c>
      <c r="C1130" s="360"/>
      <c r="D1130" s="45"/>
      <c r="E1130" s="45"/>
      <c r="F1130" s="63" t="s">
        <v>69</v>
      </c>
      <c r="G1130" s="58">
        <f>IF($J$1="January",U1126,IF($J$1="February",U1127,IF($J$1="March",U1128,IF($J$1="April",U1129,IF($J$1="May",U1130,IF($J$1="June",U1131,IF($J$1="July",U1132,IF($J$1="August",U1133,IF($J$1="August",U1133,IF($J$1="September",U1134,IF($J$1="October",U1135,IF($J$1="November",U1136,IF($J$1="December",U1137)))))))))))))</f>
        <v>0</v>
      </c>
      <c r="H1130" s="62"/>
      <c r="I1130" s="64"/>
      <c r="J1130" s="65" t="s">
        <v>66</v>
      </c>
      <c r="K1130" s="66">
        <f>K1126/$K$2*I1130</f>
        <v>0</v>
      </c>
      <c r="L1130" s="67"/>
      <c r="M1130" s="45"/>
      <c r="N1130" s="88"/>
      <c r="O1130" s="89" t="s">
        <v>53</v>
      </c>
      <c r="P1130" s="89"/>
      <c r="Q1130" s="89"/>
      <c r="R1130" s="89" t="str">
        <f t="shared" si="212"/>
        <v/>
      </c>
      <c r="S1130" s="93"/>
      <c r="T1130" s="89" t="s">
        <v>53</v>
      </c>
      <c r="U1130" s="162">
        <f>IF($J$1="May",Y1129,Y1129)</f>
        <v>0</v>
      </c>
      <c r="V1130" s="91"/>
      <c r="W1130" s="162">
        <f t="shared" si="213"/>
        <v>0</v>
      </c>
      <c r="X1130" s="91"/>
      <c r="Y1130" s="162">
        <f t="shared" si="214"/>
        <v>0</v>
      </c>
      <c r="Z1130" s="94"/>
      <c r="AA1130" s="45"/>
    </row>
    <row r="1131" spans="1:27" s="43" customFormat="1" ht="21" hidden="1" customHeight="1" x14ac:dyDescent="0.25">
      <c r="A1131" s="44"/>
      <c r="B1131" s="54"/>
      <c r="C1131" s="54"/>
      <c r="D1131" s="45"/>
      <c r="E1131" s="45"/>
      <c r="F1131" s="63" t="s">
        <v>23</v>
      </c>
      <c r="G1131" s="58">
        <f>IF($J$1="January",V1126,IF($J$1="February",V1127,IF($J$1="March",V1128,IF($J$1="April",V1129,IF($J$1="May",V1130,IF($J$1="June",V1131,IF($J$1="July",V1132,IF($J$1="August",V1133,IF($J$1="August",V1133,IF($J$1="September",V1134,IF($J$1="October",V1135,IF($J$1="November",V1136,IF($J$1="December",V1137)))))))))))))</f>
        <v>0</v>
      </c>
      <c r="H1131" s="62"/>
      <c r="I1131" s="64"/>
      <c r="J1131" s="65" t="s">
        <v>67</v>
      </c>
      <c r="K1131" s="68">
        <f>K1126/$K$2/8*I1131</f>
        <v>0</v>
      </c>
      <c r="L1131" s="69"/>
      <c r="M1131" s="45"/>
      <c r="N1131" s="88"/>
      <c r="O1131" s="89" t="s">
        <v>54</v>
      </c>
      <c r="P1131" s="89"/>
      <c r="Q1131" s="89"/>
      <c r="R1131" s="89" t="str">
        <f t="shared" si="212"/>
        <v/>
      </c>
      <c r="S1131" s="93"/>
      <c r="T1131" s="89" t="s">
        <v>54</v>
      </c>
      <c r="U1131" s="162">
        <f>IF($J$1="May",Y1130,Y1130)</f>
        <v>0</v>
      </c>
      <c r="V1131" s="91"/>
      <c r="W1131" s="162">
        <f t="shared" si="213"/>
        <v>0</v>
      </c>
      <c r="X1131" s="91"/>
      <c r="Y1131" s="162">
        <f t="shared" si="214"/>
        <v>0</v>
      </c>
      <c r="Z1131" s="94"/>
      <c r="AA1131" s="45"/>
    </row>
    <row r="1132" spans="1:27" s="43" customFormat="1" ht="21" hidden="1" customHeight="1" x14ac:dyDescent="0.25">
      <c r="A1132" s="44"/>
      <c r="B1132" s="63" t="s">
        <v>7</v>
      </c>
      <c r="C1132" s="54">
        <f>IF($J$1="January",P1126,IF($J$1="February",P1127,IF($J$1="March",P1128,IF($J$1="April",P1129,IF($J$1="May",P1130,IF($J$1="June",P1131,IF($J$1="July",P1132,IF($J$1="August",P1133,IF($J$1="August",P1133,IF($J$1="September",P1134,IF($J$1="October",P1135,IF($J$1="November",P1136,IF($J$1="December",P1137)))))))))))))</f>
        <v>0</v>
      </c>
      <c r="D1132" s="45"/>
      <c r="E1132" s="45"/>
      <c r="F1132" s="63" t="s">
        <v>70</v>
      </c>
      <c r="G1132" s="58">
        <f>IF($J$1="January",W1126,IF($J$1="February",W1127,IF($J$1="March",W1128,IF($J$1="April",W1129,IF($J$1="May",W1130,IF($J$1="June",W1131,IF($J$1="July",W1132,IF($J$1="August",W1133,IF($J$1="August",W1133,IF($J$1="September",W1134,IF($J$1="October",W1135,IF($J$1="November",W1136,IF($J$1="December",W1137)))))))))))))</f>
        <v>0</v>
      </c>
      <c r="H1132" s="62"/>
      <c r="I1132" s="361" t="s">
        <v>74</v>
      </c>
      <c r="J1132" s="362"/>
      <c r="K1132" s="68">
        <f>K1130+K1131</f>
        <v>0</v>
      </c>
      <c r="L1132" s="69"/>
      <c r="M1132" s="45"/>
      <c r="N1132" s="88"/>
      <c r="O1132" s="89" t="s">
        <v>55</v>
      </c>
      <c r="P1132" s="89"/>
      <c r="Q1132" s="89"/>
      <c r="R1132" s="89" t="str">
        <f t="shared" si="212"/>
        <v/>
      </c>
      <c r="S1132" s="93"/>
      <c r="T1132" s="89" t="s">
        <v>55</v>
      </c>
      <c r="U1132" s="162">
        <f>IF($J$1="July",Y1131,"")</f>
        <v>0</v>
      </c>
      <c r="V1132" s="91"/>
      <c r="W1132" s="162">
        <f t="shared" si="213"/>
        <v>0</v>
      </c>
      <c r="X1132" s="91"/>
      <c r="Y1132" s="162">
        <f t="shared" si="214"/>
        <v>0</v>
      </c>
      <c r="Z1132" s="94"/>
      <c r="AA1132" s="45"/>
    </row>
    <row r="1133" spans="1:27" s="43" customFormat="1" ht="21" hidden="1" customHeight="1" x14ac:dyDescent="0.25">
      <c r="A1133" s="44"/>
      <c r="B1133" s="63" t="s">
        <v>6</v>
      </c>
      <c r="C1133" s="54">
        <f>IF($J$1="January",Q1126,IF($J$1="February",Q1127,IF($J$1="March",Q1128,IF($J$1="April",Q1129,IF($J$1="May",Q1130,IF($J$1="June",Q1131,IF($J$1="July",Q1132,IF($J$1="August",Q1133,IF($J$1="August",Q1133,IF($J$1="September",Q1134,IF($J$1="October",Q1135,IF($J$1="November",Q1136,IF($J$1="December",Q1137)))))))))))))</f>
        <v>0</v>
      </c>
      <c r="D1133" s="45"/>
      <c r="E1133" s="45"/>
      <c r="F1133" s="63" t="s">
        <v>24</v>
      </c>
      <c r="G1133" s="58">
        <f>IF($J$1="January",X1126,IF($J$1="February",X1127,IF($J$1="March",X1128,IF($J$1="April",X1129,IF($J$1="May",X1130,IF($J$1="June",X1131,IF($J$1="July",X1132,IF($J$1="August",X1133,IF($J$1="August",X1133,IF($J$1="September",X1134,IF($J$1="October",X1135,IF($J$1="November",X1136,IF($J$1="December",X1137)))))))))))))</f>
        <v>0</v>
      </c>
      <c r="H1133" s="62"/>
      <c r="I1133" s="361" t="s">
        <v>75</v>
      </c>
      <c r="J1133" s="362"/>
      <c r="K1133" s="58">
        <f>G1133</f>
        <v>0</v>
      </c>
      <c r="L1133" s="70"/>
      <c r="M1133" s="45"/>
      <c r="N1133" s="88"/>
      <c r="O1133" s="89" t="s">
        <v>56</v>
      </c>
      <c r="P1133" s="89"/>
      <c r="Q1133" s="89"/>
      <c r="R1133" s="89" t="str">
        <f t="shared" si="212"/>
        <v/>
      </c>
      <c r="S1133" s="93"/>
      <c r="T1133" s="89" t="s">
        <v>56</v>
      </c>
      <c r="U1133" s="162" t="str">
        <f>IF($J$1="August",Y1132,"")</f>
        <v/>
      </c>
      <c r="V1133" s="91"/>
      <c r="W1133" s="162" t="str">
        <f t="shared" si="213"/>
        <v/>
      </c>
      <c r="X1133" s="91"/>
      <c r="Y1133" s="162" t="str">
        <f t="shared" si="214"/>
        <v/>
      </c>
      <c r="Z1133" s="94"/>
      <c r="AA1133" s="45"/>
    </row>
    <row r="1134" spans="1:27" s="43" customFormat="1" ht="21" hidden="1" customHeight="1" x14ac:dyDescent="0.25">
      <c r="A1134" s="44"/>
      <c r="B1134" s="71" t="s">
        <v>73</v>
      </c>
      <c r="C1134" s="54" t="str">
        <f>IF($J$1="January",R1126,IF($J$1="February",R1127,IF($J$1="March",R1128,IF($J$1="April",R1129,IF($J$1="May",R1130,IF($J$1="June",R1131,IF($J$1="July",R1132,IF($J$1="August",R1133,IF($J$1="August",R1133,IF($J$1="September",R1134,IF($J$1="October",R1135,IF($J$1="November",R1136,IF($J$1="December",R1137)))))))))))))</f>
        <v/>
      </c>
      <c r="D1134" s="45"/>
      <c r="E1134" s="45"/>
      <c r="F1134" s="63" t="s">
        <v>72</v>
      </c>
      <c r="G1134" s="58">
        <f>IF($J$1="January",Y1126,IF($J$1="February",Y1127,IF($J$1="March",Y1128,IF($J$1="April",Y1129,IF($J$1="May",Y1130,IF($J$1="June",Y1131,IF($J$1="July",Y1132,IF($J$1="August",Y1133,IF($J$1="August",Y1133,IF($J$1="September",Y1134,IF($J$1="October",Y1135,IF($J$1="November",Y1136,IF($J$1="December",Y1137)))))))))))))</f>
        <v>0</v>
      </c>
      <c r="H1134" s="45"/>
      <c r="I1134" s="363" t="s">
        <v>68</v>
      </c>
      <c r="J1134" s="364"/>
      <c r="K1134" s="72">
        <f>K1132-K1133</f>
        <v>0</v>
      </c>
      <c r="L1134" s="73"/>
      <c r="M1134" s="45"/>
      <c r="N1134" s="88"/>
      <c r="O1134" s="89" t="s">
        <v>61</v>
      </c>
      <c r="P1134" s="89"/>
      <c r="Q1134" s="89"/>
      <c r="R1134" s="89" t="str">
        <f t="shared" si="212"/>
        <v/>
      </c>
      <c r="S1134" s="93"/>
      <c r="T1134" s="89" t="s">
        <v>61</v>
      </c>
      <c r="U1134" s="162" t="str">
        <f>IF($J$1="Sept",Y1133,"")</f>
        <v/>
      </c>
      <c r="V1134" s="91"/>
      <c r="W1134" s="162" t="str">
        <f t="shared" si="213"/>
        <v/>
      </c>
      <c r="X1134" s="91"/>
      <c r="Y1134" s="162" t="str">
        <f t="shared" si="214"/>
        <v/>
      </c>
      <c r="Z1134" s="94"/>
      <c r="AA1134" s="45"/>
    </row>
    <row r="1135" spans="1:27" s="43" customFormat="1" ht="21" hidden="1" customHeight="1" x14ac:dyDescent="0.25">
      <c r="A1135" s="44"/>
      <c r="B1135" s="45"/>
      <c r="C1135" s="45"/>
      <c r="D1135" s="45"/>
      <c r="E1135" s="45"/>
      <c r="F1135" s="45"/>
      <c r="G1135" s="45"/>
      <c r="H1135" s="45"/>
      <c r="I1135" s="45"/>
      <c r="J1135" s="45"/>
      <c r="K1135" s="45"/>
      <c r="L1135" s="61"/>
      <c r="M1135" s="45"/>
      <c r="N1135" s="88"/>
      <c r="O1135" s="89" t="s">
        <v>57</v>
      </c>
      <c r="P1135" s="89"/>
      <c r="Q1135" s="89"/>
      <c r="R1135" s="89" t="str">
        <f t="shared" si="212"/>
        <v/>
      </c>
      <c r="S1135" s="93"/>
      <c r="T1135" s="89" t="s">
        <v>57</v>
      </c>
      <c r="U1135" s="162" t="str">
        <f>IF($J$1="October",Y1134,"")</f>
        <v/>
      </c>
      <c r="V1135" s="91"/>
      <c r="W1135" s="162" t="str">
        <f t="shared" si="213"/>
        <v/>
      </c>
      <c r="X1135" s="91"/>
      <c r="Y1135" s="162" t="str">
        <f t="shared" si="214"/>
        <v/>
      </c>
      <c r="Z1135" s="94"/>
      <c r="AA1135" s="45"/>
    </row>
    <row r="1136" spans="1:27" s="43" customFormat="1" ht="21" hidden="1" customHeight="1" x14ac:dyDescent="0.25">
      <c r="A1136" s="44"/>
      <c r="B1136" s="365" t="s">
        <v>103</v>
      </c>
      <c r="C1136" s="365"/>
      <c r="D1136" s="365"/>
      <c r="E1136" s="365"/>
      <c r="F1136" s="365"/>
      <c r="G1136" s="365"/>
      <c r="H1136" s="365"/>
      <c r="I1136" s="365"/>
      <c r="J1136" s="365"/>
      <c r="K1136" s="365"/>
      <c r="L1136" s="61"/>
      <c r="M1136" s="45"/>
      <c r="N1136" s="88"/>
      <c r="O1136" s="89" t="s">
        <v>62</v>
      </c>
      <c r="P1136" s="89"/>
      <c r="Q1136" s="89"/>
      <c r="R1136" s="89" t="str">
        <f t="shared" si="212"/>
        <v/>
      </c>
      <c r="S1136" s="93"/>
      <c r="T1136" s="89" t="s">
        <v>62</v>
      </c>
      <c r="U1136" s="162" t="str">
        <f>IF($J$1="November",Y1135,"")</f>
        <v/>
      </c>
      <c r="V1136" s="91"/>
      <c r="W1136" s="162" t="str">
        <f t="shared" si="213"/>
        <v/>
      </c>
      <c r="X1136" s="91"/>
      <c r="Y1136" s="162" t="str">
        <f t="shared" si="214"/>
        <v/>
      </c>
      <c r="Z1136" s="94"/>
      <c r="AA1136" s="45"/>
    </row>
    <row r="1137" spans="1:27" s="43" customFormat="1" ht="21" hidden="1" customHeight="1" x14ac:dyDescent="0.25">
      <c r="A1137" s="44"/>
      <c r="B1137" s="365"/>
      <c r="C1137" s="365"/>
      <c r="D1137" s="365"/>
      <c r="E1137" s="365"/>
      <c r="F1137" s="365"/>
      <c r="G1137" s="365"/>
      <c r="H1137" s="365"/>
      <c r="I1137" s="365"/>
      <c r="J1137" s="365"/>
      <c r="K1137" s="365"/>
      <c r="L1137" s="61"/>
      <c r="M1137" s="45"/>
      <c r="N1137" s="88"/>
      <c r="O1137" s="89" t="s">
        <v>63</v>
      </c>
      <c r="P1137" s="89"/>
      <c r="Q1137" s="89"/>
      <c r="R1137" s="89" t="str">
        <f t="shared" si="212"/>
        <v/>
      </c>
      <c r="S1137" s="93"/>
      <c r="T1137" s="89" t="s">
        <v>63</v>
      </c>
      <c r="U1137" s="162" t="str">
        <f>IF($J$1="Dec",Y1136,"")</f>
        <v/>
      </c>
      <c r="V1137" s="91"/>
      <c r="W1137" s="162" t="str">
        <f t="shared" si="213"/>
        <v/>
      </c>
      <c r="X1137" s="91"/>
      <c r="Y1137" s="162" t="str">
        <f t="shared" si="214"/>
        <v/>
      </c>
      <c r="Z1137" s="94"/>
      <c r="AA1137" s="45"/>
    </row>
    <row r="1138" spans="1:27" s="43" customFormat="1" ht="21" hidden="1" customHeight="1" thickBot="1" x14ac:dyDescent="0.3">
      <c r="A1138" s="74"/>
      <c r="B1138" s="75"/>
      <c r="C1138" s="75"/>
      <c r="D1138" s="75"/>
      <c r="E1138" s="75"/>
      <c r="F1138" s="75"/>
      <c r="G1138" s="75"/>
      <c r="H1138" s="75"/>
      <c r="I1138" s="75"/>
      <c r="J1138" s="75"/>
      <c r="K1138" s="75"/>
      <c r="L1138" s="76"/>
      <c r="N1138" s="95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7"/>
    </row>
    <row r="1139" spans="1:27" ht="21" hidden="1" customHeight="1" x14ac:dyDescent="0.3"/>
    <row r="1140" spans="1:27" ht="21" hidden="1" customHeight="1" thickBot="1" x14ac:dyDescent="0.35"/>
    <row r="1141" spans="1:27" s="43" customFormat="1" ht="21" hidden="1" customHeight="1" x14ac:dyDescent="0.25">
      <c r="A1141" s="350" t="s">
        <v>45</v>
      </c>
      <c r="B1141" s="351"/>
      <c r="C1141" s="351"/>
      <c r="D1141" s="351"/>
      <c r="E1141" s="351"/>
      <c r="F1141" s="351"/>
      <c r="G1141" s="351"/>
      <c r="H1141" s="351"/>
      <c r="I1141" s="351"/>
      <c r="J1141" s="351"/>
      <c r="K1141" s="351"/>
      <c r="L1141" s="352"/>
      <c r="M1141" s="103"/>
      <c r="N1141" s="81"/>
      <c r="O1141" s="353" t="s">
        <v>47</v>
      </c>
      <c r="P1141" s="354"/>
      <c r="Q1141" s="354"/>
      <c r="R1141" s="355"/>
      <c r="S1141" s="82"/>
      <c r="T1141" s="353" t="s">
        <v>48</v>
      </c>
      <c r="U1141" s="354"/>
      <c r="V1141" s="354"/>
      <c r="W1141" s="354"/>
      <c r="X1141" s="354"/>
      <c r="Y1141" s="355"/>
      <c r="Z1141" s="83"/>
    </row>
    <row r="1142" spans="1:27" s="43" customFormat="1" ht="21" hidden="1" customHeight="1" x14ac:dyDescent="0.25">
      <c r="A1142" s="44"/>
      <c r="B1142" s="45"/>
      <c r="C1142" s="356" t="s">
        <v>101</v>
      </c>
      <c r="D1142" s="356"/>
      <c r="E1142" s="356"/>
      <c r="F1142" s="356"/>
      <c r="G1142" s="46" t="str">
        <f>$J$1</f>
        <v>July</v>
      </c>
      <c r="H1142" s="357">
        <f>$K$1</f>
        <v>2020</v>
      </c>
      <c r="I1142" s="357"/>
      <c r="J1142" s="45"/>
      <c r="K1142" s="47"/>
      <c r="L1142" s="48"/>
      <c r="M1142" s="47"/>
      <c r="N1142" s="84"/>
      <c r="O1142" s="85" t="s">
        <v>58</v>
      </c>
      <c r="P1142" s="85" t="s">
        <v>7</v>
      </c>
      <c r="Q1142" s="85" t="s">
        <v>6</v>
      </c>
      <c r="R1142" s="85" t="s">
        <v>59</v>
      </c>
      <c r="S1142" s="86"/>
      <c r="T1142" s="85" t="s">
        <v>58</v>
      </c>
      <c r="U1142" s="85" t="s">
        <v>60</v>
      </c>
      <c r="V1142" s="85" t="s">
        <v>23</v>
      </c>
      <c r="W1142" s="85" t="s">
        <v>22</v>
      </c>
      <c r="X1142" s="85" t="s">
        <v>24</v>
      </c>
      <c r="Y1142" s="85" t="s">
        <v>64</v>
      </c>
      <c r="Z1142" s="87"/>
    </row>
    <row r="1143" spans="1:27" s="43" customFormat="1" ht="21" hidden="1" customHeight="1" x14ac:dyDescent="0.25">
      <c r="A1143" s="44"/>
      <c r="B1143" s="45"/>
      <c r="C1143" s="45"/>
      <c r="D1143" s="50"/>
      <c r="E1143" s="50"/>
      <c r="F1143" s="50"/>
      <c r="G1143" s="50"/>
      <c r="H1143" s="50"/>
      <c r="I1143" s="45"/>
      <c r="J1143" s="51" t="s">
        <v>1</v>
      </c>
      <c r="K1143" s="52"/>
      <c r="L1143" s="53"/>
      <c r="M1143" s="45"/>
      <c r="N1143" s="88"/>
      <c r="O1143" s="89" t="s">
        <v>50</v>
      </c>
      <c r="P1143" s="89"/>
      <c r="Q1143" s="89"/>
      <c r="R1143" s="89">
        <f>15-Q1143+3</f>
        <v>18</v>
      </c>
      <c r="S1143" s="90"/>
      <c r="T1143" s="89" t="s">
        <v>50</v>
      </c>
      <c r="U1143" s="91"/>
      <c r="V1143" s="91"/>
      <c r="W1143" s="91">
        <f>V1143+U1143</f>
        <v>0</v>
      </c>
      <c r="X1143" s="91"/>
      <c r="Y1143" s="91">
        <f>W1143-X1143</f>
        <v>0</v>
      </c>
      <c r="Z1143" s="87"/>
    </row>
    <row r="1144" spans="1:27" s="43" customFormat="1" ht="21" hidden="1" customHeight="1" x14ac:dyDescent="0.25">
      <c r="A1144" s="44"/>
      <c r="B1144" s="45" t="s">
        <v>0</v>
      </c>
      <c r="C1144" s="100"/>
      <c r="D1144" s="45"/>
      <c r="E1144" s="45"/>
      <c r="F1144" s="45"/>
      <c r="G1144" s="45"/>
      <c r="H1144" s="56"/>
      <c r="I1144" s="50"/>
      <c r="J1144" s="45"/>
      <c r="K1144" s="45"/>
      <c r="L1144" s="57"/>
      <c r="M1144" s="103"/>
      <c r="N1144" s="92"/>
      <c r="O1144" s="89" t="s">
        <v>76</v>
      </c>
      <c r="P1144" s="89"/>
      <c r="Q1144" s="89"/>
      <c r="R1144" s="259">
        <f>R1143-Q1144+5</f>
        <v>23</v>
      </c>
      <c r="S1144" s="93"/>
      <c r="T1144" s="89" t="s">
        <v>76</v>
      </c>
      <c r="U1144" s="162">
        <f>IF($J$1="January","",Y1143)</f>
        <v>0</v>
      </c>
      <c r="V1144" s="91"/>
      <c r="W1144" s="162">
        <f>IF(U1144="","",U1144+V1144)</f>
        <v>0</v>
      </c>
      <c r="X1144" s="91"/>
      <c r="Y1144" s="162">
        <f>IF(W1144="","",W1144-X1144)</f>
        <v>0</v>
      </c>
      <c r="Z1144" s="94"/>
    </row>
    <row r="1145" spans="1:27" s="43" customFormat="1" ht="21" hidden="1" customHeight="1" x14ac:dyDescent="0.25">
      <c r="A1145" s="44"/>
      <c r="B1145" s="59" t="s">
        <v>46</v>
      </c>
      <c r="C1145" s="100"/>
      <c r="D1145" s="45"/>
      <c r="E1145" s="45"/>
      <c r="F1145" s="358" t="s">
        <v>48</v>
      </c>
      <c r="G1145" s="358"/>
      <c r="H1145" s="45"/>
      <c r="I1145" s="358" t="s">
        <v>49</v>
      </c>
      <c r="J1145" s="358"/>
      <c r="K1145" s="358"/>
      <c r="L1145" s="61"/>
      <c r="M1145" s="45"/>
      <c r="N1145" s="88"/>
      <c r="O1145" s="89" t="s">
        <v>51</v>
      </c>
      <c r="P1145" s="89"/>
      <c r="Q1145" s="89"/>
      <c r="R1145" s="259">
        <f>R1144-Q1145+5</f>
        <v>28</v>
      </c>
      <c r="S1145" s="93"/>
      <c r="T1145" s="89" t="s">
        <v>51</v>
      </c>
      <c r="U1145" s="162">
        <f>IF($J$1="February","",Y1144)</f>
        <v>0</v>
      </c>
      <c r="V1145" s="91"/>
      <c r="W1145" s="162">
        <f t="shared" ref="W1145:W1154" si="215">IF(U1145="","",U1145+V1145)</f>
        <v>0</v>
      </c>
      <c r="X1145" s="91"/>
      <c r="Y1145" s="162">
        <f t="shared" ref="Y1145:Y1154" si="216">IF(W1145="","",W1145-X1145)</f>
        <v>0</v>
      </c>
      <c r="Z1145" s="94"/>
    </row>
    <row r="1146" spans="1:27" s="43" customFormat="1" ht="21" hidden="1" customHeight="1" x14ac:dyDescent="0.25">
      <c r="A1146" s="44"/>
      <c r="B1146" s="45"/>
      <c r="C1146" s="45"/>
      <c r="D1146" s="45"/>
      <c r="E1146" s="45"/>
      <c r="F1146" s="45"/>
      <c r="G1146" s="45"/>
      <c r="H1146" s="62"/>
      <c r="L1146" s="49"/>
      <c r="M1146" s="45"/>
      <c r="N1146" s="88"/>
      <c r="O1146" s="89" t="s">
        <v>52</v>
      </c>
      <c r="P1146" s="89"/>
      <c r="Q1146" s="89"/>
      <c r="R1146" s="89">
        <v>0</v>
      </c>
      <c r="S1146" s="93"/>
      <c r="T1146" s="89" t="s">
        <v>52</v>
      </c>
      <c r="U1146" s="162">
        <f>IF($J$1="March","",Y1145)</f>
        <v>0</v>
      </c>
      <c r="V1146" s="91"/>
      <c r="W1146" s="162">
        <f t="shared" si="215"/>
        <v>0</v>
      </c>
      <c r="X1146" s="91"/>
      <c r="Y1146" s="162">
        <f t="shared" si="216"/>
        <v>0</v>
      </c>
      <c r="Z1146" s="94"/>
    </row>
    <row r="1147" spans="1:27" s="43" customFormat="1" ht="21" hidden="1" customHeight="1" x14ac:dyDescent="0.25">
      <c r="A1147" s="44"/>
      <c r="B1147" s="359" t="s">
        <v>47</v>
      </c>
      <c r="C1147" s="360"/>
      <c r="D1147" s="45"/>
      <c r="E1147" s="45"/>
      <c r="F1147" s="63" t="s">
        <v>69</v>
      </c>
      <c r="G1147" s="58">
        <f>IF($J$1="January",U1143,IF($J$1="February",U1144,IF($J$1="March",U1145,IF($J$1="April",U1146,IF($J$1="May",U1147,IF($J$1="June",U1148,IF($J$1="July",U1149,IF($J$1="August",U1150,IF($J$1="August",U1150,IF($J$1="September",U1151,IF($J$1="October",U1152,IF($J$1="November",U1153,IF($J$1="December",U1154)))))))))))))</f>
        <v>0</v>
      </c>
      <c r="H1147" s="62"/>
      <c r="I1147" s="64">
        <f>IF(C1151&gt;0,$K$2,C1149)</f>
        <v>0</v>
      </c>
      <c r="J1147" s="65" t="s">
        <v>66</v>
      </c>
      <c r="K1147" s="66">
        <f>K1143/$K$2*I1147</f>
        <v>0</v>
      </c>
      <c r="L1147" s="67"/>
      <c r="M1147" s="45"/>
      <c r="N1147" s="88"/>
      <c r="O1147" s="89" t="s">
        <v>53</v>
      </c>
      <c r="P1147" s="89"/>
      <c r="Q1147" s="89"/>
      <c r="R1147" s="89">
        <v>0</v>
      </c>
      <c r="S1147" s="93"/>
      <c r="T1147" s="89" t="s">
        <v>53</v>
      </c>
      <c r="U1147" s="162">
        <f>IF($J$1="April","",Y1146)</f>
        <v>0</v>
      </c>
      <c r="V1147" s="91"/>
      <c r="W1147" s="162">
        <f t="shared" si="215"/>
        <v>0</v>
      </c>
      <c r="X1147" s="91"/>
      <c r="Y1147" s="162">
        <f t="shared" si="216"/>
        <v>0</v>
      </c>
      <c r="Z1147" s="94"/>
    </row>
    <row r="1148" spans="1:27" s="43" customFormat="1" ht="21" hidden="1" customHeight="1" x14ac:dyDescent="0.25">
      <c r="A1148" s="44"/>
      <c r="B1148" s="54"/>
      <c r="C1148" s="54"/>
      <c r="D1148" s="45"/>
      <c r="E1148" s="45"/>
      <c r="F1148" s="63" t="s">
        <v>23</v>
      </c>
      <c r="G1148" s="58">
        <f>IF($J$1="January",V1143,IF($J$1="February",V1144,IF($J$1="March",V1145,IF($J$1="April",V1146,IF($J$1="May",V1147,IF($J$1="June",V1148,IF($J$1="July",V1149,IF($J$1="August",V1150,IF($J$1="August",V1150,IF($J$1="September",V1151,IF($J$1="October",V1152,IF($J$1="November",V1153,IF($J$1="December",V1154)))))))))))))</f>
        <v>0</v>
      </c>
      <c r="H1148" s="62"/>
      <c r="I1148" s="108"/>
      <c r="J1148" s="65" t="s">
        <v>67</v>
      </c>
      <c r="K1148" s="68">
        <f>K1143/$K$2/8*I1148</f>
        <v>0</v>
      </c>
      <c r="L1148" s="69"/>
      <c r="M1148" s="45"/>
      <c r="N1148" s="88"/>
      <c r="O1148" s="89" t="s">
        <v>54</v>
      </c>
      <c r="P1148" s="89"/>
      <c r="Q1148" s="89"/>
      <c r="R1148" s="89">
        <v>0</v>
      </c>
      <c r="S1148" s="93"/>
      <c r="T1148" s="89" t="s">
        <v>54</v>
      </c>
      <c r="U1148" s="162">
        <f>IF($J$1="May","",Y1147)</f>
        <v>0</v>
      </c>
      <c r="V1148" s="91"/>
      <c r="W1148" s="162">
        <f t="shared" si="215"/>
        <v>0</v>
      </c>
      <c r="X1148" s="91"/>
      <c r="Y1148" s="162">
        <f t="shared" si="216"/>
        <v>0</v>
      </c>
      <c r="Z1148" s="94"/>
    </row>
    <row r="1149" spans="1:27" s="43" customFormat="1" ht="21" hidden="1" customHeight="1" x14ac:dyDescent="0.25">
      <c r="A1149" s="44"/>
      <c r="B1149" s="63" t="s">
        <v>7</v>
      </c>
      <c r="C1149" s="54">
        <f>IF($J$1="January",P1143,IF($J$1="February",P1144,IF($J$1="March",P1145,IF($J$1="April",P1146,IF($J$1="May",P1147,IF($J$1="June",P1148,IF($J$1="July",P1149,IF($J$1="August",P1150,IF($J$1="August",P1150,IF($J$1="September",P1151,IF($J$1="October",P1152,IF($J$1="November",P1153,IF($J$1="December",P1154)))))))))))))</f>
        <v>0</v>
      </c>
      <c r="D1149" s="45"/>
      <c r="E1149" s="45"/>
      <c r="F1149" s="63" t="s">
        <v>70</v>
      </c>
      <c r="G1149" s="58">
        <f>IF($J$1="January",W1143,IF($J$1="February",W1144,IF($J$1="March",W1145,IF($J$1="April",W1146,IF($J$1="May",W1147,IF($J$1="June",W1148,IF($J$1="July",W1149,IF($J$1="August",W1150,IF($J$1="August",W1150,IF($J$1="September",W1151,IF($J$1="October",W1152,IF($J$1="November",W1153,IF($J$1="December",W1154)))))))))))))</f>
        <v>0</v>
      </c>
      <c r="H1149" s="62"/>
      <c r="I1149" s="361" t="s">
        <v>74</v>
      </c>
      <c r="J1149" s="362"/>
      <c r="K1149" s="68">
        <f>K1147+K1148</f>
        <v>0</v>
      </c>
      <c r="L1149" s="69"/>
      <c r="M1149" s="45"/>
      <c r="N1149" s="88"/>
      <c r="O1149" s="89" t="s">
        <v>55</v>
      </c>
      <c r="P1149" s="89"/>
      <c r="Q1149" s="89"/>
      <c r="R1149" s="89">
        <v>0</v>
      </c>
      <c r="S1149" s="93"/>
      <c r="T1149" s="89" t="s">
        <v>55</v>
      </c>
      <c r="U1149" s="162">
        <f>IF($J$1="June","",Y1148)</f>
        <v>0</v>
      </c>
      <c r="V1149" s="91"/>
      <c r="W1149" s="162">
        <f t="shared" si="215"/>
        <v>0</v>
      </c>
      <c r="X1149" s="91"/>
      <c r="Y1149" s="162">
        <f t="shared" si="216"/>
        <v>0</v>
      </c>
      <c r="Z1149" s="94"/>
    </row>
    <row r="1150" spans="1:27" s="43" customFormat="1" ht="21" hidden="1" customHeight="1" x14ac:dyDescent="0.25">
      <c r="A1150" s="44"/>
      <c r="B1150" s="63" t="s">
        <v>6</v>
      </c>
      <c r="C1150" s="54">
        <f>IF($J$1="January",Q1143,IF($J$1="February",Q1144,IF($J$1="March",Q1145,IF($J$1="April",Q1146,IF($J$1="May",Q1147,IF($J$1="June",Q1148,IF($J$1="July",Q1149,IF($J$1="August",Q1150,IF($J$1="August",Q1150,IF($J$1="September",Q1151,IF($J$1="October",Q1152,IF($J$1="November",Q1153,IF($J$1="December",Q1154)))))))))))))</f>
        <v>0</v>
      </c>
      <c r="D1150" s="45"/>
      <c r="E1150" s="45"/>
      <c r="F1150" s="63" t="s">
        <v>24</v>
      </c>
      <c r="G1150" s="58">
        <f>IF($J$1="January",X1143,IF($J$1="February",X1144,IF($J$1="March",X1145,IF($J$1="April",X1146,IF($J$1="May",X1147,IF($J$1="June",X1148,IF($J$1="July",X1149,IF($J$1="August",X1150,IF($J$1="August",X1150,IF($J$1="September",X1151,IF($J$1="October",X1152,IF($J$1="November",X1153,IF($J$1="December",X1154)))))))))))))</f>
        <v>0</v>
      </c>
      <c r="H1150" s="62"/>
      <c r="I1150" s="361" t="s">
        <v>75</v>
      </c>
      <c r="J1150" s="362"/>
      <c r="K1150" s="58">
        <f>G1150</f>
        <v>0</v>
      </c>
      <c r="L1150" s="70"/>
      <c r="M1150" s="45"/>
      <c r="N1150" s="88"/>
      <c r="O1150" s="89" t="s">
        <v>56</v>
      </c>
      <c r="P1150" s="89"/>
      <c r="Q1150" s="89"/>
      <c r="R1150" s="89">
        <v>0</v>
      </c>
      <c r="S1150" s="93"/>
      <c r="T1150" s="89" t="s">
        <v>56</v>
      </c>
      <c r="U1150" s="162" t="str">
        <f>IF($J$1="July","",Y1149)</f>
        <v/>
      </c>
      <c r="V1150" s="91"/>
      <c r="W1150" s="162" t="str">
        <f t="shared" si="215"/>
        <v/>
      </c>
      <c r="X1150" s="91"/>
      <c r="Y1150" s="162" t="str">
        <f t="shared" si="216"/>
        <v/>
      </c>
      <c r="Z1150" s="94"/>
    </row>
    <row r="1151" spans="1:27" s="43" customFormat="1" ht="21" hidden="1" customHeight="1" x14ac:dyDescent="0.25">
      <c r="A1151" s="44"/>
      <c r="B1151" s="71" t="s">
        <v>73</v>
      </c>
      <c r="C1151" s="54">
        <f>IF($J$1="January",R1143,IF($J$1="February",R1144,IF($J$1="March",R1145,IF($J$1="April",R1146,IF($J$1="May",R1147,IF($J$1="June",R1148,IF($J$1="July",R1149,IF($J$1="August",R1150,IF($J$1="August",R1150,IF($J$1="September",R1151,IF($J$1="October",R1152,IF($J$1="November",R1153,IF($J$1="December",R1154)))))))))))))</f>
        <v>0</v>
      </c>
      <c r="D1151" s="45"/>
      <c r="E1151" s="45"/>
      <c r="F1151" s="63" t="s">
        <v>72</v>
      </c>
      <c r="G1151" s="58">
        <f>IF($J$1="January",Y1143,IF($J$1="February",Y1144,IF($J$1="March",Y1145,IF($J$1="April",Y1146,IF($J$1="May",Y1147,IF($J$1="June",Y1148,IF($J$1="July",Y1149,IF($J$1="August",Y1150,IF($J$1="August",Y1150,IF($J$1="September",Y1151,IF($J$1="October",Y1152,IF($J$1="November",Y1153,IF($J$1="December",Y1154)))))))))))))</f>
        <v>0</v>
      </c>
      <c r="H1151" s="45"/>
      <c r="I1151" s="363" t="s">
        <v>68</v>
      </c>
      <c r="J1151" s="364"/>
      <c r="K1151" s="72"/>
      <c r="L1151" s="73"/>
      <c r="M1151" s="45"/>
      <c r="N1151" s="88"/>
      <c r="O1151" s="89" t="s">
        <v>61</v>
      </c>
      <c r="P1151" s="89"/>
      <c r="Q1151" s="89"/>
      <c r="R1151" s="89">
        <v>0</v>
      </c>
      <c r="S1151" s="93"/>
      <c r="T1151" s="89" t="s">
        <v>61</v>
      </c>
      <c r="U1151" s="162" t="str">
        <f>IF($J$1="August","",Y1150)</f>
        <v/>
      </c>
      <c r="V1151" s="91"/>
      <c r="W1151" s="162" t="str">
        <f t="shared" si="215"/>
        <v/>
      </c>
      <c r="X1151" s="91"/>
      <c r="Y1151" s="162" t="str">
        <f t="shared" si="216"/>
        <v/>
      </c>
      <c r="Z1151" s="94"/>
    </row>
    <row r="1152" spans="1:27" s="43" customFormat="1" ht="21" hidden="1" customHeight="1" x14ac:dyDescent="0.25">
      <c r="A1152" s="44"/>
      <c r="B1152" s="45"/>
      <c r="C1152" s="45"/>
      <c r="D1152" s="45"/>
      <c r="E1152" s="45"/>
      <c r="F1152" s="45"/>
      <c r="G1152" s="45"/>
      <c r="H1152" s="45"/>
      <c r="I1152" s="45"/>
      <c r="J1152" s="45"/>
      <c r="K1152" s="45"/>
      <c r="L1152" s="61"/>
      <c r="M1152" s="45"/>
      <c r="N1152" s="88"/>
      <c r="O1152" s="89" t="s">
        <v>57</v>
      </c>
      <c r="P1152" s="89"/>
      <c r="Q1152" s="89"/>
      <c r="R1152" s="89">
        <v>0</v>
      </c>
      <c r="S1152" s="93"/>
      <c r="T1152" s="89" t="s">
        <v>57</v>
      </c>
      <c r="U1152" s="162" t="str">
        <f>IF($J$1="September","",Y1151)</f>
        <v/>
      </c>
      <c r="V1152" s="91"/>
      <c r="W1152" s="162" t="str">
        <f t="shared" si="215"/>
        <v/>
      </c>
      <c r="X1152" s="91"/>
      <c r="Y1152" s="162" t="str">
        <f t="shared" si="216"/>
        <v/>
      </c>
      <c r="Z1152" s="94"/>
    </row>
    <row r="1153" spans="1:26" s="43" customFormat="1" ht="21" hidden="1" customHeight="1" x14ac:dyDescent="0.25">
      <c r="A1153" s="44"/>
      <c r="B1153" s="365" t="s">
        <v>103</v>
      </c>
      <c r="C1153" s="365"/>
      <c r="D1153" s="365"/>
      <c r="E1153" s="365"/>
      <c r="F1153" s="365"/>
      <c r="G1153" s="365"/>
      <c r="H1153" s="365"/>
      <c r="I1153" s="365"/>
      <c r="J1153" s="365"/>
      <c r="K1153" s="365"/>
      <c r="L1153" s="61"/>
      <c r="M1153" s="45"/>
      <c r="N1153" s="88"/>
      <c r="O1153" s="89" t="s">
        <v>62</v>
      </c>
      <c r="P1153" s="89"/>
      <c r="Q1153" s="89"/>
      <c r="R1153" s="89">
        <v>0</v>
      </c>
      <c r="S1153" s="93"/>
      <c r="T1153" s="89" t="s">
        <v>62</v>
      </c>
      <c r="U1153" s="162" t="str">
        <f>IF($J$1="October","",Y1152)</f>
        <v/>
      </c>
      <c r="V1153" s="91"/>
      <c r="W1153" s="162" t="str">
        <f t="shared" si="215"/>
        <v/>
      </c>
      <c r="X1153" s="91"/>
      <c r="Y1153" s="162" t="str">
        <f t="shared" si="216"/>
        <v/>
      </c>
      <c r="Z1153" s="94"/>
    </row>
    <row r="1154" spans="1:26" s="43" customFormat="1" ht="21" hidden="1" customHeight="1" x14ac:dyDescent="0.25">
      <c r="A1154" s="44"/>
      <c r="B1154" s="365"/>
      <c r="C1154" s="365"/>
      <c r="D1154" s="365"/>
      <c r="E1154" s="365"/>
      <c r="F1154" s="365"/>
      <c r="G1154" s="365"/>
      <c r="H1154" s="365"/>
      <c r="I1154" s="365"/>
      <c r="J1154" s="365"/>
      <c r="K1154" s="365"/>
      <c r="L1154" s="61"/>
      <c r="M1154" s="45"/>
      <c r="N1154" s="88"/>
      <c r="O1154" s="89" t="s">
        <v>63</v>
      </c>
      <c r="P1154" s="89"/>
      <c r="Q1154" s="89"/>
      <c r="R1154" s="89">
        <v>0</v>
      </c>
      <c r="S1154" s="93"/>
      <c r="T1154" s="89" t="s">
        <v>63</v>
      </c>
      <c r="U1154" s="162" t="str">
        <f>IF($J$1="November","",Y1153)</f>
        <v/>
      </c>
      <c r="V1154" s="91"/>
      <c r="W1154" s="162" t="str">
        <f t="shared" si="215"/>
        <v/>
      </c>
      <c r="X1154" s="91"/>
      <c r="Y1154" s="162" t="str">
        <f t="shared" si="216"/>
        <v/>
      </c>
      <c r="Z1154" s="94"/>
    </row>
    <row r="1155" spans="1:26" s="43" customFormat="1" ht="21" hidden="1" customHeight="1" thickBot="1" x14ac:dyDescent="0.3">
      <c r="A1155" s="74"/>
      <c r="B1155" s="75"/>
      <c r="C1155" s="75"/>
      <c r="D1155" s="75"/>
      <c r="E1155" s="75"/>
      <c r="F1155" s="75"/>
      <c r="G1155" s="75"/>
      <c r="H1155" s="75"/>
      <c r="I1155" s="75"/>
      <c r="J1155" s="75"/>
      <c r="K1155" s="75"/>
      <c r="L1155" s="76"/>
      <c r="N1155" s="95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7"/>
    </row>
    <row r="1156" spans="1:26" ht="21" hidden="1" customHeight="1" x14ac:dyDescent="0.3"/>
    <row r="1157" spans="1:26" ht="21" customHeight="1" thickBot="1" x14ac:dyDescent="0.35"/>
    <row r="1158" spans="1:26" s="43" customFormat="1" ht="21" customHeight="1" x14ac:dyDescent="0.25">
      <c r="A1158" s="350" t="s">
        <v>45</v>
      </c>
      <c r="B1158" s="351"/>
      <c r="C1158" s="351"/>
      <c r="D1158" s="351"/>
      <c r="E1158" s="351"/>
      <c r="F1158" s="351"/>
      <c r="G1158" s="351"/>
      <c r="H1158" s="351"/>
      <c r="I1158" s="351"/>
      <c r="J1158" s="351"/>
      <c r="K1158" s="351"/>
      <c r="L1158" s="352"/>
      <c r="M1158" s="130"/>
      <c r="N1158" s="81"/>
      <c r="O1158" s="353" t="s">
        <v>47</v>
      </c>
      <c r="P1158" s="354"/>
      <c r="Q1158" s="354"/>
      <c r="R1158" s="355"/>
      <c r="S1158" s="82"/>
      <c r="T1158" s="353" t="s">
        <v>48</v>
      </c>
      <c r="U1158" s="354"/>
      <c r="V1158" s="354"/>
      <c r="W1158" s="354"/>
      <c r="X1158" s="354"/>
      <c r="Y1158" s="355"/>
      <c r="Z1158" s="83"/>
    </row>
    <row r="1159" spans="1:26" s="43" customFormat="1" ht="21" customHeight="1" x14ac:dyDescent="0.25">
      <c r="A1159" s="44"/>
      <c r="B1159" s="45"/>
      <c r="C1159" s="356" t="s">
        <v>101</v>
      </c>
      <c r="D1159" s="356"/>
      <c r="E1159" s="356"/>
      <c r="F1159" s="356"/>
      <c r="G1159" s="46" t="str">
        <f>$J$1</f>
        <v>July</v>
      </c>
      <c r="H1159" s="357">
        <f>$K$1</f>
        <v>2020</v>
      </c>
      <c r="I1159" s="357"/>
      <c r="J1159" s="45"/>
      <c r="K1159" s="47"/>
      <c r="L1159" s="48"/>
      <c r="M1159" s="47"/>
      <c r="N1159" s="84"/>
      <c r="O1159" s="85" t="s">
        <v>58</v>
      </c>
      <c r="P1159" s="85" t="s">
        <v>7</v>
      </c>
      <c r="Q1159" s="85" t="s">
        <v>6</v>
      </c>
      <c r="R1159" s="85" t="s">
        <v>59</v>
      </c>
      <c r="S1159" s="86"/>
      <c r="T1159" s="85" t="s">
        <v>58</v>
      </c>
      <c r="U1159" s="85" t="s">
        <v>60</v>
      </c>
      <c r="V1159" s="85" t="s">
        <v>23</v>
      </c>
      <c r="W1159" s="85" t="s">
        <v>22</v>
      </c>
      <c r="X1159" s="85" t="s">
        <v>24</v>
      </c>
      <c r="Y1159" s="85" t="s">
        <v>64</v>
      </c>
      <c r="Z1159" s="87"/>
    </row>
    <row r="1160" spans="1:26" s="43" customFormat="1" ht="21" customHeight="1" x14ac:dyDescent="0.25">
      <c r="A1160" s="44"/>
      <c r="B1160" s="45"/>
      <c r="C1160" s="45"/>
      <c r="D1160" s="50"/>
      <c r="E1160" s="50"/>
      <c r="F1160" s="50"/>
      <c r="G1160" s="50"/>
      <c r="H1160" s="50"/>
      <c r="I1160" s="45"/>
      <c r="J1160" s="51" t="s">
        <v>1</v>
      </c>
      <c r="K1160" s="52">
        <v>16000</v>
      </c>
      <c r="L1160" s="53"/>
      <c r="M1160" s="45"/>
      <c r="N1160" s="88"/>
      <c r="O1160" s="89" t="s">
        <v>50</v>
      </c>
      <c r="P1160" s="89"/>
      <c r="Q1160" s="89"/>
      <c r="R1160" s="89">
        <v>0</v>
      </c>
      <c r="S1160" s="90"/>
      <c r="T1160" s="89" t="s">
        <v>50</v>
      </c>
      <c r="U1160" s="91"/>
      <c r="V1160" s="91"/>
      <c r="W1160" s="91">
        <f>V1160+U1160</f>
        <v>0</v>
      </c>
      <c r="X1160" s="91"/>
      <c r="Y1160" s="91">
        <f>W1160-X1160</f>
        <v>0</v>
      </c>
      <c r="Z1160" s="87"/>
    </row>
    <row r="1161" spans="1:26" s="43" customFormat="1" ht="21" customHeight="1" x14ac:dyDescent="0.25">
      <c r="A1161" s="44"/>
      <c r="B1161" s="45" t="s">
        <v>0</v>
      </c>
      <c r="C1161" s="100" t="s">
        <v>199</v>
      </c>
      <c r="D1161" s="45"/>
      <c r="E1161" s="45"/>
      <c r="F1161" s="45"/>
      <c r="G1161" s="45"/>
      <c r="H1161" s="56"/>
      <c r="I1161" s="50"/>
      <c r="J1161" s="45"/>
      <c r="K1161" s="45"/>
      <c r="L1161" s="57"/>
      <c r="M1161" s="130"/>
      <c r="N1161" s="92"/>
      <c r="O1161" s="89" t="s">
        <v>76</v>
      </c>
      <c r="P1161" s="89"/>
      <c r="Q1161" s="89"/>
      <c r="R1161" s="89">
        <v>0</v>
      </c>
      <c r="S1161" s="93"/>
      <c r="T1161" s="89" t="s">
        <v>76</v>
      </c>
      <c r="U1161" s="162">
        <f>IF($J$1="January","",Y1160)</f>
        <v>0</v>
      </c>
      <c r="V1161" s="91"/>
      <c r="W1161" s="162">
        <f>IF(U1161="","",U1161+V1161)</f>
        <v>0</v>
      </c>
      <c r="X1161" s="91"/>
      <c r="Y1161" s="162">
        <f>IF(W1161="","",W1161-X1161)</f>
        <v>0</v>
      </c>
      <c r="Z1161" s="94"/>
    </row>
    <row r="1162" spans="1:26" s="43" customFormat="1" ht="21" customHeight="1" x14ac:dyDescent="0.25">
      <c r="A1162" s="44"/>
      <c r="B1162" s="59" t="s">
        <v>46</v>
      </c>
      <c r="C1162" s="100"/>
      <c r="D1162" s="45"/>
      <c r="E1162" s="45"/>
      <c r="F1162" s="358" t="s">
        <v>48</v>
      </c>
      <c r="G1162" s="358"/>
      <c r="H1162" s="45"/>
      <c r="I1162" s="358" t="s">
        <v>49</v>
      </c>
      <c r="J1162" s="358"/>
      <c r="K1162" s="358"/>
      <c r="L1162" s="61"/>
      <c r="M1162" s="45"/>
      <c r="N1162" s="88"/>
      <c r="O1162" s="89" t="s">
        <v>51</v>
      </c>
      <c r="P1162" s="89"/>
      <c r="Q1162" s="89"/>
      <c r="R1162" s="89">
        <v>0</v>
      </c>
      <c r="S1162" s="93"/>
      <c r="T1162" s="89" t="s">
        <v>51</v>
      </c>
      <c r="U1162" s="162">
        <f>IF($J$1="February","",Y1161)</f>
        <v>0</v>
      </c>
      <c r="V1162" s="91"/>
      <c r="W1162" s="162">
        <f t="shared" ref="W1162:W1171" si="217">IF(U1162="","",U1162+V1162)</f>
        <v>0</v>
      </c>
      <c r="X1162" s="91"/>
      <c r="Y1162" s="162">
        <f t="shared" ref="Y1162:Y1171" si="218">IF(W1162="","",W1162-X1162)</f>
        <v>0</v>
      </c>
      <c r="Z1162" s="94"/>
    </row>
    <row r="1163" spans="1:26" s="43" customFormat="1" ht="21" customHeight="1" x14ac:dyDescent="0.25">
      <c r="A1163" s="44"/>
      <c r="B1163" s="45"/>
      <c r="C1163" s="45"/>
      <c r="D1163" s="45"/>
      <c r="E1163" s="45"/>
      <c r="F1163" s="45"/>
      <c r="G1163" s="45"/>
      <c r="H1163" s="62"/>
      <c r="L1163" s="49"/>
      <c r="M1163" s="45"/>
      <c r="N1163" s="88"/>
      <c r="O1163" s="89" t="s">
        <v>52</v>
      </c>
      <c r="P1163" s="89"/>
      <c r="Q1163" s="89"/>
      <c r="R1163" s="89">
        <v>0</v>
      </c>
      <c r="S1163" s="93"/>
      <c r="T1163" s="89" t="s">
        <v>52</v>
      </c>
      <c r="U1163" s="162">
        <f>IF($J$1="March","",Y1162)</f>
        <v>0</v>
      </c>
      <c r="V1163" s="91"/>
      <c r="W1163" s="162">
        <f t="shared" si="217"/>
        <v>0</v>
      </c>
      <c r="X1163" s="91"/>
      <c r="Y1163" s="162">
        <f t="shared" si="218"/>
        <v>0</v>
      </c>
      <c r="Z1163" s="94"/>
    </row>
    <row r="1164" spans="1:26" s="43" customFormat="1" ht="21" customHeight="1" x14ac:dyDescent="0.25">
      <c r="A1164" s="44"/>
      <c r="B1164" s="359" t="s">
        <v>47</v>
      </c>
      <c r="C1164" s="360"/>
      <c r="D1164" s="45"/>
      <c r="E1164" s="45"/>
      <c r="F1164" s="63" t="s">
        <v>69</v>
      </c>
      <c r="G1164" s="58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62"/>
      <c r="I1164" s="64">
        <f>IF(C1168&gt;0,$K$2,C1166)</f>
        <v>4</v>
      </c>
      <c r="J1164" s="65" t="s">
        <v>66</v>
      </c>
      <c r="K1164" s="66">
        <f>K1160/$K$2*I1164</f>
        <v>2064.516129032258</v>
      </c>
      <c r="L1164" s="67"/>
      <c r="M1164" s="45"/>
      <c r="N1164" s="88"/>
      <c r="O1164" s="89" t="s">
        <v>53</v>
      </c>
      <c r="P1164" s="89"/>
      <c r="Q1164" s="89"/>
      <c r="R1164" s="89">
        <v>0</v>
      </c>
      <c r="S1164" s="93"/>
      <c r="T1164" s="89" t="s">
        <v>53</v>
      </c>
      <c r="U1164" s="162">
        <f>IF($J$1="April","",Y1163)</f>
        <v>0</v>
      </c>
      <c r="V1164" s="91"/>
      <c r="W1164" s="162">
        <f t="shared" si="217"/>
        <v>0</v>
      </c>
      <c r="X1164" s="91"/>
      <c r="Y1164" s="162">
        <f t="shared" si="218"/>
        <v>0</v>
      </c>
      <c r="Z1164" s="94"/>
    </row>
    <row r="1165" spans="1:26" s="43" customFormat="1" ht="21" customHeight="1" x14ac:dyDescent="0.25">
      <c r="A1165" s="44"/>
      <c r="B1165" s="54"/>
      <c r="C1165" s="54"/>
      <c r="D1165" s="45"/>
      <c r="E1165" s="45"/>
      <c r="F1165" s="63" t="s">
        <v>23</v>
      </c>
      <c r="G1165" s="58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62"/>
      <c r="I1165" s="108">
        <v>2</v>
      </c>
      <c r="J1165" s="65" t="s">
        <v>67</v>
      </c>
      <c r="K1165" s="68">
        <f>K1160/$K$2/8*I1165</f>
        <v>129.03225806451613</v>
      </c>
      <c r="L1165" s="69"/>
      <c r="M1165" s="45"/>
      <c r="N1165" s="88"/>
      <c r="O1165" s="89" t="s">
        <v>54</v>
      </c>
      <c r="P1165" s="89">
        <v>18</v>
      </c>
      <c r="Q1165" s="89">
        <v>12</v>
      </c>
      <c r="R1165" s="89">
        <f t="shared" ref="R1165:R1171" si="219">IF(Q1165="","",R1164-Q1165)</f>
        <v>-12</v>
      </c>
      <c r="S1165" s="93"/>
      <c r="T1165" s="89" t="s">
        <v>54</v>
      </c>
      <c r="U1165" s="162">
        <f>IF($J$1="May","",Y1164)</f>
        <v>0</v>
      </c>
      <c r="V1165" s="91"/>
      <c r="W1165" s="162">
        <f t="shared" si="217"/>
        <v>0</v>
      </c>
      <c r="X1165" s="91"/>
      <c r="Y1165" s="162">
        <f t="shared" si="218"/>
        <v>0</v>
      </c>
      <c r="Z1165" s="94"/>
    </row>
    <row r="1166" spans="1:26" s="43" customFormat="1" ht="21" customHeight="1" x14ac:dyDescent="0.25">
      <c r="A1166" s="44"/>
      <c r="B1166" s="63" t="s">
        <v>7</v>
      </c>
      <c r="C1166" s="54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4</v>
      </c>
      <c r="D1166" s="45"/>
      <c r="E1166" s="45"/>
      <c r="F1166" s="63" t="s">
        <v>70</v>
      </c>
      <c r="G1166" s="58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62"/>
      <c r="I1166" s="361" t="s">
        <v>74</v>
      </c>
      <c r="J1166" s="362"/>
      <c r="K1166" s="68">
        <f>K1164+K1165</f>
        <v>2193.5483870967741</v>
      </c>
      <c r="L1166" s="69"/>
      <c r="M1166" s="45"/>
      <c r="N1166" s="88"/>
      <c r="O1166" s="89" t="s">
        <v>55</v>
      </c>
      <c r="P1166" s="89">
        <v>4</v>
      </c>
      <c r="Q1166" s="89"/>
      <c r="R1166" s="89"/>
      <c r="S1166" s="93"/>
      <c r="T1166" s="89" t="s">
        <v>55</v>
      </c>
      <c r="U1166" s="162">
        <f>IF($J$1="June","",Y1165)</f>
        <v>0</v>
      </c>
      <c r="V1166" s="91"/>
      <c r="W1166" s="162">
        <f t="shared" si="217"/>
        <v>0</v>
      </c>
      <c r="X1166" s="91"/>
      <c r="Y1166" s="162">
        <f t="shared" si="218"/>
        <v>0</v>
      </c>
      <c r="Z1166" s="94"/>
    </row>
    <row r="1167" spans="1:26" s="43" customFormat="1" ht="21" customHeight="1" x14ac:dyDescent="0.25">
      <c r="A1167" s="44"/>
      <c r="B1167" s="63" t="s">
        <v>6</v>
      </c>
      <c r="C1167" s="54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45"/>
      <c r="E1167" s="45"/>
      <c r="F1167" s="63" t="s">
        <v>24</v>
      </c>
      <c r="G1167" s="58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62"/>
      <c r="I1167" s="361" t="s">
        <v>75</v>
      </c>
      <c r="J1167" s="362"/>
      <c r="K1167" s="58">
        <f>G1167</f>
        <v>0</v>
      </c>
      <c r="L1167" s="70"/>
      <c r="M1167" s="45"/>
      <c r="N1167" s="88"/>
      <c r="O1167" s="89" t="s">
        <v>56</v>
      </c>
      <c r="P1167" s="89"/>
      <c r="Q1167" s="89"/>
      <c r="R1167" s="89">
        <v>0</v>
      </c>
      <c r="S1167" s="93"/>
      <c r="T1167" s="89" t="s">
        <v>56</v>
      </c>
      <c r="U1167" s="162" t="str">
        <f>IF($J$1="July","",Y1166)</f>
        <v/>
      </c>
      <c r="V1167" s="91"/>
      <c r="W1167" s="162" t="str">
        <f t="shared" si="217"/>
        <v/>
      </c>
      <c r="X1167" s="91"/>
      <c r="Y1167" s="162" t="str">
        <f t="shared" si="218"/>
        <v/>
      </c>
      <c r="Z1167" s="94"/>
    </row>
    <row r="1168" spans="1:26" s="43" customFormat="1" ht="21" customHeight="1" x14ac:dyDescent="0.25">
      <c r="A1168" s="44"/>
      <c r="B1168" s="71" t="s">
        <v>73</v>
      </c>
      <c r="C1168" s="54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>0</v>
      </c>
      <c r="D1168" s="45"/>
      <c r="E1168" s="45"/>
      <c r="F1168" s="63" t="s">
        <v>72</v>
      </c>
      <c r="G1168" s="58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45"/>
      <c r="I1168" s="363" t="s">
        <v>68</v>
      </c>
      <c r="J1168" s="364"/>
      <c r="K1168" s="72">
        <f>K1166-K1167</f>
        <v>2193.5483870967741</v>
      </c>
      <c r="L1168" s="73"/>
      <c r="M1168" s="45"/>
      <c r="N1168" s="88"/>
      <c r="O1168" s="89" t="s">
        <v>61</v>
      </c>
      <c r="P1168" s="89"/>
      <c r="Q1168" s="89"/>
      <c r="R1168" s="89" t="str">
        <f t="shared" si="219"/>
        <v/>
      </c>
      <c r="S1168" s="93"/>
      <c r="T1168" s="89" t="s">
        <v>61</v>
      </c>
      <c r="U1168" s="162" t="str">
        <f>IF($J$1="August","",Y1167)</f>
        <v/>
      </c>
      <c r="V1168" s="91"/>
      <c r="W1168" s="162" t="str">
        <f t="shared" si="217"/>
        <v/>
      </c>
      <c r="X1168" s="91"/>
      <c r="Y1168" s="162" t="str">
        <f t="shared" si="218"/>
        <v/>
      </c>
      <c r="Z1168" s="94"/>
    </row>
    <row r="1169" spans="1:26" s="43" customFormat="1" ht="21" customHeight="1" x14ac:dyDescent="0.25">
      <c r="A1169" s="44"/>
      <c r="B1169" s="45"/>
      <c r="C1169" s="45"/>
      <c r="D1169" s="45"/>
      <c r="E1169" s="45"/>
      <c r="F1169" s="45"/>
      <c r="G1169" s="45"/>
      <c r="H1169" s="45"/>
      <c r="I1169" s="45"/>
      <c r="J1169" s="45"/>
      <c r="K1169" s="45"/>
      <c r="L1169" s="61"/>
      <c r="M1169" s="45"/>
      <c r="N1169" s="88"/>
      <c r="O1169" s="89" t="s">
        <v>57</v>
      </c>
      <c r="P1169" s="89"/>
      <c r="Q1169" s="89"/>
      <c r="R1169" s="89">
        <v>0</v>
      </c>
      <c r="S1169" s="93"/>
      <c r="T1169" s="89" t="s">
        <v>57</v>
      </c>
      <c r="U1169" s="162" t="str">
        <f>IF($J$1="September","",Y1168)</f>
        <v/>
      </c>
      <c r="V1169" s="91"/>
      <c r="W1169" s="162" t="str">
        <f t="shared" si="217"/>
        <v/>
      </c>
      <c r="X1169" s="91"/>
      <c r="Y1169" s="162" t="str">
        <f t="shared" si="218"/>
        <v/>
      </c>
      <c r="Z1169" s="94"/>
    </row>
    <row r="1170" spans="1:26" s="43" customFormat="1" ht="21" customHeight="1" x14ac:dyDescent="0.25">
      <c r="A1170" s="44"/>
      <c r="B1170" s="365" t="s">
        <v>103</v>
      </c>
      <c r="C1170" s="365"/>
      <c r="D1170" s="365"/>
      <c r="E1170" s="365"/>
      <c r="F1170" s="365"/>
      <c r="G1170" s="365"/>
      <c r="H1170" s="365"/>
      <c r="I1170" s="365"/>
      <c r="J1170" s="365"/>
      <c r="K1170" s="365"/>
      <c r="L1170" s="61"/>
      <c r="M1170" s="45"/>
      <c r="N1170" s="88"/>
      <c r="O1170" s="89" t="s">
        <v>62</v>
      </c>
      <c r="P1170" s="89"/>
      <c r="Q1170" s="89"/>
      <c r="R1170" s="89">
        <v>0</v>
      </c>
      <c r="S1170" s="93"/>
      <c r="T1170" s="89" t="s">
        <v>62</v>
      </c>
      <c r="U1170" s="162" t="str">
        <f>IF($J$1="October","",Y1169)</f>
        <v/>
      </c>
      <c r="V1170" s="91"/>
      <c r="W1170" s="162" t="str">
        <f t="shared" si="217"/>
        <v/>
      </c>
      <c r="X1170" s="91"/>
      <c r="Y1170" s="162" t="str">
        <f t="shared" si="218"/>
        <v/>
      </c>
      <c r="Z1170" s="94"/>
    </row>
    <row r="1171" spans="1:26" s="43" customFormat="1" ht="21" customHeight="1" x14ac:dyDescent="0.25">
      <c r="A1171" s="44"/>
      <c r="B1171" s="365"/>
      <c r="C1171" s="365"/>
      <c r="D1171" s="365"/>
      <c r="E1171" s="365"/>
      <c r="F1171" s="365"/>
      <c r="G1171" s="365"/>
      <c r="H1171" s="365"/>
      <c r="I1171" s="365"/>
      <c r="J1171" s="365"/>
      <c r="K1171" s="365"/>
      <c r="L1171" s="61"/>
      <c r="M1171" s="45"/>
      <c r="N1171" s="88"/>
      <c r="O1171" s="89" t="s">
        <v>63</v>
      </c>
      <c r="P1171" s="89"/>
      <c r="Q1171" s="89"/>
      <c r="R1171" s="89" t="str">
        <f t="shared" si="219"/>
        <v/>
      </c>
      <c r="S1171" s="93"/>
      <c r="T1171" s="89" t="s">
        <v>63</v>
      </c>
      <c r="U1171" s="162" t="str">
        <f>IF($J$1="November","",Y1170)</f>
        <v/>
      </c>
      <c r="V1171" s="91"/>
      <c r="W1171" s="162" t="str">
        <f t="shared" si="217"/>
        <v/>
      </c>
      <c r="X1171" s="91"/>
      <c r="Y1171" s="162" t="str">
        <f t="shared" si="218"/>
        <v/>
      </c>
      <c r="Z1171" s="94"/>
    </row>
    <row r="1172" spans="1:26" s="43" customFormat="1" ht="21" customHeight="1" thickBot="1" x14ac:dyDescent="0.3">
      <c r="A1172" s="74"/>
      <c r="B1172" s="75"/>
      <c r="C1172" s="75"/>
      <c r="D1172" s="75"/>
      <c r="E1172" s="75"/>
      <c r="F1172" s="75"/>
      <c r="G1172" s="75"/>
      <c r="H1172" s="75"/>
      <c r="I1172" s="75"/>
      <c r="J1172" s="75"/>
      <c r="K1172" s="75"/>
      <c r="L1172" s="76"/>
      <c r="N1172" s="95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7"/>
    </row>
    <row r="1173" spans="1:26" ht="21" customHeight="1" thickBot="1" x14ac:dyDescent="0.35"/>
    <row r="1174" spans="1:26" s="43" customFormat="1" ht="21" customHeight="1" x14ac:dyDescent="0.25">
      <c r="A1174" s="402" t="s">
        <v>45</v>
      </c>
      <c r="B1174" s="403"/>
      <c r="C1174" s="403"/>
      <c r="D1174" s="403"/>
      <c r="E1174" s="403"/>
      <c r="F1174" s="403"/>
      <c r="G1174" s="403"/>
      <c r="H1174" s="403"/>
      <c r="I1174" s="403"/>
      <c r="J1174" s="403"/>
      <c r="K1174" s="403"/>
      <c r="L1174" s="404"/>
      <c r="M1174" s="101"/>
      <c r="N1174" s="81"/>
      <c r="O1174" s="353" t="s">
        <v>47</v>
      </c>
      <c r="P1174" s="354"/>
      <c r="Q1174" s="354"/>
      <c r="R1174" s="355"/>
      <c r="S1174" s="82"/>
      <c r="T1174" s="353" t="s">
        <v>48</v>
      </c>
      <c r="U1174" s="354"/>
      <c r="V1174" s="354"/>
      <c r="W1174" s="354"/>
      <c r="X1174" s="354"/>
      <c r="Y1174" s="355"/>
      <c r="Z1174" s="80"/>
    </row>
    <row r="1175" spans="1:26" s="43" customFormat="1" ht="21" customHeight="1" x14ac:dyDescent="0.25">
      <c r="A1175" s="44"/>
      <c r="B1175" s="45"/>
      <c r="C1175" s="356" t="s">
        <v>101</v>
      </c>
      <c r="D1175" s="356"/>
      <c r="E1175" s="356"/>
      <c r="F1175" s="356"/>
      <c r="G1175" s="46" t="str">
        <f>$J$1</f>
        <v>July</v>
      </c>
      <c r="H1175" s="357">
        <f>$K$1</f>
        <v>2020</v>
      </c>
      <c r="I1175" s="357"/>
      <c r="J1175" s="45"/>
      <c r="K1175" s="47"/>
      <c r="L1175" s="48"/>
      <c r="M1175" s="47"/>
      <c r="N1175" s="84"/>
      <c r="O1175" s="85" t="s">
        <v>58</v>
      </c>
      <c r="P1175" s="85" t="s">
        <v>7</v>
      </c>
      <c r="Q1175" s="85" t="s">
        <v>6</v>
      </c>
      <c r="R1175" s="85" t="s">
        <v>59</v>
      </c>
      <c r="S1175" s="86"/>
      <c r="T1175" s="85" t="s">
        <v>58</v>
      </c>
      <c r="U1175" s="85" t="s">
        <v>60</v>
      </c>
      <c r="V1175" s="85" t="s">
        <v>23</v>
      </c>
      <c r="W1175" s="85" t="s">
        <v>22</v>
      </c>
      <c r="X1175" s="85" t="s">
        <v>24</v>
      </c>
      <c r="Y1175" s="85" t="s">
        <v>64</v>
      </c>
      <c r="Z1175" s="80"/>
    </row>
    <row r="1176" spans="1:26" s="43" customFormat="1" ht="21" customHeight="1" x14ac:dyDescent="0.25">
      <c r="A1176" s="44"/>
      <c r="B1176" s="45"/>
      <c r="C1176" s="45"/>
      <c r="D1176" s="50"/>
      <c r="E1176" s="50"/>
      <c r="F1176" s="50"/>
      <c r="G1176" s="50"/>
      <c r="H1176" s="50"/>
      <c r="I1176" s="45"/>
      <c r="J1176" s="51" t="s">
        <v>1</v>
      </c>
      <c r="K1176" s="52">
        <v>22000</v>
      </c>
      <c r="L1176" s="53"/>
      <c r="M1176" s="45"/>
      <c r="N1176" s="88"/>
      <c r="O1176" s="89" t="s">
        <v>50</v>
      </c>
      <c r="P1176" s="89"/>
      <c r="Q1176" s="89"/>
      <c r="R1176" s="89"/>
      <c r="S1176" s="90"/>
      <c r="T1176" s="89" t="s">
        <v>50</v>
      </c>
      <c r="U1176" s="91"/>
      <c r="V1176" s="91"/>
      <c r="W1176" s="91">
        <f>V1176+U1176</f>
        <v>0</v>
      </c>
      <c r="X1176" s="91"/>
      <c r="Y1176" s="91">
        <f>W1176-X1176</f>
        <v>0</v>
      </c>
      <c r="Z1176" s="80"/>
    </row>
    <row r="1177" spans="1:26" s="43" customFormat="1" ht="21" customHeight="1" x14ac:dyDescent="0.25">
      <c r="A1177" s="44"/>
      <c r="B1177" s="45" t="s">
        <v>0</v>
      </c>
      <c r="C1177" s="100" t="s">
        <v>200</v>
      </c>
      <c r="D1177" s="45"/>
      <c r="E1177" s="45"/>
      <c r="F1177" s="45"/>
      <c r="G1177" s="45"/>
      <c r="H1177" s="56"/>
      <c r="I1177" s="50"/>
      <c r="J1177" s="45"/>
      <c r="K1177" s="45"/>
      <c r="L1177" s="57"/>
      <c r="M1177" s="101"/>
      <c r="N1177" s="92"/>
      <c r="O1177" s="89" t="s">
        <v>76</v>
      </c>
      <c r="P1177" s="89"/>
      <c r="Q1177" s="89"/>
      <c r="R1177" s="89">
        <v>0</v>
      </c>
      <c r="S1177" s="93"/>
      <c r="T1177" s="89" t="s">
        <v>76</v>
      </c>
      <c r="U1177" s="162">
        <f>Y1176</f>
        <v>0</v>
      </c>
      <c r="V1177" s="91"/>
      <c r="W1177" s="91">
        <f>V1177+U1177</f>
        <v>0</v>
      </c>
      <c r="X1177" s="91"/>
      <c r="Y1177" s="162">
        <f>IF(W1177="","",W1177-X1177)</f>
        <v>0</v>
      </c>
      <c r="Z1177" s="80"/>
    </row>
    <row r="1178" spans="1:26" s="43" customFormat="1" ht="21" customHeight="1" x14ac:dyDescent="0.25">
      <c r="A1178" s="44"/>
      <c r="B1178" s="59" t="s">
        <v>46</v>
      </c>
      <c r="C1178" s="60"/>
      <c r="D1178" s="45"/>
      <c r="E1178" s="45"/>
      <c r="F1178" s="358" t="s">
        <v>48</v>
      </c>
      <c r="G1178" s="358"/>
      <c r="H1178" s="45"/>
      <c r="I1178" s="358" t="s">
        <v>49</v>
      </c>
      <c r="J1178" s="358"/>
      <c r="K1178" s="358"/>
      <c r="L1178" s="61"/>
      <c r="M1178" s="45"/>
      <c r="N1178" s="88"/>
      <c r="O1178" s="89" t="s">
        <v>51</v>
      </c>
      <c r="P1178" s="89"/>
      <c r="Q1178" s="89"/>
      <c r="R1178" s="89">
        <v>0</v>
      </c>
      <c r="S1178" s="93"/>
      <c r="T1178" s="89" t="s">
        <v>51</v>
      </c>
      <c r="U1178" s="162"/>
      <c r="V1178" s="91"/>
      <c r="W1178" s="91">
        <f>V1178+U1178</f>
        <v>0</v>
      </c>
      <c r="X1178" s="91"/>
      <c r="Y1178" s="162">
        <f t="shared" ref="Y1178:Y1187" si="220">IF(W1178="","",W1178-X1178)</f>
        <v>0</v>
      </c>
      <c r="Z1178" s="80"/>
    </row>
    <row r="1179" spans="1:26" s="43" customFormat="1" ht="21" customHeight="1" x14ac:dyDescent="0.25">
      <c r="A1179" s="44"/>
      <c r="B1179" s="45"/>
      <c r="C1179" s="45"/>
      <c r="D1179" s="45"/>
      <c r="E1179" s="45"/>
      <c r="F1179" s="45"/>
      <c r="G1179" s="45"/>
      <c r="H1179" s="62"/>
      <c r="L1179" s="49"/>
      <c r="M1179" s="45"/>
      <c r="N1179" s="88"/>
      <c r="O1179" s="89" t="s">
        <v>52</v>
      </c>
      <c r="P1179" s="89"/>
      <c r="Q1179" s="89"/>
      <c r="R1179" s="89">
        <v>0</v>
      </c>
      <c r="S1179" s="93"/>
      <c r="T1179" s="89" t="s">
        <v>52</v>
      </c>
      <c r="U1179" s="162">
        <f t="shared" ref="U1179:U1182" si="221">Y1178</f>
        <v>0</v>
      </c>
      <c r="V1179" s="91"/>
      <c r="W1179" s="162">
        <f t="shared" ref="W1179:W1187" si="222">IF(U1179="","",U1179+V1179)</f>
        <v>0</v>
      </c>
      <c r="X1179" s="91"/>
      <c r="Y1179" s="162">
        <f t="shared" si="220"/>
        <v>0</v>
      </c>
      <c r="Z1179" s="80"/>
    </row>
    <row r="1180" spans="1:26" s="43" customFormat="1" ht="21" customHeight="1" x14ac:dyDescent="0.25">
      <c r="A1180" s="44"/>
      <c r="B1180" s="359" t="s">
        <v>47</v>
      </c>
      <c r="C1180" s="360"/>
      <c r="D1180" s="45"/>
      <c r="E1180" s="45"/>
      <c r="F1180" s="63" t="s">
        <v>69</v>
      </c>
      <c r="G1180" s="58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62"/>
      <c r="I1180" s="64">
        <f>IF(C1184&gt;0,$K$2,C1182)</f>
        <v>31</v>
      </c>
      <c r="J1180" s="65" t="s">
        <v>66</v>
      </c>
      <c r="K1180" s="66">
        <f>K1176/$K$2*I1180</f>
        <v>22000</v>
      </c>
      <c r="L1180" s="67"/>
      <c r="M1180" s="45"/>
      <c r="N1180" s="88"/>
      <c r="O1180" s="89" t="s">
        <v>53</v>
      </c>
      <c r="P1180" s="89"/>
      <c r="Q1180" s="89"/>
      <c r="R1180" s="89">
        <v>0</v>
      </c>
      <c r="S1180" s="93"/>
      <c r="T1180" s="89" t="s">
        <v>53</v>
      </c>
      <c r="U1180" s="162">
        <f t="shared" si="221"/>
        <v>0</v>
      </c>
      <c r="V1180" s="91"/>
      <c r="W1180" s="162">
        <f t="shared" si="222"/>
        <v>0</v>
      </c>
      <c r="X1180" s="91"/>
      <c r="Y1180" s="162">
        <f t="shared" si="220"/>
        <v>0</v>
      </c>
      <c r="Z1180" s="80"/>
    </row>
    <row r="1181" spans="1:26" s="43" customFormat="1" ht="21" customHeight="1" x14ac:dyDescent="0.25">
      <c r="A1181" s="44"/>
      <c r="B1181" s="54"/>
      <c r="C1181" s="54"/>
      <c r="D1181" s="45"/>
      <c r="E1181" s="45"/>
      <c r="F1181" s="63" t="s">
        <v>23</v>
      </c>
      <c r="G1181" s="58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14000</v>
      </c>
      <c r="H1181" s="62"/>
      <c r="I1181" s="108">
        <v>35</v>
      </c>
      <c r="J1181" s="65" t="s">
        <v>67</v>
      </c>
      <c r="K1181" s="68">
        <f>K1176/$K$2/8*I1181</f>
        <v>3104.838709677419</v>
      </c>
      <c r="L1181" s="69"/>
      <c r="M1181" s="45"/>
      <c r="N1181" s="88"/>
      <c r="O1181" s="89" t="s">
        <v>54</v>
      </c>
      <c r="P1181" s="89">
        <v>19</v>
      </c>
      <c r="Q1181" s="89">
        <v>11</v>
      </c>
      <c r="R1181" s="89">
        <v>0</v>
      </c>
      <c r="S1181" s="93"/>
      <c r="T1181" s="89" t="s">
        <v>54</v>
      </c>
      <c r="U1181" s="162">
        <f t="shared" si="221"/>
        <v>0</v>
      </c>
      <c r="V1181" s="91"/>
      <c r="W1181" s="162">
        <f t="shared" si="222"/>
        <v>0</v>
      </c>
      <c r="X1181" s="91"/>
      <c r="Y1181" s="162">
        <f t="shared" si="220"/>
        <v>0</v>
      </c>
      <c r="Z1181" s="80"/>
    </row>
    <row r="1182" spans="1:26" s="43" customFormat="1" ht="21" customHeight="1" x14ac:dyDescent="0.25">
      <c r="A1182" s="44"/>
      <c r="B1182" s="63" t="s">
        <v>7</v>
      </c>
      <c r="C1182" s="54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31</v>
      </c>
      <c r="D1182" s="45"/>
      <c r="E1182" s="45"/>
      <c r="F1182" s="63" t="s">
        <v>70</v>
      </c>
      <c r="G1182" s="58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14000</v>
      </c>
      <c r="H1182" s="62"/>
      <c r="I1182" s="361" t="s">
        <v>74</v>
      </c>
      <c r="J1182" s="362"/>
      <c r="K1182" s="68">
        <f>K1180+K1181</f>
        <v>25104.83870967742</v>
      </c>
      <c r="L1182" s="69"/>
      <c r="M1182" s="45"/>
      <c r="N1182" s="88"/>
      <c r="O1182" s="89" t="s">
        <v>55</v>
      </c>
      <c r="P1182" s="89">
        <v>31</v>
      </c>
      <c r="Q1182" s="89">
        <v>0</v>
      </c>
      <c r="R1182" s="89">
        <v>0</v>
      </c>
      <c r="S1182" s="93"/>
      <c r="T1182" s="89" t="s">
        <v>55</v>
      </c>
      <c r="U1182" s="162">
        <f t="shared" si="221"/>
        <v>0</v>
      </c>
      <c r="V1182" s="91">
        <f>10000+4000</f>
        <v>14000</v>
      </c>
      <c r="W1182" s="162">
        <f t="shared" si="222"/>
        <v>14000</v>
      </c>
      <c r="X1182" s="91">
        <v>14000</v>
      </c>
      <c r="Y1182" s="162">
        <f t="shared" si="220"/>
        <v>0</v>
      </c>
      <c r="Z1182" s="80"/>
    </row>
    <row r="1183" spans="1:26" s="43" customFormat="1" ht="21" customHeight="1" x14ac:dyDescent="0.25">
      <c r="A1183" s="44"/>
      <c r="B1183" s="63" t="s">
        <v>6</v>
      </c>
      <c r="C1183" s="54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45"/>
      <c r="E1183" s="45"/>
      <c r="F1183" s="63" t="s">
        <v>24</v>
      </c>
      <c r="G1183" s="58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14000</v>
      </c>
      <c r="H1183" s="62"/>
      <c r="I1183" s="361" t="s">
        <v>75</v>
      </c>
      <c r="J1183" s="362"/>
      <c r="K1183" s="58">
        <f>G1183</f>
        <v>14000</v>
      </c>
      <c r="L1183" s="70"/>
      <c r="M1183" s="45"/>
      <c r="N1183" s="88"/>
      <c r="O1183" s="89" t="s">
        <v>56</v>
      </c>
      <c r="P1183" s="89"/>
      <c r="Q1183" s="89"/>
      <c r="R1183" s="89">
        <v>0</v>
      </c>
      <c r="S1183" s="93"/>
      <c r="T1183" s="89" t="s">
        <v>56</v>
      </c>
      <c r="U1183" s="162"/>
      <c r="V1183" s="91"/>
      <c r="W1183" s="162" t="str">
        <f t="shared" si="222"/>
        <v/>
      </c>
      <c r="X1183" s="91"/>
      <c r="Y1183" s="162" t="str">
        <f t="shared" si="220"/>
        <v/>
      </c>
      <c r="Z1183" s="80"/>
    </row>
    <row r="1184" spans="1:26" s="43" customFormat="1" ht="21" customHeight="1" x14ac:dyDescent="0.25">
      <c r="A1184" s="44"/>
      <c r="B1184" s="71" t="s">
        <v>73</v>
      </c>
      <c r="C1184" s="54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45"/>
      <c r="E1184" s="45"/>
      <c r="F1184" s="63" t="s">
        <v>72</v>
      </c>
      <c r="G1184" s="58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45"/>
      <c r="I1184" s="363" t="s">
        <v>68</v>
      </c>
      <c r="J1184" s="364"/>
      <c r="K1184" s="72">
        <f>K1182-K1183</f>
        <v>11104.83870967742</v>
      </c>
      <c r="L1184" s="73"/>
      <c r="M1184" s="45"/>
      <c r="N1184" s="88"/>
      <c r="O1184" s="89" t="s">
        <v>61</v>
      </c>
      <c r="P1184" s="89"/>
      <c r="Q1184" s="89"/>
      <c r="R1184" s="89">
        <v>0</v>
      </c>
      <c r="S1184" s="93"/>
      <c r="T1184" s="89" t="s">
        <v>61</v>
      </c>
      <c r="U1184" s="162"/>
      <c r="V1184" s="91"/>
      <c r="W1184" s="162" t="str">
        <f t="shared" si="222"/>
        <v/>
      </c>
      <c r="X1184" s="91"/>
      <c r="Y1184" s="162" t="str">
        <f t="shared" si="220"/>
        <v/>
      </c>
      <c r="Z1184" s="80"/>
    </row>
    <row r="1185" spans="1:26" s="43" customFormat="1" ht="21" customHeight="1" x14ac:dyDescent="0.25">
      <c r="A1185" s="44"/>
      <c r="B1185" s="45"/>
      <c r="C1185" s="45"/>
      <c r="D1185" s="45"/>
      <c r="E1185" s="45"/>
      <c r="F1185" s="45"/>
      <c r="G1185" s="45"/>
      <c r="H1185" s="45"/>
      <c r="I1185" s="45"/>
      <c r="J1185" s="45"/>
      <c r="K1185" s="177"/>
      <c r="L1185" s="61"/>
      <c r="M1185" s="45"/>
      <c r="N1185" s="88"/>
      <c r="O1185" s="89" t="s">
        <v>57</v>
      </c>
      <c r="P1185" s="89"/>
      <c r="Q1185" s="89"/>
      <c r="R1185" s="89">
        <v>0</v>
      </c>
      <c r="S1185" s="93"/>
      <c r="T1185" s="89" t="s">
        <v>57</v>
      </c>
      <c r="U1185" s="162"/>
      <c r="V1185" s="91"/>
      <c r="W1185" s="162" t="str">
        <f t="shared" si="222"/>
        <v/>
      </c>
      <c r="X1185" s="91"/>
      <c r="Y1185" s="162" t="str">
        <f t="shared" si="220"/>
        <v/>
      </c>
      <c r="Z1185" s="80"/>
    </row>
    <row r="1186" spans="1:26" s="43" customFormat="1" ht="21" customHeight="1" x14ac:dyDescent="0.25">
      <c r="A1186" s="44"/>
      <c r="B1186" s="365" t="s">
        <v>103</v>
      </c>
      <c r="C1186" s="365"/>
      <c r="D1186" s="365"/>
      <c r="E1186" s="365"/>
      <c r="F1186" s="365"/>
      <c r="G1186" s="365"/>
      <c r="H1186" s="365"/>
      <c r="I1186" s="365"/>
      <c r="J1186" s="365"/>
      <c r="K1186" s="365"/>
      <c r="L1186" s="61"/>
      <c r="M1186" s="45"/>
      <c r="N1186" s="88"/>
      <c r="O1186" s="89" t="s">
        <v>62</v>
      </c>
      <c r="P1186" s="89"/>
      <c r="Q1186" s="89"/>
      <c r="R1186" s="89">
        <v>0</v>
      </c>
      <c r="S1186" s="93"/>
      <c r="T1186" s="89" t="s">
        <v>62</v>
      </c>
      <c r="U1186" s="162"/>
      <c r="V1186" s="91"/>
      <c r="W1186" s="162" t="str">
        <f t="shared" si="222"/>
        <v/>
      </c>
      <c r="X1186" s="91"/>
      <c r="Y1186" s="162" t="str">
        <f t="shared" si="220"/>
        <v/>
      </c>
      <c r="Z1186" s="80"/>
    </row>
    <row r="1187" spans="1:26" s="43" customFormat="1" ht="21" customHeight="1" x14ac:dyDescent="0.25">
      <c r="A1187" s="44"/>
      <c r="B1187" s="365"/>
      <c r="C1187" s="365"/>
      <c r="D1187" s="365"/>
      <c r="E1187" s="365"/>
      <c r="F1187" s="365"/>
      <c r="G1187" s="365"/>
      <c r="H1187" s="365"/>
      <c r="I1187" s="365"/>
      <c r="J1187" s="365"/>
      <c r="K1187" s="365"/>
      <c r="L1187" s="61"/>
      <c r="M1187" s="45"/>
      <c r="N1187" s="88"/>
      <c r="O1187" s="89" t="s">
        <v>63</v>
      </c>
      <c r="P1187" s="89"/>
      <c r="Q1187" s="89"/>
      <c r="R1187" s="89">
        <v>0</v>
      </c>
      <c r="S1187" s="93"/>
      <c r="T1187" s="89" t="s">
        <v>63</v>
      </c>
      <c r="U1187" s="162"/>
      <c r="V1187" s="91"/>
      <c r="W1187" s="162" t="str">
        <f t="shared" si="222"/>
        <v/>
      </c>
      <c r="X1187" s="91"/>
      <c r="Y1187" s="162" t="str">
        <f t="shared" si="220"/>
        <v/>
      </c>
      <c r="Z1187" s="80"/>
    </row>
    <row r="1188" spans="1:26" s="43" customFormat="1" ht="21" customHeight="1" thickBot="1" x14ac:dyDescent="0.3">
      <c r="A1188" s="74"/>
      <c r="B1188" s="75"/>
      <c r="C1188" s="75"/>
      <c r="D1188" s="75"/>
      <c r="E1188" s="75"/>
      <c r="F1188" s="75"/>
      <c r="G1188" s="75"/>
      <c r="H1188" s="75"/>
      <c r="I1188" s="75"/>
      <c r="J1188" s="75"/>
      <c r="K1188" s="75"/>
      <c r="L1188" s="76"/>
      <c r="N1188" s="95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80"/>
    </row>
    <row r="1189" spans="1:26" ht="21" customHeight="1" x14ac:dyDescent="0.3"/>
    <row r="1190" spans="1:26" s="43" customFormat="1" ht="21" hidden="1" customHeight="1" x14ac:dyDescent="0.25">
      <c r="A1190" s="350" t="s">
        <v>45</v>
      </c>
      <c r="B1190" s="351"/>
      <c r="C1190" s="351"/>
      <c r="D1190" s="351"/>
      <c r="E1190" s="351"/>
      <c r="F1190" s="351"/>
      <c r="G1190" s="351"/>
      <c r="H1190" s="351"/>
      <c r="I1190" s="351"/>
      <c r="J1190" s="351"/>
      <c r="K1190" s="351"/>
      <c r="L1190" s="352"/>
      <c r="M1190" s="134"/>
      <c r="N1190" s="81"/>
      <c r="O1190" s="353" t="s">
        <v>47</v>
      </c>
      <c r="P1190" s="354"/>
      <c r="Q1190" s="354"/>
      <c r="R1190" s="355"/>
      <c r="S1190" s="82"/>
      <c r="T1190" s="353" t="s">
        <v>48</v>
      </c>
      <c r="U1190" s="354"/>
      <c r="V1190" s="354"/>
      <c r="W1190" s="354"/>
      <c r="X1190" s="354"/>
      <c r="Y1190" s="355"/>
      <c r="Z1190" s="83"/>
    </row>
    <row r="1191" spans="1:26" s="43" customFormat="1" ht="21" hidden="1" customHeight="1" x14ac:dyDescent="0.25">
      <c r="A1191" s="44"/>
      <c r="B1191" s="45"/>
      <c r="C1191" s="356" t="s">
        <v>101</v>
      </c>
      <c r="D1191" s="356"/>
      <c r="E1191" s="356"/>
      <c r="F1191" s="356"/>
      <c r="G1191" s="46" t="str">
        <f>$J$1</f>
        <v>July</v>
      </c>
      <c r="H1191" s="357">
        <f>$K$1</f>
        <v>2020</v>
      </c>
      <c r="I1191" s="357"/>
      <c r="J1191" s="45"/>
      <c r="K1191" s="47"/>
      <c r="L1191" s="48"/>
      <c r="M1191" s="47"/>
      <c r="N1191" s="84"/>
      <c r="O1191" s="85" t="s">
        <v>58</v>
      </c>
      <c r="P1191" s="85" t="s">
        <v>7</v>
      </c>
      <c r="Q1191" s="85" t="s">
        <v>6</v>
      </c>
      <c r="R1191" s="85" t="s">
        <v>59</v>
      </c>
      <c r="S1191" s="86"/>
      <c r="T1191" s="85" t="s">
        <v>58</v>
      </c>
      <c r="U1191" s="85" t="s">
        <v>60</v>
      </c>
      <c r="V1191" s="85" t="s">
        <v>23</v>
      </c>
      <c r="W1191" s="85" t="s">
        <v>22</v>
      </c>
      <c r="X1191" s="85" t="s">
        <v>24</v>
      </c>
      <c r="Y1191" s="85" t="s">
        <v>64</v>
      </c>
      <c r="Z1191" s="87"/>
    </row>
    <row r="1192" spans="1:26" s="43" customFormat="1" ht="21" hidden="1" customHeight="1" x14ac:dyDescent="0.25">
      <c r="A1192" s="44"/>
      <c r="B1192" s="45"/>
      <c r="C1192" s="45"/>
      <c r="D1192" s="50"/>
      <c r="E1192" s="50"/>
      <c r="F1192" s="50"/>
      <c r="G1192" s="50"/>
      <c r="H1192" s="50"/>
      <c r="I1192" s="45"/>
      <c r="J1192" s="51" t="s">
        <v>1</v>
      </c>
      <c r="K1192" s="52">
        <f>17000+2000</f>
        <v>19000</v>
      </c>
      <c r="L1192" s="53"/>
      <c r="M1192" s="45"/>
      <c r="N1192" s="88"/>
      <c r="O1192" s="89" t="s">
        <v>50</v>
      </c>
      <c r="P1192" s="89">
        <v>29</v>
      </c>
      <c r="Q1192" s="89">
        <v>2</v>
      </c>
      <c r="R1192" s="89">
        <f>15-Q1192</f>
        <v>13</v>
      </c>
      <c r="S1192" s="90"/>
      <c r="T1192" s="89" t="s">
        <v>50</v>
      </c>
      <c r="U1192" s="91">
        <v>10100</v>
      </c>
      <c r="V1192" s="91">
        <v>1000</v>
      </c>
      <c r="W1192" s="91">
        <f>V1192+U1192</f>
        <v>11100</v>
      </c>
      <c r="X1192" s="91">
        <v>2000</v>
      </c>
      <c r="Y1192" s="91">
        <f>W1192-X1192</f>
        <v>9100</v>
      </c>
      <c r="Z1192" s="87"/>
    </row>
    <row r="1193" spans="1:26" s="43" customFormat="1" ht="21" hidden="1" customHeight="1" x14ac:dyDescent="0.25">
      <c r="A1193" s="44"/>
      <c r="B1193" s="45" t="s">
        <v>0</v>
      </c>
      <c r="C1193" s="100" t="s">
        <v>118</v>
      </c>
      <c r="D1193" s="45"/>
      <c r="E1193" s="45"/>
      <c r="F1193" s="45"/>
      <c r="G1193" s="45"/>
      <c r="H1193" s="56"/>
      <c r="I1193" s="50"/>
      <c r="J1193" s="45"/>
      <c r="K1193" s="45"/>
      <c r="L1193" s="57"/>
      <c r="M1193" s="134"/>
      <c r="N1193" s="92"/>
      <c r="O1193" s="89" t="s">
        <v>76</v>
      </c>
      <c r="P1193" s="89">
        <v>28</v>
      </c>
      <c r="Q1193" s="89">
        <v>1</v>
      </c>
      <c r="R1193" s="89">
        <f>IF(Q1193="","",R1192-Q1193)</f>
        <v>12</v>
      </c>
      <c r="S1193" s="93"/>
      <c r="T1193" s="89" t="s">
        <v>76</v>
      </c>
      <c r="U1193" s="162">
        <f>IF($J$1="January","",Y1192)</f>
        <v>9100</v>
      </c>
      <c r="V1193" s="91">
        <f>3000+500</f>
        <v>3500</v>
      </c>
      <c r="W1193" s="162">
        <f>IF(U1193="","",U1193+V1193)</f>
        <v>12600</v>
      </c>
      <c r="X1193" s="91">
        <v>3600</v>
      </c>
      <c r="Y1193" s="162">
        <f>IF(W1193="","",W1193-X1193)</f>
        <v>9000</v>
      </c>
      <c r="Z1193" s="94"/>
    </row>
    <row r="1194" spans="1:26" s="43" customFormat="1" ht="21" hidden="1" customHeight="1" x14ac:dyDescent="0.25">
      <c r="A1194" s="44"/>
      <c r="B1194" s="59" t="s">
        <v>46</v>
      </c>
      <c r="C1194" s="100"/>
      <c r="D1194" s="45"/>
      <c r="E1194" s="45"/>
      <c r="F1194" s="358" t="s">
        <v>48</v>
      </c>
      <c r="G1194" s="358"/>
      <c r="H1194" s="45"/>
      <c r="I1194" s="358" t="s">
        <v>49</v>
      </c>
      <c r="J1194" s="358"/>
      <c r="K1194" s="358"/>
      <c r="L1194" s="61"/>
      <c r="M1194" s="45"/>
      <c r="N1194" s="88"/>
      <c r="O1194" s="89" t="s">
        <v>51</v>
      </c>
      <c r="P1194" s="89">
        <v>31</v>
      </c>
      <c r="Q1194" s="89">
        <v>0</v>
      </c>
      <c r="R1194" s="89">
        <f t="shared" ref="R1194:R1200" si="223">IF(Q1194="","",R1193-Q1194)</f>
        <v>12</v>
      </c>
      <c r="S1194" s="93"/>
      <c r="T1194" s="89" t="s">
        <v>51</v>
      </c>
      <c r="U1194" s="162">
        <f>IF($J$1="February","",Y1193)</f>
        <v>9000</v>
      </c>
      <c r="V1194" s="91"/>
      <c r="W1194" s="162">
        <f t="shared" ref="W1194:W1203" si="224">IF(U1194="","",U1194+V1194)</f>
        <v>9000</v>
      </c>
      <c r="X1194" s="91">
        <v>2000</v>
      </c>
      <c r="Y1194" s="162">
        <f t="shared" ref="Y1194:Y1203" si="225">IF(W1194="","",W1194-X1194)</f>
        <v>7000</v>
      </c>
      <c r="Z1194" s="94"/>
    </row>
    <row r="1195" spans="1:26" s="43" customFormat="1" ht="21" hidden="1" customHeight="1" x14ac:dyDescent="0.25">
      <c r="A1195" s="44"/>
      <c r="B1195" s="45"/>
      <c r="C1195" s="45"/>
      <c r="D1195" s="45"/>
      <c r="E1195" s="45"/>
      <c r="F1195" s="45"/>
      <c r="G1195" s="45"/>
      <c r="H1195" s="62"/>
      <c r="L1195" s="49"/>
      <c r="M1195" s="45"/>
      <c r="N1195" s="88"/>
      <c r="O1195" s="89" t="s">
        <v>52</v>
      </c>
      <c r="P1195" s="89"/>
      <c r="Q1195" s="89"/>
      <c r="R1195" s="89" t="str">
        <f t="shared" si="223"/>
        <v/>
      </c>
      <c r="S1195" s="93"/>
      <c r="T1195" s="89" t="s">
        <v>52</v>
      </c>
      <c r="U1195" s="162">
        <f>IF($J$1="March","",Y1194)</f>
        <v>7000</v>
      </c>
      <c r="V1195" s="91"/>
      <c r="W1195" s="162">
        <f t="shared" si="224"/>
        <v>7000</v>
      </c>
      <c r="X1195" s="91"/>
      <c r="Y1195" s="162">
        <f t="shared" si="225"/>
        <v>7000</v>
      </c>
      <c r="Z1195" s="94"/>
    </row>
    <row r="1196" spans="1:26" s="43" customFormat="1" ht="21" hidden="1" customHeight="1" x14ac:dyDescent="0.25">
      <c r="A1196" s="44"/>
      <c r="B1196" s="359" t="s">
        <v>47</v>
      </c>
      <c r="C1196" s="360"/>
      <c r="D1196" s="45"/>
      <c r="E1196" s="45"/>
      <c r="F1196" s="63" t="s">
        <v>69</v>
      </c>
      <c r="G1196" s="58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7000</v>
      </c>
      <c r="H1196" s="62"/>
      <c r="I1196" s="64">
        <f>IF(C1200&gt;0,$K$2,C1198)</f>
        <v>31</v>
      </c>
      <c r="J1196" s="65" t="s">
        <v>66</v>
      </c>
      <c r="K1196" s="66">
        <f>K1192/$K$2*I1196</f>
        <v>19000</v>
      </c>
      <c r="L1196" s="67"/>
      <c r="M1196" s="45"/>
      <c r="N1196" s="88"/>
      <c r="O1196" s="89" t="s">
        <v>53</v>
      </c>
      <c r="P1196" s="89"/>
      <c r="Q1196" s="89"/>
      <c r="R1196" s="89" t="str">
        <f t="shared" si="223"/>
        <v/>
      </c>
      <c r="S1196" s="93"/>
      <c r="T1196" s="89" t="s">
        <v>53</v>
      </c>
      <c r="U1196" s="162">
        <f>IF($J$1="April","",Y1195)</f>
        <v>7000</v>
      </c>
      <c r="V1196" s="91"/>
      <c r="W1196" s="162">
        <f t="shared" si="224"/>
        <v>7000</v>
      </c>
      <c r="X1196" s="91"/>
      <c r="Y1196" s="162">
        <f t="shared" si="225"/>
        <v>7000</v>
      </c>
      <c r="Z1196" s="94"/>
    </row>
    <row r="1197" spans="1:26" s="43" customFormat="1" ht="21" hidden="1" customHeight="1" x14ac:dyDescent="0.25">
      <c r="A1197" s="44"/>
      <c r="B1197" s="54"/>
      <c r="C1197" s="54"/>
      <c r="D1197" s="45"/>
      <c r="E1197" s="45"/>
      <c r="F1197" s="63" t="s">
        <v>23</v>
      </c>
      <c r="G1197" s="58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0</v>
      </c>
      <c r="H1197" s="62"/>
      <c r="I1197" s="108"/>
      <c r="J1197" s="65" t="s">
        <v>67</v>
      </c>
      <c r="K1197" s="68">
        <f>K1192/$K$2/8*I1197</f>
        <v>0</v>
      </c>
      <c r="L1197" s="69"/>
      <c r="M1197" s="45"/>
      <c r="N1197" s="88"/>
      <c r="O1197" s="89" t="s">
        <v>54</v>
      </c>
      <c r="P1197" s="89"/>
      <c r="Q1197" s="89"/>
      <c r="R1197" s="89" t="str">
        <f t="shared" si="223"/>
        <v/>
      </c>
      <c r="S1197" s="93"/>
      <c r="T1197" s="89" t="s">
        <v>54</v>
      </c>
      <c r="U1197" s="162">
        <f>IF($J$1="May","",Y1196)</f>
        <v>7000</v>
      </c>
      <c r="V1197" s="91"/>
      <c r="W1197" s="162">
        <f t="shared" si="224"/>
        <v>7000</v>
      </c>
      <c r="X1197" s="91"/>
      <c r="Y1197" s="162">
        <f t="shared" si="225"/>
        <v>7000</v>
      </c>
      <c r="Z1197" s="94"/>
    </row>
    <row r="1198" spans="1:26" s="43" customFormat="1" ht="21" hidden="1" customHeight="1" x14ac:dyDescent="0.25">
      <c r="A1198" s="44"/>
      <c r="B1198" s="63" t="s">
        <v>7</v>
      </c>
      <c r="C1198" s="54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0</v>
      </c>
      <c r="D1198" s="45"/>
      <c r="E1198" s="45"/>
      <c r="F1198" s="63" t="s">
        <v>70</v>
      </c>
      <c r="G1198" s="58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7000</v>
      </c>
      <c r="H1198" s="62"/>
      <c r="I1198" s="361" t="s">
        <v>74</v>
      </c>
      <c r="J1198" s="362"/>
      <c r="K1198" s="68">
        <f>K1196+K1197</f>
        <v>19000</v>
      </c>
      <c r="L1198" s="69"/>
      <c r="M1198" s="45"/>
      <c r="N1198" s="88"/>
      <c r="O1198" s="89" t="s">
        <v>55</v>
      </c>
      <c r="P1198" s="89"/>
      <c r="Q1198" s="89"/>
      <c r="R1198" s="89" t="str">
        <f t="shared" si="223"/>
        <v/>
      </c>
      <c r="S1198" s="93"/>
      <c r="T1198" s="89" t="s">
        <v>55</v>
      </c>
      <c r="U1198" s="162">
        <f>IF($J$1="June","",Y1197)</f>
        <v>7000</v>
      </c>
      <c r="V1198" s="91"/>
      <c r="W1198" s="162">
        <f t="shared" si="224"/>
        <v>7000</v>
      </c>
      <c r="X1198" s="91"/>
      <c r="Y1198" s="162">
        <f t="shared" si="225"/>
        <v>7000</v>
      </c>
      <c r="Z1198" s="94"/>
    </row>
    <row r="1199" spans="1:26" s="43" customFormat="1" ht="21" hidden="1" customHeight="1" x14ac:dyDescent="0.25">
      <c r="A1199" s="44"/>
      <c r="B1199" s="63" t="s">
        <v>6</v>
      </c>
      <c r="C1199" s="54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45"/>
      <c r="E1199" s="45"/>
      <c r="F1199" s="63" t="s">
        <v>24</v>
      </c>
      <c r="G1199" s="58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0</v>
      </c>
      <c r="H1199" s="62"/>
      <c r="I1199" s="361" t="s">
        <v>75</v>
      </c>
      <c r="J1199" s="362"/>
      <c r="K1199" s="58">
        <f>G1199</f>
        <v>0</v>
      </c>
      <c r="L1199" s="70"/>
      <c r="M1199" s="45"/>
      <c r="N1199" s="88"/>
      <c r="O1199" s="89" t="s">
        <v>56</v>
      </c>
      <c r="P1199" s="89"/>
      <c r="Q1199" s="89"/>
      <c r="R1199" s="89" t="str">
        <f t="shared" si="223"/>
        <v/>
      </c>
      <c r="S1199" s="93"/>
      <c r="T1199" s="89" t="s">
        <v>56</v>
      </c>
      <c r="U1199" s="162" t="str">
        <f>IF($J$1="July","",Y1198)</f>
        <v/>
      </c>
      <c r="V1199" s="91"/>
      <c r="W1199" s="162" t="str">
        <f t="shared" si="224"/>
        <v/>
      </c>
      <c r="X1199" s="91"/>
      <c r="Y1199" s="162" t="str">
        <f t="shared" si="225"/>
        <v/>
      </c>
      <c r="Z1199" s="94"/>
    </row>
    <row r="1200" spans="1:26" s="43" customFormat="1" ht="21" hidden="1" customHeight="1" x14ac:dyDescent="0.25">
      <c r="A1200" s="44"/>
      <c r="B1200" s="71" t="s">
        <v>73</v>
      </c>
      <c r="C1200" s="54" t="str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/>
      </c>
      <c r="D1200" s="45"/>
      <c r="E1200" s="45"/>
      <c r="F1200" s="63" t="s">
        <v>72</v>
      </c>
      <c r="G1200" s="58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7000</v>
      </c>
      <c r="H1200" s="45"/>
      <c r="I1200" s="363" t="s">
        <v>68</v>
      </c>
      <c r="J1200" s="364"/>
      <c r="K1200" s="72"/>
      <c r="L1200" s="73"/>
      <c r="M1200" s="45"/>
      <c r="N1200" s="88"/>
      <c r="O1200" s="89" t="s">
        <v>61</v>
      </c>
      <c r="P1200" s="89"/>
      <c r="Q1200" s="89"/>
      <c r="R1200" s="89" t="str">
        <f t="shared" si="223"/>
        <v/>
      </c>
      <c r="S1200" s="93"/>
      <c r="T1200" s="89" t="s">
        <v>61</v>
      </c>
      <c r="U1200" s="162" t="str">
        <f>IF($J$1="August","",Y1199)</f>
        <v/>
      </c>
      <c r="V1200" s="91"/>
      <c r="W1200" s="162" t="str">
        <f t="shared" si="224"/>
        <v/>
      </c>
      <c r="X1200" s="91"/>
      <c r="Y1200" s="162" t="str">
        <f t="shared" si="225"/>
        <v/>
      </c>
      <c r="Z1200" s="94"/>
    </row>
    <row r="1201" spans="1:26" s="43" customFormat="1" ht="21" hidden="1" customHeight="1" x14ac:dyDescent="0.25">
      <c r="A1201" s="44"/>
      <c r="B1201" s="45"/>
      <c r="C1201" s="45"/>
      <c r="D1201" s="45"/>
      <c r="E1201" s="45"/>
      <c r="F1201" s="45"/>
      <c r="G1201" s="45"/>
      <c r="H1201" s="45"/>
      <c r="I1201" s="45"/>
      <c r="J1201" s="177"/>
      <c r="K1201" s="45"/>
      <c r="L1201" s="61"/>
      <c r="M1201" s="45"/>
      <c r="N1201" s="88"/>
      <c r="O1201" s="89" t="s">
        <v>57</v>
      </c>
      <c r="P1201" s="89"/>
      <c r="Q1201" s="89"/>
      <c r="R1201" s="89">
        <v>0</v>
      </c>
      <c r="S1201" s="93"/>
      <c r="T1201" s="89" t="s">
        <v>57</v>
      </c>
      <c r="U1201" s="162" t="str">
        <f>IF($J$1="September","",Y1200)</f>
        <v/>
      </c>
      <c r="V1201" s="91"/>
      <c r="W1201" s="162" t="str">
        <f t="shared" si="224"/>
        <v/>
      </c>
      <c r="X1201" s="91"/>
      <c r="Y1201" s="162" t="str">
        <f t="shared" si="225"/>
        <v/>
      </c>
      <c r="Z1201" s="94"/>
    </row>
    <row r="1202" spans="1:26" s="43" customFormat="1" ht="21" hidden="1" customHeight="1" x14ac:dyDescent="0.25">
      <c r="A1202" s="44"/>
      <c r="B1202" s="417"/>
      <c r="C1202" s="417"/>
      <c r="D1202" s="417"/>
      <c r="E1202" s="417"/>
      <c r="F1202" s="417"/>
      <c r="G1202" s="417"/>
      <c r="H1202" s="417"/>
      <c r="I1202" s="417"/>
      <c r="J1202" s="417"/>
      <c r="K1202" s="417"/>
      <c r="L1202" s="61"/>
      <c r="M1202" s="45"/>
      <c r="N1202" s="88"/>
      <c r="O1202" s="89" t="s">
        <v>62</v>
      </c>
      <c r="P1202" s="89"/>
      <c r="Q1202" s="89"/>
      <c r="R1202" s="89">
        <v>0</v>
      </c>
      <c r="S1202" s="93"/>
      <c r="T1202" s="89" t="s">
        <v>62</v>
      </c>
      <c r="U1202" s="162" t="str">
        <f>IF($J$1="October","",Y1201)</f>
        <v/>
      </c>
      <c r="V1202" s="91"/>
      <c r="W1202" s="162" t="str">
        <f t="shared" si="224"/>
        <v/>
      </c>
      <c r="X1202" s="91"/>
      <c r="Y1202" s="162" t="str">
        <f t="shared" si="225"/>
        <v/>
      </c>
      <c r="Z1202" s="94"/>
    </row>
    <row r="1203" spans="1:26" s="43" customFormat="1" ht="21" hidden="1" customHeight="1" x14ac:dyDescent="0.25">
      <c r="A1203" s="44"/>
      <c r="B1203" s="417"/>
      <c r="C1203" s="417"/>
      <c r="D1203" s="417"/>
      <c r="E1203" s="417"/>
      <c r="F1203" s="417"/>
      <c r="G1203" s="417"/>
      <c r="H1203" s="417"/>
      <c r="I1203" s="417"/>
      <c r="J1203" s="417"/>
      <c r="K1203" s="417"/>
      <c r="L1203" s="61"/>
      <c r="M1203" s="45"/>
      <c r="N1203" s="88"/>
      <c r="O1203" s="89" t="s">
        <v>63</v>
      </c>
      <c r="P1203" s="89"/>
      <c r="Q1203" s="89"/>
      <c r="R1203" s="89">
        <v>0</v>
      </c>
      <c r="S1203" s="93"/>
      <c r="T1203" s="89" t="s">
        <v>63</v>
      </c>
      <c r="U1203" s="162" t="str">
        <f>IF($J$1="November","",Y1202)</f>
        <v/>
      </c>
      <c r="V1203" s="91"/>
      <c r="W1203" s="162" t="str">
        <f t="shared" si="224"/>
        <v/>
      </c>
      <c r="X1203" s="91"/>
      <c r="Y1203" s="162" t="str">
        <f t="shared" si="225"/>
        <v/>
      </c>
      <c r="Z1203" s="94"/>
    </row>
    <row r="1204" spans="1:26" s="43" customFormat="1" ht="21" hidden="1" customHeight="1" thickBot="1" x14ac:dyDescent="0.3">
      <c r="A1204" s="74"/>
      <c r="B1204" s="75"/>
      <c r="C1204" s="75"/>
      <c r="D1204" s="75"/>
      <c r="E1204" s="75"/>
      <c r="F1204" s="75"/>
      <c r="G1204" s="75"/>
      <c r="H1204" s="75"/>
      <c r="I1204" s="75"/>
      <c r="J1204" s="75"/>
      <c r="K1204" s="75"/>
      <c r="L1204" s="76"/>
      <c r="N1204" s="95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7"/>
    </row>
    <row r="1205" spans="1:26" ht="15" hidden="1" thickBot="1" x14ac:dyDescent="0.35"/>
    <row r="1206" spans="1:26" s="43" customFormat="1" ht="21" hidden="1" customHeight="1" x14ac:dyDescent="0.25">
      <c r="A1206" s="350" t="s">
        <v>45</v>
      </c>
      <c r="B1206" s="351"/>
      <c r="C1206" s="351"/>
      <c r="D1206" s="351"/>
      <c r="E1206" s="351"/>
      <c r="F1206" s="351"/>
      <c r="G1206" s="351"/>
      <c r="H1206" s="351"/>
      <c r="I1206" s="351"/>
      <c r="J1206" s="351"/>
      <c r="K1206" s="351"/>
      <c r="L1206" s="352"/>
      <c r="M1206" s="167"/>
      <c r="N1206" s="81"/>
      <c r="O1206" s="353" t="s">
        <v>47</v>
      </c>
      <c r="P1206" s="354"/>
      <c r="Q1206" s="354"/>
      <c r="R1206" s="355"/>
      <c r="S1206" s="82"/>
      <c r="T1206" s="353" t="s">
        <v>48</v>
      </c>
      <c r="U1206" s="354"/>
      <c r="V1206" s="354"/>
      <c r="W1206" s="354"/>
      <c r="X1206" s="354"/>
      <c r="Y1206" s="355"/>
      <c r="Z1206" s="83"/>
    </row>
    <row r="1207" spans="1:26" s="43" customFormat="1" ht="21" hidden="1" customHeight="1" x14ac:dyDescent="0.25">
      <c r="A1207" s="44"/>
      <c r="B1207" s="45"/>
      <c r="C1207" s="356" t="s">
        <v>101</v>
      </c>
      <c r="D1207" s="356"/>
      <c r="E1207" s="356"/>
      <c r="F1207" s="356"/>
      <c r="G1207" s="46" t="str">
        <f>$J$1</f>
        <v>July</v>
      </c>
      <c r="H1207" s="357">
        <f>$K$1</f>
        <v>2020</v>
      </c>
      <c r="I1207" s="357"/>
      <c r="J1207" s="45"/>
      <c r="K1207" s="47"/>
      <c r="L1207" s="48"/>
      <c r="M1207" s="47"/>
      <c r="N1207" s="84"/>
      <c r="O1207" s="85" t="s">
        <v>58</v>
      </c>
      <c r="P1207" s="85" t="s">
        <v>7</v>
      </c>
      <c r="Q1207" s="85" t="s">
        <v>6</v>
      </c>
      <c r="R1207" s="85" t="s">
        <v>59</v>
      </c>
      <c r="S1207" s="86"/>
      <c r="T1207" s="85" t="s">
        <v>58</v>
      </c>
      <c r="U1207" s="85" t="s">
        <v>60</v>
      </c>
      <c r="V1207" s="85" t="s">
        <v>23</v>
      </c>
      <c r="W1207" s="85" t="s">
        <v>22</v>
      </c>
      <c r="X1207" s="85" t="s">
        <v>24</v>
      </c>
      <c r="Y1207" s="85" t="s">
        <v>64</v>
      </c>
      <c r="Z1207" s="87"/>
    </row>
    <row r="1208" spans="1:26" s="43" customFormat="1" ht="21" hidden="1" customHeight="1" x14ac:dyDescent="0.25">
      <c r="A1208" s="44"/>
      <c r="B1208" s="45"/>
      <c r="C1208" s="45"/>
      <c r="D1208" s="50"/>
      <c r="E1208" s="50"/>
      <c r="F1208" s="50"/>
      <c r="G1208" s="50"/>
      <c r="H1208" s="50"/>
      <c r="I1208" s="45"/>
      <c r="J1208" s="51" t="s">
        <v>1</v>
      </c>
      <c r="K1208" s="52"/>
      <c r="L1208" s="53"/>
      <c r="M1208" s="45"/>
      <c r="N1208" s="88"/>
      <c r="O1208" s="89" t="s">
        <v>50</v>
      </c>
      <c r="P1208" s="89"/>
      <c r="Q1208" s="89"/>
      <c r="R1208" s="89">
        <f>15-Q1208</f>
        <v>15</v>
      </c>
      <c r="S1208" s="90"/>
      <c r="T1208" s="89" t="s">
        <v>50</v>
      </c>
      <c r="U1208" s="91"/>
      <c r="V1208" s="91"/>
      <c r="W1208" s="91">
        <f>V1208+U1208</f>
        <v>0</v>
      </c>
      <c r="X1208" s="91"/>
      <c r="Y1208" s="91">
        <f>W1208-X1208</f>
        <v>0</v>
      </c>
      <c r="Z1208" s="87"/>
    </row>
    <row r="1209" spans="1:26" s="43" customFormat="1" ht="21" hidden="1" customHeight="1" x14ac:dyDescent="0.25">
      <c r="A1209" s="44"/>
      <c r="B1209" s="45" t="s">
        <v>0</v>
      </c>
      <c r="C1209" s="100"/>
      <c r="D1209" s="45"/>
      <c r="E1209" s="45"/>
      <c r="F1209" s="45"/>
      <c r="G1209" s="45"/>
      <c r="H1209" s="56"/>
      <c r="I1209" s="50"/>
      <c r="J1209" s="45"/>
      <c r="K1209" s="45"/>
      <c r="L1209" s="57"/>
      <c r="M1209" s="167"/>
      <c r="N1209" s="92"/>
      <c r="O1209" s="89" t="s">
        <v>76</v>
      </c>
      <c r="P1209" s="89"/>
      <c r="Q1209" s="89"/>
      <c r="R1209" s="89">
        <f>R1208-Q1209</f>
        <v>15</v>
      </c>
      <c r="S1209" s="93"/>
      <c r="T1209" s="89" t="s">
        <v>76</v>
      </c>
      <c r="U1209" s="162">
        <f>IF($J$1="January","",Y1208)</f>
        <v>0</v>
      </c>
      <c r="V1209" s="91"/>
      <c r="W1209" s="162">
        <f>IF(U1209="","",U1209+V1209)</f>
        <v>0</v>
      </c>
      <c r="X1209" s="91"/>
      <c r="Y1209" s="162">
        <f>IF(W1209="","",W1209-X1209)</f>
        <v>0</v>
      </c>
      <c r="Z1209" s="94"/>
    </row>
    <row r="1210" spans="1:26" s="43" customFormat="1" ht="21" hidden="1" customHeight="1" x14ac:dyDescent="0.25">
      <c r="A1210" s="44"/>
      <c r="B1210" s="59" t="s">
        <v>46</v>
      </c>
      <c r="C1210" s="100"/>
      <c r="D1210" s="45"/>
      <c r="E1210" s="45"/>
      <c r="F1210" s="358" t="s">
        <v>48</v>
      </c>
      <c r="G1210" s="358"/>
      <c r="H1210" s="45"/>
      <c r="I1210" s="358" t="s">
        <v>49</v>
      </c>
      <c r="J1210" s="358"/>
      <c r="K1210" s="358"/>
      <c r="L1210" s="61"/>
      <c r="M1210" s="45"/>
      <c r="N1210" s="88"/>
      <c r="O1210" s="89" t="s">
        <v>51</v>
      </c>
      <c r="P1210" s="89"/>
      <c r="Q1210" s="89"/>
      <c r="R1210" s="89">
        <f>R1209-Q1210</f>
        <v>15</v>
      </c>
      <c r="S1210" s="93"/>
      <c r="T1210" s="89" t="s">
        <v>51</v>
      </c>
      <c r="U1210" s="162">
        <f>IF($J$1="February","",Y1209)</f>
        <v>0</v>
      </c>
      <c r="V1210" s="91"/>
      <c r="W1210" s="162">
        <f t="shared" ref="W1210:W1219" si="226">IF(U1210="","",U1210+V1210)</f>
        <v>0</v>
      </c>
      <c r="X1210" s="91"/>
      <c r="Y1210" s="162">
        <f t="shared" ref="Y1210:Y1219" si="227">IF(W1210="","",W1210-X1210)</f>
        <v>0</v>
      </c>
      <c r="Z1210" s="94"/>
    </row>
    <row r="1211" spans="1:26" s="43" customFormat="1" ht="21" hidden="1" customHeight="1" x14ac:dyDescent="0.25">
      <c r="A1211" s="44"/>
      <c r="B1211" s="45"/>
      <c r="C1211" s="45"/>
      <c r="D1211" s="45"/>
      <c r="E1211" s="45"/>
      <c r="F1211" s="45"/>
      <c r="G1211" s="45"/>
      <c r="H1211" s="62"/>
      <c r="L1211" s="49"/>
      <c r="M1211" s="45"/>
      <c r="N1211" s="88"/>
      <c r="O1211" s="89" t="s">
        <v>52</v>
      </c>
      <c r="P1211" s="89"/>
      <c r="Q1211" s="89"/>
      <c r="R1211" s="89">
        <f>R1210-Q1211</f>
        <v>15</v>
      </c>
      <c r="S1211" s="93"/>
      <c r="T1211" s="89" t="s">
        <v>52</v>
      </c>
      <c r="U1211" s="162">
        <f>IF($J$1="March","",Y1210)</f>
        <v>0</v>
      </c>
      <c r="V1211" s="91"/>
      <c r="W1211" s="162">
        <f t="shared" si="226"/>
        <v>0</v>
      </c>
      <c r="X1211" s="91"/>
      <c r="Y1211" s="162">
        <f t="shared" si="227"/>
        <v>0</v>
      </c>
      <c r="Z1211" s="94"/>
    </row>
    <row r="1212" spans="1:26" s="43" customFormat="1" ht="21" hidden="1" customHeight="1" x14ac:dyDescent="0.25">
      <c r="A1212" s="44"/>
      <c r="B1212" s="359" t="s">
        <v>47</v>
      </c>
      <c r="C1212" s="360"/>
      <c r="D1212" s="45"/>
      <c r="E1212" s="45"/>
      <c r="F1212" s="63" t="s">
        <v>69</v>
      </c>
      <c r="G1212" s="58">
        <f>IF($J$1="January",U1208,IF($J$1="February",U1209,IF($J$1="March",U1210,IF($J$1="April",U1211,IF($J$1="May",U1212,IF($J$1="June",U1213,IF($J$1="July",U1214,IF($J$1="August",U1215,IF($J$1="August",U1215,IF($J$1="September",U1216,IF($J$1="October",U1217,IF($J$1="November",U1218,IF($J$1="December",U1219)))))))))))))</f>
        <v>0</v>
      </c>
      <c r="H1212" s="62"/>
      <c r="I1212" s="64">
        <f>IF(C1216&gt;0,$K$2,C1214)</f>
        <v>0</v>
      </c>
      <c r="J1212" s="65" t="s">
        <v>66</v>
      </c>
      <c r="K1212" s="66">
        <f>K1208/$K$2*I1212</f>
        <v>0</v>
      </c>
      <c r="L1212" s="67"/>
      <c r="M1212" s="45"/>
      <c r="N1212" s="88"/>
      <c r="O1212" s="89" t="s">
        <v>53</v>
      </c>
      <c r="P1212" s="89"/>
      <c r="Q1212" s="89"/>
      <c r="R1212" s="89">
        <f>R1211-Q1212</f>
        <v>15</v>
      </c>
      <c r="S1212" s="93"/>
      <c r="T1212" s="89" t="s">
        <v>53</v>
      </c>
      <c r="U1212" s="162">
        <f>IF($J$1="April","",Y1211)</f>
        <v>0</v>
      </c>
      <c r="V1212" s="91"/>
      <c r="W1212" s="162">
        <f t="shared" si="226"/>
        <v>0</v>
      </c>
      <c r="X1212" s="91"/>
      <c r="Y1212" s="162">
        <f t="shared" si="227"/>
        <v>0</v>
      </c>
      <c r="Z1212" s="94"/>
    </row>
    <row r="1213" spans="1:26" s="43" customFormat="1" ht="21" hidden="1" customHeight="1" x14ac:dyDescent="0.25">
      <c r="A1213" s="44"/>
      <c r="B1213" s="54"/>
      <c r="C1213" s="54"/>
      <c r="D1213" s="45"/>
      <c r="E1213" s="45"/>
      <c r="F1213" s="63" t="s">
        <v>23</v>
      </c>
      <c r="G1213" s="58">
        <f>IF($J$1="January",V1208,IF($J$1="February",V1209,IF($J$1="March",V1210,IF($J$1="April",V1211,IF($J$1="May",V1212,IF($J$1="June",V1213,IF($J$1="July",V1214,IF($J$1="August",V1215,IF($J$1="August",V1215,IF($J$1="September",V1216,IF($J$1="October",V1217,IF($J$1="November",V1218,IF($J$1="December",V1219)))))))))))))</f>
        <v>0</v>
      </c>
      <c r="H1213" s="62"/>
      <c r="I1213" s="108">
        <v>63</v>
      </c>
      <c r="J1213" s="65" t="s">
        <v>67</v>
      </c>
      <c r="K1213" s="68">
        <f>K1208/$K$2/8*I1213</f>
        <v>0</v>
      </c>
      <c r="L1213" s="69"/>
      <c r="M1213" s="45"/>
      <c r="N1213" s="88"/>
      <c r="O1213" s="89" t="s">
        <v>54</v>
      </c>
      <c r="P1213" s="89"/>
      <c r="Q1213" s="89"/>
      <c r="R1213" s="89">
        <f>R1212-Q1213</f>
        <v>15</v>
      </c>
      <c r="S1213" s="93"/>
      <c r="T1213" s="89" t="s">
        <v>54</v>
      </c>
      <c r="U1213" s="162">
        <f>IF($J$1="May","",Y1212)</f>
        <v>0</v>
      </c>
      <c r="V1213" s="91"/>
      <c r="W1213" s="162">
        <f t="shared" si="226"/>
        <v>0</v>
      </c>
      <c r="X1213" s="91"/>
      <c r="Y1213" s="162">
        <f t="shared" si="227"/>
        <v>0</v>
      </c>
      <c r="Z1213" s="94"/>
    </row>
    <row r="1214" spans="1:26" s="43" customFormat="1" ht="21" hidden="1" customHeight="1" x14ac:dyDescent="0.25">
      <c r="A1214" s="44"/>
      <c r="B1214" s="63" t="s">
        <v>7</v>
      </c>
      <c r="C1214" s="54">
        <f>IF($J$1="January",P1208,IF($J$1="February",P1209,IF($J$1="March",P1210,IF($J$1="April",P1211,IF($J$1="May",P1212,IF($J$1="June",P1213,IF($J$1="July",P1214,IF($J$1="August",P1215,IF($J$1="August",P1215,IF($J$1="September",P1216,IF($J$1="October",P1217,IF($J$1="November",P1218,IF($J$1="December",P1219)))))))))))))</f>
        <v>0</v>
      </c>
      <c r="D1214" s="45"/>
      <c r="E1214" s="45"/>
      <c r="F1214" s="63" t="s">
        <v>70</v>
      </c>
      <c r="G1214" s="58">
        <f>IF($J$1="January",W1208,IF($J$1="February",W1209,IF($J$1="March",W1210,IF($J$1="April",W1211,IF($J$1="May",W1212,IF($J$1="June",W1213,IF($J$1="July",W1214,IF($J$1="August",W1215,IF($J$1="August",W1215,IF($J$1="September",W1216,IF($J$1="October",W1217,IF($J$1="November",W1218,IF($J$1="December",W1219)))))))))))))</f>
        <v>0</v>
      </c>
      <c r="H1214" s="62"/>
      <c r="I1214" s="361" t="s">
        <v>74</v>
      </c>
      <c r="J1214" s="362"/>
      <c r="K1214" s="68">
        <f>K1212+K1213</f>
        <v>0</v>
      </c>
      <c r="L1214" s="69"/>
      <c r="M1214" s="45"/>
      <c r="N1214" s="88"/>
      <c r="O1214" s="89" t="s">
        <v>55</v>
      </c>
      <c r="P1214" s="89"/>
      <c r="Q1214" s="89"/>
      <c r="R1214" s="89">
        <v>0</v>
      </c>
      <c r="S1214" s="93"/>
      <c r="T1214" s="89" t="s">
        <v>55</v>
      </c>
      <c r="U1214" s="162">
        <f>IF($J$1="June","",Y1213)</f>
        <v>0</v>
      </c>
      <c r="V1214" s="91"/>
      <c r="W1214" s="162">
        <f t="shared" si="226"/>
        <v>0</v>
      </c>
      <c r="X1214" s="91"/>
      <c r="Y1214" s="162">
        <f t="shared" si="227"/>
        <v>0</v>
      </c>
      <c r="Z1214" s="94"/>
    </row>
    <row r="1215" spans="1:26" s="43" customFormat="1" ht="21" hidden="1" customHeight="1" x14ac:dyDescent="0.25">
      <c r="A1215" s="44"/>
      <c r="B1215" s="63" t="s">
        <v>6</v>
      </c>
      <c r="C1215" s="54">
        <f>IF($J$1="January",Q1208,IF($J$1="February",Q1209,IF($J$1="March",Q1210,IF($J$1="April",Q1211,IF($J$1="May",Q1212,IF($J$1="June",Q1213,IF($J$1="July",Q1214,IF($J$1="August",Q1215,IF($J$1="August",Q1215,IF($J$1="September",Q1216,IF($J$1="October",Q1217,IF($J$1="November",Q1218,IF($J$1="December",Q1219)))))))))))))</f>
        <v>0</v>
      </c>
      <c r="D1215" s="45"/>
      <c r="E1215" s="45"/>
      <c r="F1215" s="63" t="s">
        <v>24</v>
      </c>
      <c r="G1215" s="58">
        <f>IF($J$1="January",X1208,IF($J$1="February",X1209,IF($J$1="March",X1210,IF($J$1="April",X1211,IF($J$1="May",X1212,IF($J$1="June",X1213,IF($J$1="July",X1214,IF($J$1="August",X1215,IF($J$1="August",X1215,IF($J$1="September",X1216,IF($J$1="October",X1217,IF($J$1="November",X1218,IF($J$1="December",X1219)))))))))))))</f>
        <v>0</v>
      </c>
      <c r="H1215" s="62"/>
      <c r="I1215" s="361" t="s">
        <v>75</v>
      </c>
      <c r="J1215" s="362"/>
      <c r="K1215" s="58">
        <f>G1215</f>
        <v>0</v>
      </c>
      <c r="L1215" s="70"/>
      <c r="M1215" s="45"/>
      <c r="N1215" s="88"/>
      <c r="O1215" s="89" t="s">
        <v>56</v>
      </c>
      <c r="P1215" s="89"/>
      <c r="Q1215" s="89"/>
      <c r="R1215" s="89">
        <v>0</v>
      </c>
      <c r="S1215" s="93"/>
      <c r="T1215" s="89" t="s">
        <v>56</v>
      </c>
      <c r="U1215" s="162" t="str">
        <f>IF($J$1="July","",Y1214)</f>
        <v/>
      </c>
      <c r="V1215" s="91"/>
      <c r="W1215" s="162" t="str">
        <f t="shared" si="226"/>
        <v/>
      </c>
      <c r="X1215" s="91"/>
      <c r="Y1215" s="162" t="str">
        <f t="shared" si="227"/>
        <v/>
      </c>
      <c r="Z1215" s="94"/>
    </row>
    <row r="1216" spans="1:26" s="43" customFormat="1" ht="21" hidden="1" customHeight="1" x14ac:dyDescent="0.25">
      <c r="A1216" s="44"/>
      <c r="B1216" s="71" t="s">
        <v>73</v>
      </c>
      <c r="C1216" s="54">
        <f>IF($J$1="January",R1208,IF($J$1="February",R1209,IF($J$1="March",R1210,IF($J$1="April",R1211,IF($J$1="May",R1212,IF($J$1="June",R1213,IF($J$1="July",R1214,IF($J$1="August",R1215,IF($J$1="August",R1215,IF($J$1="September",R1216,IF($J$1="October",R1217,IF($J$1="November",R1218,IF($J$1="December",R1219)))))))))))))</f>
        <v>0</v>
      </c>
      <c r="D1216" s="45"/>
      <c r="E1216" s="45"/>
      <c r="F1216" s="63" t="s">
        <v>72</v>
      </c>
      <c r="G1216" s="58">
        <f>IF($J$1="January",Y1208,IF($J$1="February",Y1209,IF($J$1="March",Y1210,IF($J$1="April",Y1211,IF($J$1="May",Y1212,IF($J$1="June",Y1213,IF($J$1="July",Y1214,IF($J$1="August",Y1215,IF($J$1="August",Y1215,IF($J$1="September",Y1216,IF($J$1="October",Y1217,IF($J$1="November",Y1218,IF($J$1="December",Y1219)))))))))))))</f>
        <v>0</v>
      </c>
      <c r="H1216" s="45"/>
      <c r="I1216" s="363" t="s">
        <v>68</v>
      </c>
      <c r="J1216" s="364"/>
      <c r="K1216" s="72">
        <f>K1214-K1215</f>
        <v>0</v>
      </c>
      <c r="L1216" s="73"/>
      <c r="M1216" s="45"/>
      <c r="N1216" s="88"/>
      <c r="O1216" s="89" t="s">
        <v>61</v>
      </c>
      <c r="P1216" s="89"/>
      <c r="Q1216" s="89"/>
      <c r="R1216" s="89" t="str">
        <f t="shared" ref="R1216:R1218" si="228">IF(Q1216="","",R1215-Q1216)</f>
        <v/>
      </c>
      <c r="S1216" s="93"/>
      <c r="T1216" s="89" t="s">
        <v>61</v>
      </c>
      <c r="U1216" s="162" t="str">
        <f>IF($J$1="August","",Y1215)</f>
        <v/>
      </c>
      <c r="V1216" s="91"/>
      <c r="W1216" s="162" t="str">
        <f t="shared" si="226"/>
        <v/>
      </c>
      <c r="X1216" s="91"/>
      <c r="Y1216" s="162" t="str">
        <f t="shared" si="227"/>
        <v/>
      </c>
      <c r="Z1216" s="94"/>
    </row>
    <row r="1217" spans="1:28" s="43" customFormat="1" ht="21" hidden="1" customHeight="1" x14ac:dyDescent="0.25">
      <c r="A1217" s="44"/>
      <c r="B1217" s="45"/>
      <c r="C1217" s="45"/>
      <c r="D1217" s="45"/>
      <c r="E1217" s="45"/>
      <c r="F1217" s="45"/>
      <c r="G1217" s="45"/>
      <c r="H1217" s="45"/>
      <c r="I1217" s="45"/>
      <c r="J1217" s="45"/>
      <c r="K1217" s="177"/>
      <c r="L1217" s="61"/>
      <c r="M1217" s="45"/>
      <c r="N1217" s="88"/>
      <c r="O1217" s="89" t="s">
        <v>57</v>
      </c>
      <c r="P1217" s="89"/>
      <c r="Q1217" s="89"/>
      <c r="R1217" s="89">
        <v>0</v>
      </c>
      <c r="S1217" s="93"/>
      <c r="T1217" s="89" t="s">
        <v>57</v>
      </c>
      <c r="U1217" s="162" t="str">
        <f>IF($J$1="September","",Y1216)</f>
        <v/>
      </c>
      <c r="V1217" s="91"/>
      <c r="W1217" s="162" t="str">
        <f t="shared" si="226"/>
        <v/>
      </c>
      <c r="X1217" s="91"/>
      <c r="Y1217" s="162" t="str">
        <f t="shared" si="227"/>
        <v/>
      </c>
      <c r="Z1217" s="94"/>
    </row>
    <row r="1218" spans="1:28" s="43" customFormat="1" ht="21" hidden="1" customHeight="1" x14ac:dyDescent="0.25">
      <c r="A1218" s="44"/>
      <c r="B1218" s="365" t="s">
        <v>103</v>
      </c>
      <c r="C1218" s="365"/>
      <c r="D1218" s="365"/>
      <c r="E1218" s="365"/>
      <c r="F1218" s="365"/>
      <c r="G1218" s="365"/>
      <c r="H1218" s="365"/>
      <c r="I1218" s="365"/>
      <c r="J1218" s="365"/>
      <c r="K1218" s="365"/>
      <c r="L1218" s="61"/>
      <c r="M1218" s="45"/>
      <c r="N1218" s="88"/>
      <c r="O1218" s="89" t="s">
        <v>62</v>
      </c>
      <c r="P1218" s="89"/>
      <c r="Q1218" s="89"/>
      <c r="R1218" s="89" t="str">
        <f t="shared" si="228"/>
        <v/>
      </c>
      <c r="S1218" s="93"/>
      <c r="T1218" s="89" t="s">
        <v>62</v>
      </c>
      <c r="U1218" s="162" t="str">
        <f>IF($J$1="October","",Y1217)</f>
        <v/>
      </c>
      <c r="V1218" s="91"/>
      <c r="W1218" s="162" t="str">
        <f t="shared" si="226"/>
        <v/>
      </c>
      <c r="X1218" s="91"/>
      <c r="Y1218" s="162" t="str">
        <f t="shared" si="227"/>
        <v/>
      </c>
      <c r="Z1218" s="94"/>
    </row>
    <row r="1219" spans="1:28" s="43" customFormat="1" ht="21" hidden="1" customHeight="1" x14ac:dyDescent="0.25">
      <c r="A1219" s="44"/>
      <c r="B1219" s="365"/>
      <c r="C1219" s="365"/>
      <c r="D1219" s="365"/>
      <c r="E1219" s="365"/>
      <c r="F1219" s="365"/>
      <c r="G1219" s="365"/>
      <c r="H1219" s="365"/>
      <c r="I1219" s="365"/>
      <c r="J1219" s="365"/>
      <c r="K1219" s="365"/>
      <c r="L1219" s="61"/>
      <c r="M1219" s="45"/>
      <c r="N1219" s="88"/>
      <c r="O1219" s="89" t="s">
        <v>63</v>
      </c>
      <c r="P1219" s="89"/>
      <c r="Q1219" s="89"/>
      <c r="R1219" s="89">
        <v>0</v>
      </c>
      <c r="S1219" s="93"/>
      <c r="T1219" s="89" t="s">
        <v>63</v>
      </c>
      <c r="U1219" s="162" t="str">
        <f>IF($J$1="November","",Y1218)</f>
        <v/>
      </c>
      <c r="V1219" s="91"/>
      <c r="W1219" s="162" t="str">
        <f t="shared" si="226"/>
        <v/>
      </c>
      <c r="X1219" s="91"/>
      <c r="Y1219" s="162" t="str">
        <f t="shared" si="227"/>
        <v/>
      </c>
      <c r="Z1219" s="94"/>
    </row>
    <row r="1220" spans="1:28" s="43" customFormat="1" ht="21" hidden="1" customHeight="1" thickBot="1" x14ac:dyDescent="0.3">
      <c r="A1220" s="74"/>
      <c r="B1220" s="75"/>
      <c r="C1220" s="75"/>
      <c r="D1220" s="75"/>
      <c r="E1220" s="75"/>
      <c r="F1220" s="75"/>
      <c r="G1220" s="75"/>
      <c r="H1220" s="75"/>
      <c r="I1220" s="75"/>
      <c r="J1220" s="75"/>
      <c r="K1220" s="75"/>
      <c r="L1220" s="76"/>
      <c r="N1220" s="95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7"/>
    </row>
    <row r="1221" spans="1:28" ht="15" hidden="1" thickBot="1" x14ac:dyDescent="0.35">
      <c r="AB1221" s="168"/>
    </row>
    <row r="1222" spans="1:28" s="43" customFormat="1" ht="21" hidden="1" customHeight="1" x14ac:dyDescent="0.25">
      <c r="A1222" s="350" t="s">
        <v>45</v>
      </c>
      <c r="B1222" s="351"/>
      <c r="C1222" s="351"/>
      <c r="D1222" s="351"/>
      <c r="E1222" s="351"/>
      <c r="F1222" s="351"/>
      <c r="G1222" s="351"/>
      <c r="H1222" s="351"/>
      <c r="I1222" s="351"/>
      <c r="J1222" s="351"/>
      <c r="K1222" s="351"/>
      <c r="L1222" s="352"/>
      <c r="M1222" s="182"/>
      <c r="N1222" s="81"/>
      <c r="O1222" s="353" t="s">
        <v>47</v>
      </c>
      <c r="P1222" s="354"/>
      <c r="Q1222" s="354"/>
      <c r="R1222" s="355"/>
      <c r="S1222" s="82"/>
      <c r="T1222" s="353" t="s">
        <v>48</v>
      </c>
      <c r="U1222" s="354"/>
      <c r="V1222" s="354"/>
      <c r="W1222" s="354"/>
      <c r="X1222" s="354"/>
      <c r="Y1222" s="355"/>
      <c r="Z1222" s="83"/>
    </row>
    <row r="1223" spans="1:28" s="43" customFormat="1" ht="21" hidden="1" customHeight="1" x14ac:dyDescent="0.25">
      <c r="A1223" s="44"/>
      <c r="B1223" s="45"/>
      <c r="C1223" s="356" t="s">
        <v>101</v>
      </c>
      <c r="D1223" s="356"/>
      <c r="E1223" s="356"/>
      <c r="F1223" s="356"/>
      <c r="G1223" s="46" t="str">
        <f>$J$1</f>
        <v>July</v>
      </c>
      <c r="H1223" s="357">
        <f>$K$1</f>
        <v>2020</v>
      </c>
      <c r="I1223" s="357"/>
      <c r="J1223" s="45"/>
      <c r="K1223" s="47"/>
      <c r="L1223" s="48"/>
      <c r="M1223" s="47"/>
      <c r="N1223" s="84"/>
      <c r="O1223" s="85" t="s">
        <v>58</v>
      </c>
      <c r="P1223" s="85" t="s">
        <v>7</v>
      </c>
      <c r="Q1223" s="85" t="s">
        <v>6</v>
      </c>
      <c r="R1223" s="85" t="s">
        <v>59</v>
      </c>
      <c r="S1223" s="86"/>
      <c r="T1223" s="85" t="s">
        <v>58</v>
      </c>
      <c r="U1223" s="85" t="s">
        <v>60</v>
      </c>
      <c r="V1223" s="85" t="s">
        <v>23</v>
      </c>
      <c r="W1223" s="85" t="s">
        <v>22</v>
      </c>
      <c r="X1223" s="85" t="s">
        <v>24</v>
      </c>
      <c r="Y1223" s="85" t="s">
        <v>64</v>
      </c>
      <c r="Z1223" s="87"/>
    </row>
    <row r="1224" spans="1:28" s="43" customFormat="1" ht="21" hidden="1" customHeight="1" x14ac:dyDescent="0.25">
      <c r="A1224" s="44"/>
      <c r="B1224" s="45"/>
      <c r="C1224" s="45"/>
      <c r="D1224" s="50"/>
      <c r="E1224" s="50"/>
      <c r="F1224" s="50"/>
      <c r="G1224" s="50"/>
      <c r="H1224" s="50"/>
      <c r="I1224" s="45"/>
      <c r="J1224" s="51" t="s">
        <v>1</v>
      </c>
      <c r="K1224" s="52"/>
      <c r="L1224" s="53"/>
      <c r="M1224" s="45"/>
      <c r="N1224" s="88"/>
      <c r="O1224" s="89" t="s">
        <v>50</v>
      </c>
      <c r="P1224" s="89"/>
      <c r="Q1224" s="89"/>
      <c r="R1224" s="89">
        <v>0</v>
      </c>
      <c r="S1224" s="90"/>
      <c r="T1224" s="89" t="s">
        <v>50</v>
      </c>
      <c r="U1224" s="91"/>
      <c r="V1224" s="91"/>
      <c r="W1224" s="91">
        <f>V1224+U1224</f>
        <v>0</v>
      </c>
      <c r="X1224" s="91"/>
      <c r="Y1224" s="91">
        <f>W1224-X1224</f>
        <v>0</v>
      </c>
      <c r="Z1224" s="87"/>
    </row>
    <row r="1225" spans="1:28" s="43" customFormat="1" ht="21" hidden="1" customHeight="1" x14ac:dyDescent="0.25">
      <c r="A1225" s="44"/>
      <c r="B1225" s="45" t="s">
        <v>0</v>
      </c>
      <c r="C1225" s="100"/>
      <c r="D1225" s="45"/>
      <c r="E1225" s="45"/>
      <c r="F1225" s="45"/>
      <c r="G1225" s="45"/>
      <c r="H1225" s="56"/>
      <c r="I1225" s="50"/>
      <c r="J1225" s="45"/>
      <c r="K1225" s="45"/>
      <c r="L1225" s="57"/>
      <c r="M1225" s="182"/>
      <c r="N1225" s="92"/>
      <c r="O1225" s="89" t="s">
        <v>76</v>
      </c>
      <c r="P1225" s="89"/>
      <c r="Q1225" s="89"/>
      <c r="R1225" s="89">
        <v>0</v>
      </c>
      <c r="S1225" s="93"/>
      <c r="T1225" s="89" t="s">
        <v>76</v>
      </c>
      <c r="U1225" s="162">
        <f>IF($J$1="January","",Y1224)</f>
        <v>0</v>
      </c>
      <c r="V1225" s="91"/>
      <c r="W1225" s="162">
        <f>IF(U1225="","",U1225+V1225)</f>
        <v>0</v>
      </c>
      <c r="X1225" s="91"/>
      <c r="Y1225" s="162">
        <f>IF(W1225="","",W1225-X1225)</f>
        <v>0</v>
      </c>
      <c r="Z1225" s="94"/>
    </row>
    <row r="1226" spans="1:28" s="43" customFormat="1" ht="21" hidden="1" customHeight="1" x14ac:dyDescent="0.25">
      <c r="A1226" s="44"/>
      <c r="B1226" s="59" t="s">
        <v>46</v>
      </c>
      <c r="C1226" s="100"/>
      <c r="D1226" s="45"/>
      <c r="E1226" s="45"/>
      <c r="F1226" s="358" t="s">
        <v>48</v>
      </c>
      <c r="G1226" s="358"/>
      <c r="H1226" s="45"/>
      <c r="I1226" s="358" t="s">
        <v>49</v>
      </c>
      <c r="J1226" s="358"/>
      <c r="K1226" s="358"/>
      <c r="L1226" s="61"/>
      <c r="M1226" s="45"/>
      <c r="N1226" s="88"/>
      <c r="O1226" s="89" t="s">
        <v>51</v>
      </c>
      <c r="P1226" s="89"/>
      <c r="Q1226" s="89"/>
      <c r="R1226" s="89">
        <v>0</v>
      </c>
      <c r="S1226" s="93"/>
      <c r="T1226" s="89" t="s">
        <v>51</v>
      </c>
      <c r="U1226" s="162">
        <f>IF($J$1="February","",Y1225)</f>
        <v>0</v>
      </c>
      <c r="V1226" s="91"/>
      <c r="W1226" s="162">
        <f t="shared" ref="W1226:W1235" si="229">IF(U1226="","",U1226+V1226)</f>
        <v>0</v>
      </c>
      <c r="X1226" s="91"/>
      <c r="Y1226" s="162">
        <f t="shared" ref="Y1226:Y1235" si="230">IF(W1226="","",W1226-X1226)</f>
        <v>0</v>
      </c>
      <c r="Z1226" s="94"/>
    </row>
    <row r="1227" spans="1:28" s="43" customFormat="1" ht="21" hidden="1" customHeight="1" x14ac:dyDescent="0.25">
      <c r="A1227" s="44"/>
      <c r="B1227" s="45"/>
      <c r="C1227" s="45"/>
      <c r="D1227" s="45"/>
      <c r="E1227" s="45"/>
      <c r="F1227" s="45"/>
      <c r="G1227" s="45"/>
      <c r="H1227" s="62"/>
      <c r="L1227" s="49"/>
      <c r="M1227" s="45"/>
      <c r="N1227" s="88"/>
      <c r="O1227" s="89" t="s">
        <v>52</v>
      </c>
      <c r="P1227" s="89"/>
      <c r="Q1227" s="89"/>
      <c r="R1227" s="89" t="str">
        <f>IF(Q1227="","",R1226-Q1227)</f>
        <v/>
      </c>
      <c r="S1227" s="93"/>
      <c r="T1227" s="89" t="s">
        <v>52</v>
      </c>
      <c r="U1227" s="162">
        <f>IF($J$1="March","",Y1226)</f>
        <v>0</v>
      </c>
      <c r="V1227" s="91"/>
      <c r="W1227" s="162">
        <f t="shared" si="229"/>
        <v>0</v>
      </c>
      <c r="X1227" s="91"/>
      <c r="Y1227" s="162">
        <f t="shared" si="230"/>
        <v>0</v>
      </c>
      <c r="Z1227" s="94"/>
    </row>
    <row r="1228" spans="1:28" s="43" customFormat="1" ht="21" hidden="1" customHeight="1" x14ac:dyDescent="0.25">
      <c r="A1228" s="44"/>
      <c r="B1228" s="359" t="s">
        <v>47</v>
      </c>
      <c r="C1228" s="360"/>
      <c r="D1228" s="45"/>
      <c r="E1228" s="45"/>
      <c r="F1228" s="63" t="s">
        <v>69</v>
      </c>
      <c r="G1228" s="58">
        <f>IF($J$1="January",U1224,IF($J$1="February",U1225,IF($J$1="March",U1226,IF($J$1="April",U1227,IF($J$1="May",U1228,IF($J$1="June",U1229,IF($J$1="July",U1230,IF($J$1="August",U1231,IF($J$1="August",U1231,IF($J$1="September",U1232,IF($J$1="October",U1233,IF($J$1="November",U1234,IF($J$1="December",U1235)))))))))))))</f>
        <v>0</v>
      </c>
      <c r="H1228" s="62"/>
      <c r="I1228" s="64"/>
      <c r="J1228" s="65" t="s">
        <v>66</v>
      </c>
      <c r="K1228" s="66">
        <f>K1224*I1228</f>
        <v>0</v>
      </c>
      <c r="L1228" s="67"/>
      <c r="M1228" s="45"/>
      <c r="N1228" s="88"/>
      <c r="O1228" s="89" t="s">
        <v>53</v>
      </c>
      <c r="P1228" s="89"/>
      <c r="Q1228" s="89"/>
      <c r="R1228" s="89">
        <v>0</v>
      </c>
      <c r="S1228" s="93"/>
      <c r="T1228" s="89" t="s">
        <v>53</v>
      </c>
      <c r="U1228" s="162">
        <f>IF($J$1="April","",Y1227)</f>
        <v>0</v>
      </c>
      <c r="V1228" s="91"/>
      <c r="W1228" s="162">
        <f t="shared" si="229"/>
        <v>0</v>
      </c>
      <c r="X1228" s="91"/>
      <c r="Y1228" s="162">
        <f t="shared" si="230"/>
        <v>0</v>
      </c>
      <c r="Z1228" s="94"/>
    </row>
    <row r="1229" spans="1:28" s="43" customFormat="1" ht="21" hidden="1" customHeight="1" x14ac:dyDescent="0.25">
      <c r="A1229" s="44"/>
      <c r="B1229" s="54"/>
      <c r="C1229" s="54"/>
      <c r="D1229" s="45"/>
      <c r="E1229" s="45"/>
      <c r="F1229" s="63" t="s">
        <v>23</v>
      </c>
      <c r="G1229" s="58">
        <f>IF($J$1="January",V1224,IF($J$1="February",V1225,IF($J$1="March",V1226,IF($J$1="April",V1227,IF($J$1="May",V1228,IF($J$1="June",V1229,IF($J$1="July",V1230,IF($J$1="August",V1231,IF($J$1="August",V1231,IF($J$1="September",V1232,IF($J$1="October",V1233,IF($J$1="November",V1234,IF($J$1="December",V1235)))))))))))))</f>
        <v>0</v>
      </c>
      <c r="H1229" s="62"/>
      <c r="I1229" s="108"/>
      <c r="J1229" s="65" t="s">
        <v>67</v>
      </c>
      <c r="K1229" s="68">
        <f>K1224/8*I1229</f>
        <v>0</v>
      </c>
      <c r="L1229" s="69"/>
      <c r="M1229" s="45"/>
      <c r="N1229" s="88"/>
      <c r="O1229" s="89" t="s">
        <v>54</v>
      </c>
      <c r="P1229" s="89"/>
      <c r="Q1229" s="89"/>
      <c r="R1229" s="89">
        <v>0</v>
      </c>
      <c r="S1229" s="93"/>
      <c r="T1229" s="89" t="s">
        <v>54</v>
      </c>
      <c r="U1229" s="162">
        <f>IF($J$1="May","",Y1228)</f>
        <v>0</v>
      </c>
      <c r="V1229" s="91"/>
      <c r="W1229" s="162">
        <f t="shared" si="229"/>
        <v>0</v>
      </c>
      <c r="X1229" s="91"/>
      <c r="Y1229" s="162">
        <f t="shared" si="230"/>
        <v>0</v>
      </c>
      <c r="Z1229" s="94"/>
    </row>
    <row r="1230" spans="1:28" s="43" customFormat="1" ht="21" hidden="1" customHeight="1" x14ac:dyDescent="0.25">
      <c r="A1230" s="44"/>
      <c r="B1230" s="63" t="s">
        <v>7</v>
      </c>
      <c r="C1230" s="54">
        <f>IF($J$1="January",P1224,IF($J$1="February",P1225,IF($J$1="March",P1226,IF($J$1="April",P1227,IF($J$1="May",P1228,IF($J$1="June",P1229,IF($J$1="July",P1230,IF($J$1="August",P1231,IF($J$1="August",P1231,IF($J$1="September",P1232,IF($J$1="October",P1233,IF($J$1="November",P1234,IF($J$1="December",P1235)))))))))))))</f>
        <v>0</v>
      </c>
      <c r="D1230" s="45"/>
      <c r="E1230" s="45"/>
      <c r="F1230" s="63" t="s">
        <v>70</v>
      </c>
      <c r="G1230" s="58">
        <f>IF($J$1="January",W1224,IF($J$1="February",W1225,IF($J$1="March",W1226,IF($J$1="April",W1227,IF($J$1="May",W1228,IF($J$1="June",W1229,IF($J$1="July",W1230,IF($J$1="August",W1231,IF($J$1="August",W1231,IF($J$1="September",W1232,IF($J$1="October",W1233,IF($J$1="November",W1234,IF($J$1="December",W1235)))))))))))))</f>
        <v>0</v>
      </c>
      <c r="H1230" s="62"/>
      <c r="I1230" s="361" t="s">
        <v>74</v>
      </c>
      <c r="J1230" s="362"/>
      <c r="K1230" s="68">
        <f>K1228+K1229</f>
        <v>0</v>
      </c>
      <c r="L1230" s="69"/>
      <c r="M1230" s="45"/>
      <c r="N1230" s="88"/>
      <c r="O1230" s="89" t="s">
        <v>55</v>
      </c>
      <c r="P1230" s="89"/>
      <c r="Q1230" s="89"/>
      <c r="R1230" s="89">
        <v>0</v>
      </c>
      <c r="S1230" s="93"/>
      <c r="T1230" s="89" t="s">
        <v>55</v>
      </c>
      <c r="U1230" s="162">
        <f>IF($J$1="June","",Y1229)</f>
        <v>0</v>
      </c>
      <c r="V1230" s="91"/>
      <c r="W1230" s="162">
        <f t="shared" si="229"/>
        <v>0</v>
      </c>
      <c r="X1230" s="91"/>
      <c r="Y1230" s="162">
        <f t="shared" si="230"/>
        <v>0</v>
      </c>
      <c r="Z1230" s="94"/>
    </row>
    <row r="1231" spans="1:28" s="43" customFormat="1" ht="21" hidden="1" customHeight="1" x14ac:dyDescent="0.25">
      <c r="A1231" s="44"/>
      <c r="B1231" s="63" t="s">
        <v>6</v>
      </c>
      <c r="C1231" s="54">
        <f>IF($J$1="January",Q1224,IF($J$1="February",Q1225,IF($J$1="March",Q1226,IF($J$1="April",Q1227,IF($J$1="May",Q1228,IF($J$1="June",Q1229,IF($J$1="July",Q1230,IF($J$1="August",Q1231,IF($J$1="August",Q1231,IF($J$1="September",Q1232,IF($J$1="October",Q1233,IF($J$1="November",Q1234,IF($J$1="December",Q1235)))))))))))))</f>
        <v>0</v>
      </c>
      <c r="D1231" s="45"/>
      <c r="E1231" s="45"/>
      <c r="F1231" s="63" t="s">
        <v>24</v>
      </c>
      <c r="G1231" s="58">
        <f>IF($J$1="January",X1224,IF($J$1="February",X1225,IF($J$1="March",X1226,IF($J$1="April",X1227,IF($J$1="May",X1228,IF($J$1="June",X1229,IF($J$1="July",X1230,IF($J$1="August",X1231,IF($J$1="August",X1231,IF($J$1="September",X1232,IF($J$1="October",X1233,IF($J$1="November",X1234,IF($J$1="December",X1235)))))))))))))</f>
        <v>0</v>
      </c>
      <c r="H1231" s="62"/>
      <c r="I1231" s="361" t="s">
        <v>75</v>
      </c>
      <c r="J1231" s="362"/>
      <c r="K1231" s="58">
        <f>G1231</f>
        <v>0</v>
      </c>
      <c r="L1231" s="70"/>
      <c r="M1231" s="45"/>
      <c r="N1231" s="88"/>
      <c r="O1231" s="89" t="s">
        <v>56</v>
      </c>
      <c r="P1231" s="89"/>
      <c r="Q1231" s="89"/>
      <c r="R1231" s="89">
        <v>0</v>
      </c>
      <c r="S1231" s="93"/>
      <c r="T1231" s="89" t="s">
        <v>56</v>
      </c>
      <c r="U1231" s="162" t="str">
        <f>IF($J$1="July","",Y1230)</f>
        <v/>
      </c>
      <c r="V1231" s="91"/>
      <c r="W1231" s="162" t="str">
        <f t="shared" si="229"/>
        <v/>
      </c>
      <c r="X1231" s="91"/>
      <c r="Y1231" s="162" t="str">
        <f t="shared" si="230"/>
        <v/>
      </c>
      <c r="Z1231" s="94"/>
    </row>
    <row r="1232" spans="1:28" s="43" customFormat="1" ht="21" hidden="1" customHeight="1" x14ac:dyDescent="0.25">
      <c r="A1232" s="44"/>
      <c r="B1232" s="71" t="s">
        <v>73</v>
      </c>
      <c r="C1232" s="54">
        <f>IF($J$1="January",R1224,IF($J$1="February",R1225,IF($J$1="March",R1226,IF($J$1="April",R1227,IF($J$1="May",R1228,IF($J$1="June",R1229,IF($J$1="July",R1230,IF($J$1="August",R1231,IF($J$1="August",R1231,IF($J$1="September",R1232,IF($J$1="October",R1233,IF($J$1="November",R1234,IF($J$1="December",R1235)))))))))))))</f>
        <v>0</v>
      </c>
      <c r="D1232" s="45"/>
      <c r="E1232" s="45"/>
      <c r="F1232" s="63" t="s">
        <v>72</v>
      </c>
      <c r="G1232" s="58">
        <f>IF($J$1="January",Y1224,IF($J$1="February",Y1225,IF($J$1="March",Y1226,IF($J$1="April",Y1227,IF($J$1="May",Y1228,IF($J$1="June",Y1229,IF($J$1="July",Y1230,IF($J$1="August",Y1231,IF($J$1="August",Y1231,IF($J$1="September",Y1232,IF($J$1="October",Y1233,IF($J$1="November",Y1234,IF($J$1="December",Y1235)))))))))))))</f>
        <v>0</v>
      </c>
      <c r="H1232" s="45"/>
      <c r="I1232" s="363" t="s">
        <v>68</v>
      </c>
      <c r="J1232" s="364"/>
      <c r="K1232" s="72">
        <f>K1230-K1231</f>
        <v>0</v>
      </c>
      <c r="L1232" s="73"/>
      <c r="M1232" s="45"/>
      <c r="N1232" s="88"/>
      <c r="O1232" s="89" t="s">
        <v>61</v>
      </c>
      <c r="P1232" s="89"/>
      <c r="Q1232" s="89"/>
      <c r="R1232" s="89">
        <v>0</v>
      </c>
      <c r="S1232" s="93"/>
      <c r="T1232" s="89" t="s">
        <v>61</v>
      </c>
      <c r="U1232" s="162" t="str">
        <f>IF($J$1="August","",Y1231)</f>
        <v/>
      </c>
      <c r="V1232" s="91"/>
      <c r="W1232" s="162" t="str">
        <f t="shared" si="229"/>
        <v/>
      </c>
      <c r="X1232" s="91"/>
      <c r="Y1232" s="162" t="str">
        <f t="shared" si="230"/>
        <v/>
      </c>
      <c r="Z1232" s="94"/>
    </row>
    <row r="1233" spans="1:26" s="43" customFormat="1" ht="21" hidden="1" customHeight="1" x14ac:dyDescent="0.25">
      <c r="A1233" s="44"/>
      <c r="B1233" s="45"/>
      <c r="C1233" s="45"/>
      <c r="D1233" s="45"/>
      <c r="E1233" s="45"/>
      <c r="F1233" s="45"/>
      <c r="G1233" s="45"/>
      <c r="H1233" s="45"/>
      <c r="I1233" s="45"/>
      <c r="J1233" s="45"/>
      <c r="K1233" s="177"/>
      <c r="L1233" s="61"/>
      <c r="M1233" s="45"/>
      <c r="N1233" s="88"/>
      <c r="O1233" s="89" t="s">
        <v>57</v>
      </c>
      <c r="P1233" s="89"/>
      <c r="Q1233" s="89"/>
      <c r="R1233" s="89">
        <v>0</v>
      </c>
      <c r="S1233" s="93"/>
      <c r="T1233" s="89" t="s">
        <v>57</v>
      </c>
      <c r="U1233" s="162" t="str">
        <f>IF($J$1="September","",Y1232)</f>
        <v/>
      </c>
      <c r="V1233" s="91"/>
      <c r="W1233" s="162" t="str">
        <f t="shared" si="229"/>
        <v/>
      </c>
      <c r="X1233" s="91"/>
      <c r="Y1233" s="162" t="str">
        <f t="shared" si="230"/>
        <v/>
      </c>
      <c r="Z1233" s="94"/>
    </row>
    <row r="1234" spans="1:26" s="43" customFormat="1" ht="21" hidden="1" customHeight="1" x14ac:dyDescent="0.25">
      <c r="A1234" s="44"/>
      <c r="B1234" s="365" t="s">
        <v>103</v>
      </c>
      <c r="C1234" s="365"/>
      <c r="D1234" s="365"/>
      <c r="E1234" s="365"/>
      <c r="F1234" s="365"/>
      <c r="G1234" s="365"/>
      <c r="H1234" s="365"/>
      <c r="I1234" s="365"/>
      <c r="J1234" s="365"/>
      <c r="K1234" s="365"/>
      <c r="L1234" s="61"/>
      <c r="M1234" s="45"/>
      <c r="N1234" s="88"/>
      <c r="O1234" s="89" t="s">
        <v>62</v>
      </c>
      <c r="P1234" s="89"/>
      <c r="Q1234" s="89"/>
      <c r="R1234" s="89">
        <v>0</v>
      </c>
      <c r="S1234" s="93"/>
      <c r="T1234" s="89" t="s">
        <v>62</v>
      </c>
      <c r="U1234" s="162" t="str">
        <f>IF($J$1="October","",Y1233)</f>
        <v/>
      </c>
      <c r="V1234" s="91"/>
      <c r="W1234" s="162" t="str">
        <f t="shared" si="229"/>
        <v/>
      </c>
      <c r="X1234" s="91"/>
      <c r="Y1234" s="162" t="str">
        <f t="shared" si="230"/>
        <v/>
      </c>
      <c r="Z1234" s="94"/>
    </row>
    <row r="1235" spans="1:26" s="43" customFormat="1" ht="21" hidden="1" customHeight="1" x14ac:dyDescent="0.25">
      <c r="A1235" s="44"/>
      <c r="B1235" s="365"/>
      <c r="C1235" s="365"/>
      <c r="D1235" s="365"/>
      <c r="E1235" s="365"/>
      <c r="F1235" s="365"/>
      <c r="G1235" s="365"/>
      <c r="H1235" s="365"/>
      <c r="I1235" s="365"/>
      <c r="J1235" s="365"/>
      <c r="K1235" s="365"/>
      <c r="L1235" s="61"/>
      <c r="M1235" s="45"/>
      <c r="N1235" s="88"/>
      <c r="O1235" s="89" t="s">
        <v>63</v>
      </c>
      <c r="P1235" s="89"/>
      <c r="Q1235" s="89"/>
      <c r="R1235" s="89">
        <v>0</v>
      </c>
      <c r="S1235" s="93"/>
      <c r="T1235" s="89" t="s">
        <v>63</v>
      </c>
      <c r="U1235" s="162" t="str">
        <f>IF($J$1="November","",Y1234)</f>
        <v/>
      </c>
      <c r="V1235" s="91"/>
      <c r="W1235" s="162" t="str">
        <f t="shared" si="229"/>
        <v/>
      </c>
      <c r="X1235" s="91"/>
      <c r="Y1235" s="162" t="str">
        <f t="shared" si="230"/>
        <v/>
      </c>
      <c r="Z1235" s="94"/>
    </row>
    <row r="1236" spans="1:26" s="43" customFormat="1" ht="21" hidden="1" customHeight="1" thickBot="1" x14ac:dyDescent="0.3">
      <c r="A1236" s="74"/>
      <c r="B1236" s="75"/>
      <c r="C1236" s="75"/>
      <c r="D1236" s="75"/>
      <c r="E1236" s="75"/>
      <c r="F1236" s="75"/>
      <c r="G1236" s="75"/>
      <c r="H1236" s="75"/>
      <c r="I1236" s="75"/>
      <c r="J1236" s="75"/>
      <c r="K1236" s="75"/>
      <c r="L1236" s="76"/>
      <c r="N1236" s="95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7"/>
    </row>
    <row r="1237" spans="1:26" ht="15" thickBot="1" x14ac:dyDescent="0.35"/>
    <row r="1238" spans="1:26" s="43" customFormat="1" ht="21" customHeight="1" x14ac:dyDescent="0.25">
      <c r="A1238" s="369" t="s">
        <v>45</v>
      </c>
      <c r="B1238" s="370"/>
      <c r="C1238" s="370"/>
      <c r="D1238" s="370"/>
      <c r="E1238" s="370"/>
      <c r="F1238" s="370"/>
      <c r="G1238" s="370"/>
      <c r="H1238" s="370"/>
      <c r="I1238" s="370"/>
      <c r="J1238" s="370"/>
      <c r="K1238" s="370"/>
      <c r="L1238" s="371"/>
      <c r="M1238" s="182"/>
      <c r="N1238" s="81"/>
      <c r="O1238" s="353" t="s">
        <v>47</v>
      </c>
      <c r="P1238" s="354"/>
      <c r="Q1238" s="354"/>
      <c r="R1238" s="355"/>
      <c r="S1238" s="82"/>
      <c r="T1238" s="353" t="s">
        <v>48</v>
      </c>
      <c r="U1238" s="354"/>
      <c r="V1238" s="354"/>
      <c r="W1238" s="354"/>
      <c r="X1238" s="354"/>
      <c r="Y1238" s="355"/>
      <c r="Z1238" s="83"/>
    </row>
    <row r="1239" spans="1:26" s="43" customFormat="1" ht="21" customHeight="1" x14ac:dyDescent="0.25">
      <c r="A1239" s="44"/>
      <c r="B1239" s="45"/>
      <c r="C1239" s="356" t="s">
        <v>101</v>
      </c>
      <c r="D1239" s="356"/>
      <c r="E1239" s="356"/>
      <c r="F1239" s="356"/>
      <c r="G1239" s="46" t="str">
        <f>$J$1</f>
        <v>July</v>
      </c>
      <c r="H1239" s="357">
        <f>$K$1</f>
        <v>2020</v>
      </c>
      <c r="I1239" s="357"/>
      <c r="J1239" s="45"/>
      <c r="K1239" s="47"/>
      <c r="L1239" s="48"/>
      <c r="M1239" s="47"/>
      <c r="N1239" s="84"/>
      <c r="O1239" s="85" t="s">
        <v>58</v>
      </c>
      <c r="P1239" s="85" t="s">
        <v>7</v>
      </c>
      <c r="Q1239" s="85" t="s">
        <v>6</v>
      </c>
      <c r="R1239" s="85" t="s">
        <v>59</v>
      </c>
      <c r="S1239" s="86"/>
      <c r="T1239" s="85" t="s">
        <v>58</v>
      </c>
      <c r="U1239" s="85" t="s">
        <v>60</v>
      </c>
      <c r="V1239" s="85" t="s">
        <v>23</v>
      </c>
      <c r="W1239" s="85" t="s">
        <v>22</v>
      </c>
      <c r="X1239" s="85" t="s">
        <v>24</v>
      </c>
      <c r="Y1239" s="85" t="s">
        <v>64</v>
      </c>
      <c r="Z1239" s="87"/>
    </row>
    <row r="1240" spans="1:26" s="43" customFormat="1" ht="21" customHeight="1" x14ac:dyDescent="0.25">
      <c r="A1240" s="44"/>
      <c r="B1240" s="45"/>
      <c r="C1240" s="45"/>
      <c r="D1240" s="50"/>
      <c r="E1240" s="50"/>
      <c r="F1240" s="50"/>
      <c r="G1240" s="50"/>
      <c r="H1240" s="50"/>
      <c r="I1240" s="45"/>
      <c r="J1240" s="51" t="s">
        <v>1</v>
      </c>
      <c r="K1240" s="52">
        <v>23000</v>
      </c>
      <c r="L1240" s="53"/>
      <c r="M1240" s="45"/>
      <c r="N1240" s="88"/>
      <c r="O1240" s="89" t="s">
        <v>50</v>
      </c>
      <c r="P1240" s="89">
        <v>29</v>
      </c>
      <c r="Q1240" s="89">
        <v>2</v>
      </c>
      <c r="R1240" s="89">
        <f>15-Q1240</f>
        <v>13</v>
      </c>
      <c r="S1240" s="90"/>
      <c r="T1240" s="89" t="s">
        <v>50</v>
      </c>
      <c r="U1240" s="91">
        <v>5000</v>
      </c>
      <c r="V1240" s="91">
        <v>1000</v>
      </c>
      <c r="W1240" s="91">
        <f>V1240+U1240</f>
        <v>6000</v>
      </c>
      <c r="X1240" s="91">
        <v>2000</v>
      </c>
      <c r="Y1240" s="91">
        <f>W1240-X1240</f>
        <v>4000</v>
      </c>
      <c r="Z1240" s="87"/>
    </row>
    <row r="1241" spans="1:26" s="43" customFormat="1" ht="21" customHeight="1" x14ac:dyDescent="0.25">
      <c r="A1241" s="44"/>
      <c r="B1241" s="45" t="s">
        <v>0</v>
      </c>
      <c r="C1241" s="100" t="s">
        <v>123</v>
      </c>
      <c r="D1241" s="45"/>
      <c r="E1241" s="45"/>
      <c r="F1241" s="45"/>
      <c r="G1241" s="45"/>
      <c r="H1241" s="56"/>
      <c r="I1241" s="50"/>
      <c r="J1241" s="45"/>
      <c r="K1241" s="45"/>
      <c r="L1241" s="57"/>
      <c r="M1241" s="182"/>
      <c r="N1241" s="92"/>
      <c r="O1241" s="89" t="s">
        <v>76</v>
      </c>
      <c r="P1241" s="89">
        <v>28</v>
      </c>
      <c r="Q1241" s="89">
        <v>1</v>
      </c>
      <c r="R1241" s="89">
        <f t="shared" ref="R1241:R1247" si="231">R1240-Q1241</f>
        <v>12</v>
      </c>
      <c r="S1241" s="93"/>
      <c r="T1241" s="89" t="s">
        <v>76</v>
      </c>
      <c r="U1241" s="162">
        <f>IF($J$1="January","",Y1240)</f>
        <v>4000</v>
      </c>
      <c r="V1241" s="91"/>
      <c r="W1241" s="162">
        <f>IF(U1241="","",U1241+V1241)</f>
        <v>4000</v>
      </c>
      <c r="X1241" s="91">
        <v>2000</v>
      </c>
      <c r="Y1241" s="162">
        <f>IF(W1241="","",W1241-X1241)</f>
        <v>2000</v>
      </c>
      <c r="Z1241" s="94"/>
    </row>
    <row r="1242" spans="1:26" s="43" customFormat="1" ht="21" customHeight="1" x14ac:dyDescent="0.25">
      <c r="A1242" s="44"/>
      <c r="B1242" s="59" t="s">
        <v>46</v>
      </c>
      <c r="C1242" s="100"/>
      <c r="D1242" s="45"/>
      <c r="E1242" s="45"/>
      <c r="F1242" s="358" t="s">
        <v>48</v>
      </c>
      <c r="G1242" s="358"/>
      <c r="H1242" s="45"/>
      <c r="I1242" s="358" t="s">
        <v>49</v>
      </c>
      <c r="J1242" s="358"/>
      <c r="K1242" s="358"/>
      <c r="L1242" s="61"/>
      <c r="M1242" s="45"/>
      <c r="N1242" s="88"/>
      <c r="O1242" s="89" t="s">
        <v>51</v>
      </c>
      <c r="P1242" s="89">
        <v>30</v>
      </c>
      <c r="Q1242" s="89">
        <v>1</v>
      </c>
      <c r="R1242" s="89">
        <f t="shared" si="231"/>
        <v>11</v>
      </c>
      <c r="S1242" s="93"/>
      <c r="T1242" s="89" t="s">
        <v>51</v>
      </c>
      <c r="U1242" s="162">
        <f>IF($J$1="February","",Y1241)</f>
        <v>2000</v>
      </c>
      <c r="V1242" s="91"/>
      <c r="W1242" s="162">
        <f t="shared" ref="W1242:W1251" si="232">IF(U1242="","",U1242+V1242)</f>
        <v>2000</v>
      </c>
      <c r="X1242" s="91">
        <v>1400</v>
      </c>
      <c r="Y1242" s="162">
        <f t="shared" ref="Y1242:Y1251" si="233">IF(W1242="","",W1242-X1242)</f>
        <v>600</v>
      </c>
      <c r="Z1242" s="94"/>
    </row>
    <row r="1243" spans="1:26" s="43" customFormat="1" ht="21" customHeight="1" x14ac:dyDescent="0.25">
      <c r="A1243" s="44"/>
      <c r="B1243" s="45"/>
      <c r="C1243" s="45"/>
      <c r="D1243" s="45"/>
      <c r="E1243" s="45"/>
      <c r="F1243" s="45"/>
      <c r="G1243" s="45"/>
      <c r="H1243" s="62"/>
      <c r="L1243" s="49"/>
      <c r="M1243" s="45"/>
      <c r="N1243" s="88"/>
      <c r="O1243" s="89" t="s">
        <v>52</v>
      </c>
      <c r="P1243" s="89">
        <v>29</v>
      </c>
      <c r="Q1243" s="89">
        <v>1</v>
      </c>
      <c r="R1243" s="89">
        <f t="shared" si="231"/>
        <v>10</v>
      </c>
      <c r="S1243" s="93"/>
      <c r="T1243" s="89" t="s">
        <v>52</v>
      </c>
      <c r="U1243" s="162">
        <f>IF($J$1="March","",Y1242)</f>
        <v>600</v>
      </c>
      <c r="V1243" s="91"/>
      <c r="W1243" s="162">
        <f t="shared" si="232"/>
        <v>600</v>
      </c>
      <c r="X1243" s="91">
        <v>600</v>
      </c>
      <c r="Y1243" s="162">
        <f t="shared" si="233"/>
        <v>0</v>
      </c>
      <c r="Z1243" s="94"/>
    </row>
    <row r="1244" spans="1:26" s="43" customFormat="1" ht="21" customHeight="1" x14ac:dyDescent="0.25">
      <c r="A1244" s="44"/>
      <c r="B1244" s="359" t="s">
        <v>47</v>
      </c>
      <c r="C1244" s="360"/>
      <c r="D1244" s="45"/>
      <c r="E1244" s="45"/>
      <c r="F1244" s="63" t="s">
        <v>69</v>
      </c>
      <c r="G1244" s="58">
        <f>IF($J$1="January",U1240,IF($J$1="February",U1241,IF($J$1="March",U1242,IF($J$1="April",U1243,IF($J$1="May",U1244,IF($J$1="June",U1245,IF($J$1="July",U1246,IF($J$1="August",U1247,IF($J$1="August",U1247,IF($J$1="September",U1248,IF($J$1="October",U1249,IF($J$1="November",U1250,IF($J$1="December",U1251)))))))))))))</f>
        <v>0</v>
      </c>
      <c r="H1244" s="62"/>
      <c r="I1244" s="64">
        <f>IF(C1248&gt;0,$K$2,C1246)</f>
        <v>31</v>
      </c>
      <c r="J1244" s="65" t="s">
        <v>66</v>
      </c>
      <c r="K1244" s="66">
        <f>K1240/$K$2*I1244</f>
        <v>23000</v>
      </c>
      <c r="L1244" s="67"/>
      <c r="M1244" s="45"/>
      <c r="N1244" s="88"/>
      <c r="O1244" s="89" t="s">
        <v>53</v>
      </c>
      <c r="P1244" s="89">
        <v>30</v>
      </c>
      <c r="Q1244" s="89">
        <v>1</v>
      </c>
      <c r="R1244" s="89">
        <f t="shared" si="231"/>
        <v>9</v>
      </c>
      <c r="S1244" s="93"/>
      <c r="T1244" s="89" t="s">
        <v>53</v>
      </c>
      <c r="U1244" s="162">
        <f>IF($J$1="April","",Y1243)</f>
        <v>0</v>
      </c>
      <c r="V1244" s="91"/>
      <c r="W1244" s="162">
        <f t="shared" si="232"/>
        <v>0</v>
      </c>
      <c r="X1244" s="91"/>
      <c r="Y1244" s="162">
        <f t="shared" si="233"/>
        <v>0</v>
      </c>
      <c r="Z1244" s="94"/>
    </row>
    <row r="1245" spans="1:26" s="43" customFormat="1" ht="21" customHeight="1" x14ac:dyDescent="0.25">
      <c r="A1245" s="44"/>
      <c r="B1245" s="54"/>
      <c r="C1245" s="54"/>
      <c r="D1245" s="45"/>
      <c r="E1245" s="45"/>
      <c r="F1245" s="63" t="s">
        <v>23</v>
      </c>
      <c r="G1245" s="58">
        <f>IF($J$1="January",V1240,IF($J$1="February",V1241,IF($J$1="March",V1242,IF($J$1="April",V1243,IF($J$1="May",V1244,IF($J$1="June",V1245,IF($J$1="July",V1246,IF($J$1="August",V1247,IF($J$1="August",V1247,IF($J$1="September",V1248,IF($J$1="October",V1249,IF($J$1="November",V1250,IF($J$1="December",V1251)))))))))))))</f>
        <v>20000</v>
      </c>
      <c r="H1245" s="62"/>
      <c r="I1245" s="234">
        <v>45</v>
      </c>
      <c r="J1245" s="65" t="s">
        <v>67</v>
      </c>
      <c r="K1245" s="68">
        <f>K1240/$K$2/8*I1245</f>
        <v>4173.3870967741932</v>
      </c>
      <c r="L1245" s="69"/>
      <c r="M1245" s="45"/>
      <c r="N1245" s="88"/>
      <c r="O1245" s="89" t="s">
        <v>54</v>
      </c>
      <c r="P1245" s="89">
        <v>27</v>
      </c>
      <c r="Q1245" s="89">
        <v>3</v>
      </c>
      <c r="R1245" s="89">
        <f t="shared" si="231"/>
        <v>6</v>
      </c>
      <c r="S1245" s="93"/>
      <c r="T1245" s="89" t="s">
        <v>54</v>
      </c>
      <c r="U1245" s="162">
        <f>IF($J$1="May","",Y1244)</f>
        <v>0</v>
      </c>
      <c r="V1245" s="91"/>
      <c r="W1245" s="162">
        <f t="shared" si="232"/>
        <v>0</v>
      </c>
      <c r="X1245" s="91"/>
      <c r="Y1245" s="162">
        <f t="shared" si="233"/>
        <v>0</v>
      </c>
      <c r="Z1245" s="94"/>
    </row>
    <row r="1246" spans="1:26" s="43" customFormat="1" ht="21" customHeight="1" x14ac:dyDescent="0.25">
      <c r="A1246" s="44"/>
      <c r="B1246" s="63" t="s">
        <v>7</v>
      </c>
      <c r="C1246" s="54">
        <f>IF($J$1="January",P1240,IF($J$1="February",P1241,IF($J$1="March",P1242,IF($J$1="April",P1243,IF($J$1="May",P1244,IF($J$1="June",P1245,IF($J$1="July",P1246,IF($J$1="August",P1247,IF($J$1="August",P1247,IF($J$1="September",P1248,IF($J$1="October",P1249,IF($J$1="November",P1250,IF($J$1="December",P1251)))))))))))))</f>
        <v>29</v>
      </c>
      <c r="D1246" s="45"/>
      <c r="E1246" s="45"/>
      <c r="F1246" s="63" t="s">
        <v>70</v>
      </c>
      <c r="G1246" s="58">
        <f>IF($J$1="January",W1240,IF($J$1="February",W1241,IF($J$1="March",W1242,IF($J$1="April",W1243,IF($J$1="May",W1244,IF($J$1="June",W1245,IF($J$1="July",W1246,IF($J$1="August",W1247,IF($J$1="August",W1247,IF($J$1="September",W1248,IF($J$1="October",W1249,IF($J$1="November",W1250,IF($J$1="December",W1251)))))))))))))</f>
        <v>20000</v>
      </c>
      <c r="H1246" s="62"/>
      <c r="I1246" s="361" t="s">
        <v>74</v>
      </c>
      <c r="J1246" s="362"/>
      <c r="K1246" s="68">
        <f>K1244+K1245</f>
        <v>27173.387096774193</v>
      </c>
      <c r="L1246" s="69"/>
      <c r="M1246" s="45"/>
      <c r="N1246" s="88"/>
      <c r="O1246" s="89" t="s">
        <v>55</v>
      </c>
      <c r="P1246" s="89">
        <v>29</v>
      </c>
      <c r="Q1246" s="89">
        <v>2</v>
      </c>
      <c r="R1246" s="89">
        <f t="shared" si="231"/>
        <v>4</v>
      </c>
      <c r="S1246" s="93"/>
      <c r="T1246" s="89" t="s">
        <v>55</v>
      </c>
      <c r="U1246" s="162">
        <f>IF($J$1="June","",Y1245)</f>
        <v>0</v>
      </c>
      <c r="V1246" s="91">
        <f>10000+10000</f>
        <v>20000</v>
      </c>
      <c r="W1246" s="162">
        <f t="shared" si="232"/>
        <v>20000</v>
      </c>
      <c r="X1246" s="91">
        <v>13000</v>
      </c>
      <c r="Y1246" s="162">
        <f t="shared" si="233"/>
        <v>7000</v>
      </c>
      <c r="Z1246" s="94"/>
    </row>
    <row r="1247" spans="1:26" s="43" customFormat="1" ht="21" customHeight="1" x14ac:dyDescent="0.25">
      <c r="A1247" s="44"/>
      <c r="B1247" s="63" t="s">
        <v>6</v>
      </c>
      <c r="C1247" s="54">
        <f>IF($J$1="January",Q1240,IF($J$1="February",Q1241,IF($J$1="March",Q1242,IF($J$1="April",Q1243,IF($J$1="May",Q1244,IF($J$1="June",Q1245,IF($J$1="July",Q1246,IF($J$1="August",Q1247,IF($J$1="August",Q1247,IF($J$1="September",Q1248,IF($J$1="October",Q1249,IF($J$1="November",Q1250,IF($J$1="December",Q1251)))))))))))))</f>
        <v>2</v>
      </c>
      <c r="D1247" s="45"/>
      <c r="E1247" s="45"/>
      <c r="F1247" s="63" t="s">
        <v>24</v>
      </c>
      <c r="G1247" s="58">
        <f>IF($J$1="January",X1240,IF($J$1="February",X1241,IF($J$1="March",X1242,IF($J$1="April",X1243,IF($J$1="May",X1244,IF($J$1="June",X1245,IF($J$1="July",X1246,IF($J$1="August",X1247,IF($J$1="August",X1247,IF($J$1="September",X1248,IF($J$1="October",X1249,IF($J$1="November",X1250,IF($J$1="December",X1251)))))))))))))</f>
        <v>13000</v>
      </c>
      <c r="H1247" s="62"/>
      <c r="I1247" s="361" t="s">
        <v>75</v>
      </c>
      <c r="J1247" s="362"/>
      <c r="K1247" s="58">
        <f>G1247</f>
        <v>13000</v>
      </c>
      <c r="L1247" s="70"/>
      <c r="M1247" s="45"/>
      <c r="N1247" s="88"/>
      <c r="O1247" s="89" t="s">
        <v>56</v>
      </c>
      <c r="P1247" s="89"/>
      <c r="Q1247" s="89"/>
      <c r="R1247" s="89">
        <f t="shared" si="231"/>
        <v>4</v>
      </c>
      <c r="S1247" s="93"/>
      <c r="T1247" s="89" t="s">
        <v>56</v>
      </c>
      <c r="U1247" s="162" t="str">
        <f>IF($J$1="July","",Y1246)</f>
        <v/>
      </c>
      <c r="V1247" s="91"/>
      <c r="W1247" s="162" t="str">
        <f t="shared" si="232"/>
        <v/>
      </c>
      <c r="X1247" s="91"/>
      <c r="Y1247" s="162" t="str">
        <f t="shared" si="233"/>
        <v/>
      </c>
      <c r="Z1247" s="94"/>
    </row>
    <row r="1248" spans="1:26" s="43" customFormat="1" ht="21" customHeight="1" x14ac:dyDescent="0.25">
      <c r="A1248" s="44"/>
      <c r="B1248" s="71" t="s">
        <v>73</v>
      </c>
      <c r="C1248" s="54">
        <f>IF($J$1="January",R1240,IF($J$1="February",R1241,IF($J$1="March",R1242,IF($J$1="April",R1243,IF($J$1="May",R1244,IF($J$1="June",R1245,IF($J$1="July",R1246,IF($J$1="August",R1247,IF($J$1="August",R1247,IF($J$1="September",R1248,IF($J$1="October",R1249,IF($J$1="November",R1250,IF($J$1="December",R1251)))))))))))))</f>
        <v>4</v>
      </c>
      <c r="D1248" s="45"/>
      <c r="E1248" s="45"/>
      <c r="F1248" s="63" t="s">
        <v>72</v>
      </c>
      <c r="G1248" s="58">
        <f>IF($J$1="January",Y1240,IF($J$1="February",Y1241,IF($J$1="March",Y1242,IF($J$1="April",Y1243,IF($J$1="May",Y1244,IF($J$1="June",Y1245,IF($J$1="July",Y1246,IF($J$1="August",Y1247,IF($J$1="August",Y1247,IF($J$1="September",Y1248,IF($J$1="October",Y1249,IF($J$1="November",Y1250,IF($J$1="December",Y1251)))))))))))))</f>
        <v>7000</v>
      </c>
      <c r="H1248" s="45"/>
      <c r="I1248" s="363" t="s">
        <v>68</v>
      </c>
      <c r="J1248" s="364"/>
      <c r="K1248" s="72">
        <f>K1246-K1247</f>
        <v>14173.387096774193</v>
      </c>
      <c r="L1248" s="73"/>
      <c r="M1248" s="45"/>
      <c r="N1248" s="88"/>
      <c r="O1248" s="89" t="s">
        <v>61</v>
      </c>
      <c r="P1248" s="89"/>
      <c r="Q1248" s="89"/>
      <c r="R1248" s="89">
        <v>0</v>
      </c>
      <c r="S1248" s="93"/>
      <c r="T1248" s="89" t="s">
        <v>61</v>
      </c>
      <c r="U1248" s="162" t="str">
        <f>IF($J$1="August","",Y1247)</f>
        <v/>
      </c>
      <c r="V1248" s="91"/>
      <c r="W1248" s="162" t="str">
        <f t="shared" si="232"/>
        <v/>
      </c>
      <c r="X1248" s="91"/>
      <c r="Y1248" s="162" t="str">
        <f t="shared" si="233"/>
        <v/>
      </c>
      <c r="Z1248" s="94"/>
    </row>
    <row r="1249" spans="1:26" s="43" customFormat="1" ht="21" customHeight="1" x14ac:dyDescent="0.25">
      <c r="A1249" s="44"/>
      <c r="B1249" s="45"/>
      <c r="C1249" s="45"/>
      <c r="D1249" s="45"/>
      <c r="E1249" s="45"/>
      <c r="F1249" s="45"/>
      <c r="G1249" s="45"/>
      <c r="H1249" s="45"/>
      <c r="I1249" s="45"/>
      <c r="J1249" s="45"/>
      <c r="K1249" s="177"/>
      <c r="L1249" s="61"/>
      <c r="M1249" s="45"/>
      <c r="N1249" s="88"/>
      <c r="O1249" s="89" t="s">
        <v>57</v>
      </c>
      <c r="P1249" s="89"/>
      <c r="Q1249" s="89"/>
      <c r="R1249" s="89">
        <v>0</v>
      </c>
      <c r="S1249" s="93"/>
      <c r="T1249" s="89" t="s">
        <v>57</v>
      </c>
      <c r="U1249" s="162" t="str">
        <f>IF($J$1="September","",Y1248)</f>
        <v/>
      </c>
      <c r="V1249" s="91"/>
      <c r="W1249" s="162" t="str">
        <f t="shared" si="232"/>
        <v/>
      </c>
      <c r="X1249" s="91"/>
      <c r="Y1249" s="162" t="str">
        <f t="shared" si="233"/>
        <v/>
      </c>
      <c r="Z1249" s="94"/>
    </row>
    <row r="1250" spans="1:26" s="43" customFormat="1" ht="21" customHeight="1" x14ac:dyDescent="0.25">
      <c r="A1250" s="44"/>
      <c r="B1250" s="365" t="s">
        <v>103</v>
      </c>
      <c r="C1250" s="365"/>
      <c r="D1250" s="365"/>
      <c r="E1250" s="365"/>
      <c r="F1250" s="365"/>
      <c r="G1250" s="365"/>
      <c r="H1250" s="365"/>
      <c r="I1250" s="365"/>
      <c r="J1250" s="365"/>
      <c r="K1250" s="365"/>
      <c r="L1250" s="61"/>
      <c r="M1250" s="45"/>
      <c r="N1250" s="88"/>
      <c r="O1250" s="89" t="s">
        <v>62</v>
      </c>
      <c r="P1250" s="89"/>
      <c r="Q1250" s="89"/>
      <c r="R1250" s="89">
        <v>0</v>
      </c>
      <c r="S1250" s="93"/>
      <c r="T1250" s="89" t="s">
        <v>62</v>
      </c>
      <c r="U1250" s="162" t="str">
        <f>IF($J$1="October","",Y1249)</f>
        <v/>
      </c>
      <c r="V1250" s="91"/>
      <c r="W1250" s="162" t="str">
        <f t="shared" si="232"/>
        <v/>
      </c>
      <c r="X1250" s="91"/>
      <c r="Y1250" s="162" t="str">
        <f t="shared" si="233"/>
        <v/>
      </c>
      <c r="Z1250" s="94"/>
    </row>
    <row r="1251" spans="1:26" s="43" customFormat="1" ht="21" customHeight="1" x14ac:dyDescent="0.25">
      <c r="A1251" s="44"/>
      <c r="B1251" s="365"/>
      <c r="C1251" s="365"/>
      <c r="D1251" s="365"/>
      <c r="E1251" s="365"/>
      <c r="F1251" s="365"/>
      <c r="G1251" s="365"/>
      <c r="H1251" s="365"/>
      <c r="I1251" s="365"/>
      <c r="J1251" s="365"/>
      <c r="K1251" s="365"/>
      <c r="L1251" s="61"/>
      <c r="M1251" s="45"/>
      <c r="N1251" s="88"/>
      <c r="O1251" s="89" t="s">
        <v>63</v>
      </c>
      <c r="P1251" s="89"/>
      <c r="Q1251" s="89"/>
      <c r="R1251" s="89">
        <v>0</v>
      </c>
      <c r="S1251" s="93"/>
      <c r="T1251" s="89" t="s">
        <v>63</v>
      </c>
      <c r="U1251" s="162" t="str">
        <f>IF($J$1="November","",Y1250)</f>
        <v/>
      </c>
      <c r="V1251" s="91"/>
      <c r="W1251" s="162" t="str">
        <f t="shared" si="232"/>
        <v/>
      </c>
      <c r="X1251" s="91"/>
      <c r="Y1251" s="162" t="str">
        <f t="shared" si="233"/>
        <v/>
      </c>
      <c r="Z1251" s="94"/>
    </row>
    <row r="1252" spans="1:26" s="43" customFormat="1" ht="21" customHeight="1" thickBot="1" x14ac:dyDescent="0.3">
      <c r="A1252" s="74"/>
      <c r="B1252" s="75"/>
      <c r="C1252" s="75"/>
      <c r="D1252" s="75"/>
      <c r="E1252" s="75"/>
      <c r="F1252" s="75"/>
      <c r="G1252" s="75"/>
      <c r="H1252" s="75"/>
      <c r="I1252" s="75"/>
      <c r="J1252" s="75"/>
      <c r="K1252" s="75"/>
      <c r="L1252" s="76"/>
      <c r="N1252" s="95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7"/>
    </row>
    <row r="1253" spans="1:26" ht="15" thickBot="1" x14ac:dyDescent="0.35"/>
    <row r="1254" spans="1:26" s="43" customFormat="1" ht="21" customHeight="1" x14ac:dyDescent="0.25">
      <c r="A1254" s="366" t="s">
        <v>45</v>
      </c>
      <c r="B1254" s="367"/>
      <c r="C1254" s="367"/>
      <c r="D1254" s="367"/>
      <c r="E1254" s="367"/>
      <c r="F1254" s="367"/>
      <c r="G1254" s="367"/>
      <c r="H1254" s="367"/>
      <c r="I1254" s="367"/>
      <c r="J1254" s="367"/>
      <c r="K1254" s="367"/>
      <c r="L1254" s="368"/>
      <c r="M1254" s="183"/>
      <c r="N1254" s="81"/>
      <c r="O1254" s="353" t="s">
        <v>47</v>
      </c>
      <c r="P1254" s="354"/>
      <c r="Q1254" s="354"/>
      <c r="R1254" s="355"/>
      <c r="S1254" s="82"/>
      <c r="T1254" s="353" t="s">
        <v>48</v>
      </c>
      <c r="U1254" s="354"/>
      <c r="V1254" s="354"/>
      <c r="W1254" s="354"/>
      <c r="X1254" s="354"/>
      <c r="Y1254" s="355"/>
      <c r="Z1254" s="83"/>
    </row>
    <row r="1255" spans="1:26" s="43" customFormat="1" ht="21" customHeight="1" x14ac:dyDescent="0.25">
      <c r="A1255" s="44"/>
      <c r="B1255" s="45"/>
      <c r="C1255" s="356" t="s">
        <v>101</v>
      </c>
      <c r="D1255" s="356"/>
      <c r="E1255" s="356"/>
      <c r="F1255" s="356"/>
      <c r="G1255" s="46" t="str">
        <f>$J$1</f>
        <v>July</v>
      </c>
      <c r="H1255" s="357">
        <f>$K$1</f>
        <v>2020</v>
      </c>
      <c r="I1255" s="357"/>
      <c r="J1255" s="45"/>
      <c r="K1255" s="47"/>
      <c r="L1255" s="48"/>
      <c r="M1255" s="47"/>
      <c r="N1255" s="84"/>
      <c r="O1255" s="85" t="s">
        <v>58</v>
      </c>
      <c r="P1255" s="85" t="s">
        <v>7</v>
      </c>
      <c r="Q1255" s="85" t="s">
        <v>6</v>
      </c>
      <c r="R1255" s="85" t="s">
        <v>59</v>
      </c>
      <c r="S1255" s="86"/>
      <c r="T1255" s="85" t="s">
        <v>58</v>
      </c>
      <c r="U1255" s="85" t="s">
        <v>60</v>
      </c>
      <c r="V1255" s="85" t="s">
        <v>23</v>
      </c>
      <c r="W1255" s="85" t="s">
        <v>22</v>
      </c>
      <c r="X1255" s="85" t="s">
        <v>24</v>
      </c>
      <c r="Y1255" s="85" t="s">
        <v>64</v>
      </c>
      <c r="Z1255" s="87"/>
    </row>
    <row r="1256" spans="1:26" s="43" customFormat="1" ht="21" customHeight="1" x14ac:dyDescent="0.25">
      <c r="A1256" s="44"/>
      <c r="B1256" s="45"/>
      <c r="C1256" s="45"/>
      <c r="D1256" s="50"/>
      <c r="E1256" s="50"/>
      <c r="F1256" s="50"/>
      <c r="G1256" s="50"/>
      <c r="H1256" s="50"/>
      <c r="I1256" s="45"/>
      <c r="J1256" s="51" t="s">
        <v>1</v>
      </c>
      <c r="K1256" s="52">
        <v>18000</v>
      </c>
      <c r="L1256" s="53"/>
      <c r="M1256" s="45"/>
      <c r="N1256" s="88"/>
      <c r="O1256" s="89" t="s">
        <v>50</v>
      </c>
      <c r="P1256" s="89">
        <v>31</v>
      </c>
      <c r="Q1256" s="89">
        <v>0</v>
      </c>
      <c r="R1256" s="89">
        <v>0</v>
      </c>
      <c r="S1256" s="90"/>
      <c r="T1256" s="89" t="s">
        <v>50</v>
      </c>
      <c r="U1256" s="91"/>
      <c r="V1256" s="91"/>
      <c r="W1256" s="91">
        <f>V1256+U1256</f>
        <v>0</v>
      </c>
      <c r="X1256" s="91"/>
      <c r="Y1256" s="91">
        <f>W1256-X1256</f>
        <v>0</v>
      </c>
      <c r="Z1256" s="87"/>
    </row>
    <row r="1257" spans="1:26" s="43" customFormat="1" ht="21" customHeight="1" x14ac:dyDescent="0.25">
      <c r="A1257" s="44"/>
      <c r="B1257" s="45" t="s">
        <v>0</v>
      </c>
      <c r="C1257" s="100" t="s">
        <v>203</v>
      </c>
      <c r="D1257" s="45"/>
      <c r="E1257" s="45"/>
      <c r="F1257" s="45"/>
      <c r="G1257" s="45"/>
      <c r="H1257" s="56"/>
      <c r="I1257" s="50"/>
      <c r="J1257" s="45"/>
      <c r="K1257" s="45"/>
      <c r="L1257" s="57"/>
      <c r="M1257" s="183"/>
      <c r="N1257" s="92"/>
      <c r="O1257" s="89" t="s">
        <v>76</v>
      </c>
      <c r="P1257" s="89">
        <v>29</v>
      </c>
      <c r="Q1257" s="89">
        <v>0</v>
      </c>
      <c r="R1257" s="89">
        <v>0</v>
      </c>
      <c r="S1257" s="93"/>
      <c r="T1257" s="89" t="s">
        <v>76</v>
      </c>
      <c r="U1257" s="162">
        <f>IF($J$1="January","",Y1256)</f>
        <v>0</v>
      </c>
      <c r="V1257" s="91"/>
      <c r="W1257" s="162">
        <f>IF(U1257="","",U1257+V1257)</f>
        <v>0</v>
      </c>
      <c r="X1257" s="91"/>
      <c r="Y1257" s="162">
        <f>IF(W1257="","",W1257-X1257)</f>
        <v>0</v>
      </c>
      <c r="Z1257" s="94"/>
    </row>
    <row r="1258" spans="1:26" s="43" customFormat="1" ht="21" customHeight="1" x14ac:dyDescent="0.25">
      <c r="A1258" s="44"/>
      <c r="B1258" s="59" t="s">
        <v>46</v>
      </c>
      <c r="C1258" s="100"/>
      <c r="D1258" s="45"/>
      <c r="E1258" s="45"/>
      <c r="F1258" s="358" t="s">
        <v>48</v>
      </c>
      <c r="G1258" s="358"/>
      <c r="H1258" s="45"/>
      <c r="I1258" s="358" t="s">
        <v>49</v>
      </c>
      <c r="J1258" s="358"/>
      <c r="K1258" s="358"/>
      <c r="L1258" s="61"/>
      <c r="M1258" s="45"/>
      <c r="N1258" s="88"/>
      <c r="O1258" s="89" t="s">
        <v>51</v>
      </c>
      <c r="P1258" s="89">
        <v>31</v>
      </c>
      <c r="Q1258" s="89">
        <v>0</v>
      </c>
      <c r="R1258" s="89">
        <v>0</v>
      </c>
      <c r="S1258" s="93"/>
      <c r="T1258" s="89" t="s">
        <v>51</v>
      </c>
      <c r="U1258" s="162">
        <f>IF($J$1="February","",Y1257)</f>
        <v>0</v>
      </c>
      <c r="V1258" s="91"/>
      <c r="W1258" s="162">
        <f t="shared" ref="W1258:W1267" si="234">IF(U1258="","",U1258+V1258)</f>
        <v>0</v>
      </c>
      <c r="X1258" s="91"/>
      <c r="Y1258" s="162">
        <f t="shared" ref="Y1258:Y1267" si="235">IF(W1258="","",W1258-X1258)</f>
        <v>0</v>
      </c>
      <c r="Z1258" s="94"/>
    </row>
    <row r="1259" spans="1:26" s="43" customFormat="1" ht="21" customHeight="1" x14ac:dyDescent="0.25">
      <c r="A1259" s="44"/>
      <c r="B1259" s="45"/>
      <c r="C1259" s="45"/>
      <c r="D1259" s="45"/>
      <c r="E1259" s="45"/>
      <c r="F1259" s="45"/>
      <c r="G1259" s="45"/>
      <c r="H1259" s="62"/>
      <c r="L1259" s="49"/>
      <c r="M1259" s="45"/>
      <c r="N1259" s="88"/>
      <c r="O1259" s="89" t="s">
        <v>52</v>
      </c>
      <c r="P1259" s="89">
        <v>28</v>
      </c>
      <c r="Q1259" s="89">
        <v>2</v>
      </c>
      <c r="R1259" s="89">
        <v>0</v>
      </c>
      <c r="S1259" s="93"/>
      <c r="T1259" s="89" t="s">
        <v>52</v>
      </c>
      <c r="U1259" s="162">
        <f>IF($J$1="March","",Y1258)</f>
        <v>0</v>
      </c>
      <c r="V1259" s="91"/>
      <c r="W1259" s="162">
        <f t="shared" si="234"/>
        <v>0</v>
      </c>
      <c r="X1259" s="91"/>
      <c r="Y1259" s="162">
        <f t="shared" si="235"/>
        <v>0</v>
      </c>
      <c r="Z1259" s="94"/>
    </row>
    <row r="1260" spans="1:26" s="43" customFormat="1" ht="21" customHeight="1" x14ac:dyDescent="0.25">
      <c r="A1260" s="44"/>
      <c r="B1260" s="359" t="s">
        <v>47</v>
      </c>
      <c r="C1260" s="360"/>
      <c r="D1260" s="45"/>
      <c r="E1260" s="45"/>
      <c r="F1260" s="63" t="s">
        <v>69</v>
      </c>
      <c r="G1260" s="58">
        <f>IF($J$1="January",U1256,IF($J$1="February",U1257,IF($J$1="March",U1258,IF($J$1="April",U1259,IF($J$1="May",U1260,IF($J$1="June",U1261,IF($J$1="July",U1262,IF($J$1="August",U1263,IF($J$1="August",U1263,IF($J$1="September",U1264,IF($J$1="October",U1265,IF($J$1="November",U1266,IF($J$1="December",U1267)))))))))))))</f>
        <v>0</v>
      </c>
      <c r="H1260" s="62"/>
      <c r="I1260" s="64">
        <f>IF(C1264&gt;0,$K$2,C1262)</f>
        <v>30</v>
      </c>
      <c r="J1260" s="65" t="s">
        <v>66</v>
      </c>
      <c r="K1260" s="66">
        <f>K1256/$K$2*I1260</f>
        <v>17419.354838709678</v>
      </c>
      <c r="L1260" s="67"/>
      <c r="M1260" s="45"/>
      <c r="N1260" s="88"/>
      <c r="O1260" s="89" t="s">
        <v>53</v>
      </c>
      <c r="P1260" s="89">
        <v>28</v>
      </c>
      <c r="Q1260" s="89">
        <v>3</v>
      </c>
      <c r="R1260" s="89">
        <v>0</v>
      </c>
      <c r="S1260" s="93"/>
      <c r="T1260" s="89" t="s">
        <v>53</v>
      </c>
      <c r="U1260" s="162">
        <f>IF($J$1="April","",Y1259)</f>
        <v>0</v>
      </c>
      <c r="V1260" s="91"/>
      <c r="W1260" s="162">
        <f t="shared" si="234"/>
        <v>0</v>
      </c>
      <c r="X1260" s="91"/>
      <c r="Y1260" s="162">
        <f t="shared" si="235"/>
        <v>0</v>
      </c>
      <c r="Z1260" s="94"/>
    </row>
    <row r="1261" spans="1:26" s="43" customFormat="1" ht="21" customHeight="1" x14ac:dyDescent="0.25">
      <c r="A1261" s="44"/>
      <c r="B1261" s="54"/>
      <c r="C1261" s="54"/>
      <c r="D1261" s="45"/>
      <c r="E1261" s="45"/>
      <c r="F1261" s="63" t="s">
        <v>23</v>
      </c>
      <c r="G1261" s="58">
        <f>IF($J$1="January",V1256,IF($J$1="February",V1257,IF($J$1="March",V1258,IF($J$1="April",V1259,IF($J$1="May",V1260,IF($J$1="June",V1261,IF($J$1="July",V1262,IF($J$1="August",V1263,IF($J$1="August",V1263,IF($J$1="September",V1264,IF($J$1="October",V1265,IF($J$1="November",V1266,IF($J$1="December",V1267)))))))))))))</f>
        <v>0</v>
      </c>
      <c r="H1261" s="62"/>
      <c r="I1261" s="108">
        <v>125</v>
      </c>
      <c r="J1261" s="65" t="s">
        <v>67</v>
      </c>
      <c r="K1261" s="68">
        <f>K1256/$K$2/8*I1261</f>
        <v>9072.5806451612898</v>
      </c>
      <c r="L1261" s="69"/>
      <c r="M1261" s="45"/>
      <c r="N1261" s="88"/>
      <c r="O1261" s="89" t="s">
        <v>54</v>
      </c>
      <c r="P1261" s="89">
        <v>30</v>
      </c>
      <c r="Q1261" s="89">
        <v>0</v>
      </c>
      <c r="R1261" s="89">
        <v>0</v>
      </c>
      <c r="S1261" s="93"/>
      <c r="T1261" s="89" t="s">
        <v>54</v>
      </c>
      <c r="U1261" s="162">
        <f>IF($J$1="May","",Y1260)</f>
        <v>0</v>
      </c>
      <c r="V1261" s="91"/>
      <c r="W1261" s="162">
        <f t="shared" si="234"/>
        <v>0</v>
      </c>
      <c r="X1261" s="91"/>
      <c r="Y1261" s="162">
        <f t="shared" si="235"/>
        <v>0</v>
      </c>
      <c r="Z1261" s="94"/>
    </row>
    <row r="1262" spans="1:26" s="43" customFormat="1" ht="21" customHeight="1" x14ac:dyDescent="0.25">
      <c r="A1262" s="44"/>
      <c r="B1262" s="63" t="s">
        <v>7</v>
      </c>
      <c r="C1262" s="54">
        <f>IF($J$1="January",P1256,IF($J$1="February",P1257,IF($J$1="March",P1258,IF($J$1="April",P1259,IF($J$1="May",P1260,IF($J$1="June",P1261,IF($J$1="July",P1262,IF($J$1="August",P1263,IF($J$1="August",P1263,IF($J$1="September",P1264,IF($J$1="October",P1265,IF($J$1="November",P1266,IF($J$1="December",P1267)))))))))))))</f>
        <v>30</v>
      </c>
      <c r="D1262" s="45"/>
      <c r="E1262" s="45"/>
      <c r="F1262" s="63" t="s">
        <v>70</v>
      </c>
      <c r="G1262" s="58">
        <f>IF($J$1="January",W1256,IF($J$1="February",W1257,IF($J$1="March",W1258,IF($J$1="April",W1259,IF($J$1="May",W1260,IF($J$1="June",W1261,IF($J$1="July",W1262,IF($J$1="August",W1263,IF($J$1="August",W1263,IF($J$1="September",W1264,IF($J$1="October",W1265,IF($J$1="November",W1266,IF($J$1="December",W1267)))))))))))))</f>
        <v>0</v>
      </c>
      <c r="H1262" s="62"/>
      <c r="I1262" s="361" t="s">
        <v>74</v>
      </c>
      <c r="J1262" s="362"/>
      <c r="K1262" s="68">
        <f>K1260+K1261</f>
        <v>26491.93548387097</v>
      </c>
      <c r="L1262" s="69"/>
      <c r="M1262" s="45"/>
      <c r="N1262" s="88"/>
      <c r="O1262" s="89" t="s">
        <v>55</v>
      </c>
      <c r="P1262" s="89">
        <v>30</v>
      </c>
      <c r="Q1262" s="89">
        <v>1</v>
      </c>
      <c r="R1262" s="89">
        <v>0</v>
      </c>
      <c r="S1262" s="93"/>
      <c r="T1262" s="89" t="s">
        <v>55</v>
      </c>
      <c r="U1262" s="162">
        <f>IF($J$1="June","",Y1261)</f>
        <v>0</v>
      </c>
      <c r="V1262" s="91"/>
      <c r="W1262" s="162">
        <f t="shared" si="234"/>
        <v>0</v>
      </c>
      <c r="X1262" s="91"/>
      <c r="Y1262" s="162">
        <f t="shared" si="235"/>
        <v>0</v>
      </c>
      <c r="Z1262" s="94"/>
    </row>
    <row r="1263" spans="1:26" s="43" customFormat="1" ht="21" customHeight="1" x14ac:dyDescent="0.25">
      <c r="A1263" s="44"/>
      <c r="B1263" s="63" t="s">
        <v>6</v>
      </c>
      <c r="C1263" s="54">
        <f>IF($J$1="January",Q1256,IF($J$1="February",Q1257,IF($J$1="March",Q1258,IF($J$1="April",Q1259,IF($J$1="May",Q1260,IF($J$1="June",Q1261,IF($J$1="July",Q1262,IF($J$1="August",Q1263,IF($J$1="August",Q1263,IF($J$1="September",Q1264,IF($J$1="October",Q1265,IF($J$1="November",Q1266,IF($J$1="December",Q1267)))))))))))))</f>
        <v>1</v>
      </c>
      <c r="D1263" s="45"/>
      <c r="E1263" s="45"/>
      <c r="F1263" s="63" t="s">
        <v>24</v>
      </c>
      <c r="G1263" s="58">
        <f>IF($J$1="January",X1256,IF($J$1="February",X1257,IF($J$1="March",X1258,IF($J$1="April",X1259,IF($J$1="May",X1260,IF($J$1="June",X1261,IF($J$1="July",X1262,IF($J$1="August",X1263,IF($J$1="August",X1263,IF($J$1="September",X1264,IF($J$1="October",X1265,IF($J$1="November",X1266,IF($J$1="December",X1267)))))))))))))</f>
        <v>0</v>
      </c>
      <c r="H1263" s="62"/>
      <c r="I1263" s="361" t="s">
        <v>75</v>
      </c>
      <c r="J1263" s="362"/>
      <c r="K1263" s="58">
        <f>G1263</f>
        <v>0</v>
      </c>
      <c r="L1263" s="70"/>
      <c r="M1263" s="45"/>
      <c r="N1263" s="88"/>
      <c r="O1263" s="89" t="s">
        <v>56</v>
      </c>
      <c r="P1263" s="89"/>
      <c r="Q1263" s="89"/>
      <c r="R1263" s="89">
        <v>0</v>
      </c>
      <c r="S1263" s="93"/>
      <c r="T1263" s="89" t="s">
        <v>56</v>
      </c>
      <c r="U1263" s="162" t="str">
        <f>IF($J$1="July","",Y1262)</f>
        <v/>
      </c>
      <c r="V1263" s="91"/>
      <c r="W1263" s="162" t="str">
        <f t="shared" si="234"/>
        <v/>
      </c>
      <c r="X1263" s="91"/>
      <c r="Y1263" s="162" t="str">
        <f t="shared" si="235"/>
        <v/>
      </c>
      <c r="Z1263" s="94"/>
    </row>
    <row r="1264" spans="1:26" s="43" customFormat="1" ht="21" customHeight="1" x14ac:dyDescent="0.25">
      <c r="A1264" s="44"/>
      <c r="B1264" s="71" t="s">
        <v>73</v>
      </c>
      <c r="C1264" s="54">
        <f>IF($J$1="January",R1256,IF($J$1="February",R1257,IF($J$1="March",R1258,IF($J$1="April",R1259,IF($J$1="May",R1260,IF($J$1="June",R1261,IF($J$1="July",R1262,IF($J$1="August",R1263,IF($J$1="August",R1263,IF($J$1="September",R1264,IF($J$1="October",R1265,IF($J$1="November",R1266,IF($J$1="December",R1267)))))))))))))</f>
        <v>0</v>
      </c>
      <c r="D1264" s="45"/>
      <c r="E1264" s="45"/>
      <c r="F1264" s="63" t="s">
        <v>72</v>
      </c>
      <c r="G1264" s="58">
        <f>IF($J$1="January",Y1256,IF($J$1="February",Y1257,IF($J$1="March",Y1258,IF($J$1="April",Y1259,IF($J$1="May",Y1260,IF($J$1="June",Y1261,IF($J$1="July",Y1262,IF($J$1="August",Y1263,IF($J$1="August",Y1263,IF($J$1="September",Y1264,IF($J$1="October",Y1265,IF($J$1="November",Y1266,IF($J$1="December",Y1267)))))))))))))</f>
        <v>0</v>
      </c>
      <c r="H1264" s="45"/>
      <c r="I1264" s="363" t="s">
        <v>68</v>
      </c>
      <c r="J1264" s="364"/>
      <c r="K1264" s="72">
        <f>K1262-K1263</f>
        <v>26491.93548387097</v>
      </c>
      <c r="L1264" s="73"/>
      <c r="M1264" s="45"/>
      <c r="N1264" s="88"/>
      <c r="O1264" s="89" t="s">
        <v>61</v>
      </c>
      <c r="P1264" s="89"/>
      <c r="Q1264" s="89"/>
      <c r="R1264" s="89" t="str">
        <f>IF(Q1264="","",R1263-Q1264)</f>
        <v/>
      </c>
      <c r="S1264" s="93"/>
      <c r="T1264" s="89" t="s">
        <v>61</v>
      </c>
      <c r="U1264" s="162" t="str">
        <f>IF($J$1="August","",Y1263)</f>
        <v/>
      </c>
      <c r="V1264" s="91"/>
      <c r="W1264" s="162" t="str">
        <f t="shared" si="234"/>
        <v/>
      </c>
      <c r="X1264" s="91"/>
      <c r="Y1264" s="162" t="str">
        <f t="shared" si="235"/>
        <v/>
      </c>
      <c r="Z1264" s="94"/>
    </row>
    <row r="1265" spans="1:26" s="43" customFormat="1" ht="21" customHeight="1" x14ac:dyDescent="0.25">
      <c r="A1265" s="44"/>
      <c r="B1265" s="45"/>
      <c r="C1265" s="45"/>
      <c r="D1265" s="45"/>
      <c r="E1265" s="45"/>
      <c r="F1265" s="45"/>
      <c r="G1265" s="45"/>
      <c r="H1265" s="45"/>
      <c r="I1265" s="45"/>
      <c r="J1265" s="45"/>
      <c r="K1265" s="45"/>
      <c r="L1265" s="61"/>
      <c r="M1265" s="45"/>
      <c r="N1265" s="88"/>
      <c r="O1265" s="89" t="s">
        <v>57</v>
      </c>
      <c r="P1265" s="89"/>
      <c r="Q1265" s="89"/>
      <c r="R1265" s="89">
        <v>0</v>
      </c>
      <c r="S1265" s="93"/>
      <c r="T1265" s="89" t="s">
        <v>57</v>
      </c>
      <c r="U1265" s="162" t="str">
        <f>IF($J$1="September","",Y1264)</f>
        <v/>
      </c>
      <c r="V1265" s="91"/>
      <c r="W1265" s="162" t="str">
        <f t="shared" si="234"/>
        <v/>
      </c>
      <c r="X1265" s="91"/>
      <c r="Y1265" s="162" t="str">
        <f t="shared" si="235"/>
        <v/>
      </c>
      <c r="Z1265" s="94"/>
    </row>
    <row r="1266" spans="1:26" s="43" customFormat="1" ht="21" customHeight="1" x14ac:dyDescent="0.25">
      <c r="A1266" s="44"/>
      <c r="B1266" s="365" t="s">
        <v>103</v>
      </c>
      <c r="C1266" s="365"/>
      <c r="D1266" s="365"/>
      <c r="E1266" s="365"/>
      <c r="F1266" s="365"/>
      <c r="G1266" s="365"/>
      <c r="H1266" s="365"/>
      <c r="I1266" s="365"/>
      <c r="J1266" s="365"/>
      <c r="K1266" s="365"/>
      <c r="L1266" s="61"/>
      <c r="M1266" s="45"/>
      <c r="N1266" s="88"/>
      <c r="O1266" s="89" t="s">
        <v>62</v>
      </c>
      <c r="P1266" s="89"/>
      <c r="Q1266" s="89"/>
      <c r="R1266" s="89" t="str">
        <f>IF(Q1266="","",R1265-Q1266)</f>
        <v/>
      </c>
      <c r="S1266" s="93"/>
      <c r="T1266" s="89" t="s">
        <v>62</v>
      </c>
      <c r="U1266" s="162" t="str">
        <f>IF($J$1="October","",Y1265)</f>
        <v/>
      </c>
      <c r="V1266" s="91"/>
      <c r="W1266" s="162" t="str">
        <f t="shared" si="234"/>
        <v/>
      </c>
      <c r="X1266" s="91"/>
      <c r="Y1266" s="162" t="str">
        <f t="shared" si="235"/>
        <v/>
      </c>
      <c r="Z1266" s="94"/>
    </row>
    <row r="1267" spans="1:26" s="43" customFormat="1" ht="21" customHeight="1" x14ac:dyDescent="0.25">
      <c r="A1267" s="44"/>
      <c r="B1267" s="365"/>
      <c r="C1267" s="365"/>
      <c r="D1267" s="365"/>
      <c r="E1267" s="365"/>
      <c r="F1267" s="365"/>
      <c r="G1267" s="365"/>
      <c r="H1267" s="365"/>
      <c r="I1267" s="365"/>
      <c r="J1267" s="365"/>
      <c r="K1267" s="365"/>
      <c r="L1267" s="61"/>
      <c r="M1267" s="45"/>
      <c r="N1267" s="88"/>
      <c r="O1267" s="89" t="s">
        <v>63</v>
      </c>
      <c r="P1267" s="89"/>
      <c r="Q1267" s="89"/>
      <c r="R1267" s="89" t="str">
        <f>IF(Q1267="","",R1266-Q1267)</f>
        <v/>
      </c>
      <c r="S1267" s="93"/>
      <c r="T1267" s="89" t="s">
        <v>63</v>
      </c>
      <c r="U1267" s="162" t="str">
        <f>IF($J$1="November","",Y1266)</f>
        <v/>
      </c>
      <c r="V1267" s="91"/>
      <c r="W1267" s="162" t="str">
        <f t="shared" si="234"/>
        <v/>
      </c>
      <c r="X1267" s="91"/>
      <c r="Y1267" s="162" t="str">
        <f t="shared" si="235"/>
        <v/>
      </c>
      <c r="Z1267" s="94"/>
    </row>
    <row r="1268" spans="1:26" s="43" customFormat="1" ht="21" customHeight="1" thickBot="1" x14ac:dyDescent="0.3">
      <c r="A1268" s="74"/>
      <c r="B1268" s="75"/>
      <c r="C1268" s="75"/>
      <c r="D1268" s="75"/>
      <c r="E1268" s="75"/>
      <c r="F1268" s="75"/>
      <c r="G1268" s="75"/>
      <c r="H1268" s="75"/>
      <c r="I1268" s="75"/>
      <c r="J1268" s="75"/>
      <c r="K1268" s="75"/>
      <c r="L1268" s="76"/>
      <c r="N1268" s="95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7"/>
    </row>
    <row r="1270" spans="1:26" s="43" customFormat="1" ht="21" hidden="1" customHeight="1" x14ac:dyDescent="0.25">
      <c r="A1270" s="372" t="s">
        <v>45</v>
      </c>
      <c r="B1270" s="373"/>
      <c r="C1270" s="373"/>
      <c r="D1270" s="373"/>
      <c r="E1270" s="373"/>
      <c r="F1270" s="373"/>
      <c r="G1270" s="373"/>
      <c r="H1270" s="373"/>
      <c r="I1270" s="373"/>
      <c r="J1270" s="373"/>
      <c r="K1270" s="373"/>
      <c r="L1270" s="374"/>
      <c r="M1270" s="183"/>
      <c r="N1270" s="81"/>
      <c r="O1270" s="353" t="s">
        <v>47</v>
      </c>
      <c r="P1270" s="354"/>
      <c r="Q1270" s="354"/>
      <c r="R1270" s="355"/>
      <c r="S1270" s="82"/>
      <c r="T1270" s="353" t="s">
        <v>48</v>
      </c>
      <c r="U1270" s="354"/>
      <c r="V1270" s="354"/>
      <c r="W1270" s="354"/>
      <c r="X1270" s="354"/>
      <c r="Y1270" s="355"/>
      <c r="Z1270" s="83"/>
    </row>
    <row r="1271" spans="1:26" s="43" customFormat="1" ht="21" hidden="1" customHeight="1" x14ac:dyDescent="0.25">
      <c r="A1271" s="44"/>
      <c r="B1271" s="45"/>
      <c r="C1271" s="356" t="s">
        <v>101</v>
      </c>
      <c r="D1271" s="356"/>
      <c r="E1271" s="356"/>
      <c r="F1271" s="356"/>
      <c r="G1271" s="46" t="str">
        <f>$J$1</f>
        <v>July</v>
      </c>
      <c r="H1271" s="357">
        <f>$K$1</f>
        <v>2020</v>
      </c>
      <c r="I1271" s="357"/>
      <c r="J1271" s="45"/>
      <c r="K1271" s="47"/>
      <c r="L1271" s="48"/>
      <c r="M1271" s="47"/>
      <c r="N1271" s="84"/>
      <c r="O1271" s="85" t="s">
        <v>58</v>
      </c>
      <c r="P1271" s="85" t="s">
        <v>7</v>
      </c>
      <c r="Q1271" s="85" t="s">
        <v>6</v>
      </c>
      <c r="R1271" s="85" t="s">
        <v>59</v>
      </c>
      <c r="S1271" s="86"/>
      <c r="T1271" s="85" t="s">
        <v>58</v>
      </c>
      <c r="U1271" s="85" t="s">
        <v>60</v>
      </c>
      <c r="V1271" s="85" t="s">
        <v>23</v>
      </c>
      <c r="W1271" s="85" t="s">
        <v>22</v>
      </c>
      <c r="X1271" s="85" t="s">
        <v>24</v>
      </c>
      <c r="Y1271" s="85" t="s">
        <v>64</v>
      </c>
      <c r="Z1271" s="87"/>
    </row>
    <row r="1272" spans="1:26" s="43" customFormat="1" ht="21" hidden="1" customHeight="1" x14ac:dyDescent="0.25">
      <c r="A1272" s="44"/>
      <c r="B1272" s="45"/>
      <c r="C1272" s="45"/>
      <c r="D1272" s="50"/>
      <c r="E1272" s="50"/>
      <c r="F1272" s="50"/>
      <c r="G1272" s="50"/>
      <c r="H1272" s="50"/>
      <c r="I1272" s="45"/>
      <c r="J1272" s="51" t="s">
        <v>1</v>
      </c>
      <c r="K1272" s="52"/>
      <c r="L1272" s="53"/>
      <c r="M1272" s="45"/>
      <c r="N1272" s="88"/>
      <c r="O1272" s="89" t="s">
        <v>50</v>
      </c>
      <c r="P1272" s="89"/>
      <c r="Q1272" s="89"/>
      <c r="R1272" s="89">
        <v>0</v>
      </c>
      <c r="S1272" s="90"/>
      <c r="T1272" s="89" t="s">
        <v>50</v>
      </c>
      <c r="U1272" s="91"/>
      <c r="V1272" s="91"/>
      <c r="W1272" s="91">
        <f>V1272+U1272</f>
        <v>0</v>
      </c>
      <c r="X1272" s="91"/>
      <c r="Y1272" s="91">
        <f>W1272-X1272</f>
        <v>0</v>
      </c>
      <c r="Z1272" s="87"/>
    </row>
    <row r="1273" spans="1:26" s="43" customFormat="1" ht="21" hidden="1" customHeight="1" x14ac:dyDescent="0.25">
      <c r="A1273" s="44"/>
      <c r="B1273" s="45" t="s">
        <v>0</v>
      </c>
      <c r="C1273" s="100"/>
      <c r="D1273" s="45"/>
      <c r="E1273" s="45"/>
      <c r="F1273" s="45"/>
      <c r="G1273" s="45"/>
      <c r="H1273" s="56"/>
      <c r="I1273" s="50"/>
      <c r="J1273" s="45"/>
      <c r="K1273" s="45"/>
      <c r="L1273" s="57"/>
      <c r="M1273" s="183"/>
      <c r="N1273" s="92"/>
      <c r="O1273" s="89" t="s">
        <v>76</v>
      </c>
      <c r="P1273" s="89"/>
      <c r="Q1273" s="89"/>
      <c r="R1273" s="89">
        <v>0</v>
      </c>
      <c r="S1273" s="93"/>
      <c r="T1273" s="89" t="s">
        <v>76</v>
      </c>
      <c r="U1273" s="162">
        <f>Y1272</f>
        <v>0</v>
      </c>
      <c r="V1273" s="91"/>
      <c r="W1273" s="162">
        <f>IF(U1273="","",U1273+V1273)</f>
        <v>0</v>
      </c>
      <c r="X1273" s="91"/>
      <c r="Y1273" s="162">
        <f>IF(W1273="","",W1273-X1273)</f>
        <v>0</v>
      </c>
      <c r="Z1273" s="94"/>
    </row>
    <row r="1274" spans="1:26" s="43" customFormat="1" ht="21" hidden="1" customHeight="1" x14ac:dyDescent="0.25">
      <c r="A1274" s="44"/>
      <c r="B1274" s="59" t="s">
        <v>46</v>
      </c>
      <c r="C1274" s="193"/>
      <c r="D1274" s="45"/>
      <c r="E1274" s="45"/>
      <c r="F1274" s="358" t="s">
        <v>48</v>
      </c>
      <c r="G1274" s="358"/>
      <c r="H1274" s="45"/>
      <c r="I1274" s="358" t="s">
        <v>49</v>
      </c>
      <c r="J1274" s="358"/>
      <c r="K1274" s="358"/>
      <c r="L1274" s="61"/>
      <c r="M1274" s="45"/>
      <c r="N1274" s="88"/>
      <c r="O1274" s="89" t="s">
        <v>51</v>
      </c>
      <c r="P1274" s="89"/>
      <c r="Q1274" s="89"/>
      <c r="R1274" s="89" t="str">
        <f>IF(Q1274="","",R1273-Q1274)</f>
        <v/>
      </c>
      <c r="S1274" s="93"/>
      <c r="T1274" s="89" t="s">
        <v>51</v>
      </c>
      <c r="U1274" s="162">
        <f>IF($J$1="April",Y1273,Y1273)</f>
        <v>0</v>
      </c>
      <c r="V1274" s="91"/>
      <c r="W1274" s="162">
        <f t="shared" ref="W1274:W1283" si="236">IF(U1274="","",U1274+V1274)</f>
        <v>0</v>
      </c>
      <c r="X1274" s="91"/>
      <c r="Y1274" s="162">
        <f t="shared" ref="Y1274:Y1283" si="237">IF(W1274="","",W1274-X1274)</f>
        <v>0</v>
      </c>
      <c r="Z1274" s="94"/>
    </row>
    <row r="1275" spans="1:26" s="43" customFormat="1" ht="21" hidden="1" customHeight="1" x14ac:dyDescent="0.25">
      <c r="A1275" s="44"/>
      <c r="B1275" s="45"/>
      <c r="C1275" s="45"/>
      <c r="D1275" s="45"/>
      <c r="E1275" s="45"/>
      <c r="F1275" s="45"/>
      <c r="G1275" s="45"/>
      <c r="H1275" s="62"/>
      <c r="L1275" s="49"/>
      <c r="M1275" s="45"/>
      <c r="N1275" s="88"/>
      <c r="O1275" s="89" t="s">
        <v>52</v>
      </c>
      <c r="P1275" s="89"/>
      <c r="Q1275" s="89"/>
      <c r="R1275" s="89" t="str">
        <f>IF(Q1275="","",R1274-Q1275)</f>
        <v/>
      </c>
      <c r="S1275" s="93"/>
      <c r="T1275" s="89" t="s">
        <v>52</v>
      </c>
      <c r="U1275" s="162">
        <f>IF($J$1="April",Y1274,Y1274)</f>
        <v>0</v>
      </c>
      <c r="V1275" s="91"/>
      <c r="W1275" s="162">
        <f t="shared" si="236"/>
        <v>0</v>
      </c>
      <c r="X1275" s="91"/>
      <c r="Y1275" s="162">
        <f t="shared" si="237"/>
        <v>0</v>
      </c>
      <c r="Z1275" s="94"/>
    </row>
    <row r="1276" spans="1:26" s="43" customFormat="1" ht="21" hidden="1" customHeight="1" x14ac:dyDescent="0.25">
      <c r="A1276" s="44"/>
      <c r="B1276" s="359" t="s">
        <v>47</v>
      </c>
      <c r="C1276" s="360"/>
      <c r="D1276" s="45"/>
      <c r="E1276" s="45"/>
      <c r="F1276" s="63" t="s">
        <v>69</v>
      </c>
      <c r="G1276" s="58">
        <f>IF($J$1="January",U1272,IF($J$1="February",U1273,IF($J$1="March",U1274,IF($J$1="April",U1275,IF($J$1="May",U1276,IF($J$1="June",U1277,IF($J$1="July",U1278,IF($J$1="August",U1279,IF($J$1="August",U1279,IF($J$1="September",U1280,IF($J$1="October",U1281,IF($J$1="November",U1282,IF($J$1="December",U1283)))))))))))))</f>
        <v>0</v>
      </c>
      <c r="H1276" s="62"/>
      <c r="I1276" s="64"/>
      <c r="J1276" s="65" t="s">
        <v>66</v>
      </c>
      <c r="K1276" s="66">
        <f>K1272/$K$2*I1276</f>
        <v>0</v>
      </c>
      <c r="L1276" s="67"/>
      <c r="M1276" s="45"/>
      <c r="N1276" s="88"/>
      <c r="O1276" s="89" t="s">
        <v>53</v>
      </c>
      <c r="P1276" s="89"/>
      <c r="Q1276" s="89"/>
      <c r="R1276" s="89">
        <v>0</v>
      </c>
      <c r="S1276" s="93"/>
      <c r="T1276" s="89" t="s">
        <v>53</v>
      </c>
      <c r="U1276" s="162">
        <f>IF($J$1="May",Y1275,Y1275)</f>
        <v>0</v>
      </c>
      <c r="V1276" s="91"/>
      <c r="W1276" s="162">
        <f t="shared" si="236"/>
        <v>0</v>
      </c>
      <c r="X1276" s="91"/>
      <c r="Y1276" s="162">
        <f t="shared" si="237"/>
        <v>0</v>
      </c>
      <c r="Z1276" s="94"/>
    </row>
    <row r="1277" spans="1:26" s="43" customFormat="1" ht="21" hidden="1" customHeight="1" x14ac:dyDescent="0.25">
      <c r="A1277" s="44"/>
      <c r="B1277" s="54"/>
      <c r="C1277" s="54"/>
      <c r="D1277" s="45"/>
      <c r="E1277" s="45"/>
      <c r="F1277" s="63" t="s">
        <v>23</v>
      </c>
      <c r="G1277" s="58">
        <f>IF($J$1="January",V1272,IF($J$1="February",V1273,IF($J$1="March",V1274,IF($J$1="April",V1275,IF($J$1="May",V1276,IF($J$1="June",V1277,IF($J$1="July",V1278,IF($J$1="August",V1279,IF($J$1="August",V1279,IF($J$1="September",V1280,IF($J$1="October",V1281,IF($J$1="November",V1282,IF($J$1="December",V1283)))))))))))))</f>
        <v>0</v>
      </c>
      <c r="H1277" s="62"/>
      <c r="I1277" s="108"/>
      <c r="J1277" s="65" t="s">
        <v>67</v>
      </c>
      <c r="K1277" s="68">
        <f>K1272/$K$2/8*I1277</f>
        <v>0</v>
      </c>
      <c r="L1277" s="69"/>
      <c r="M1277" s="45"/>
      <c r="N1277" s="88"/>
      <c r="O1277" s="89" t="s">
        <v>54</v>
      </c>
      <c r="P1277" s="89"/>
      <c r="Q1277" s="89"/>
      <c r="R1277" s="89">
        <v>0</v>
      </c>
      <c r="S1277" s="93"/>
      <c r="T1277" s="89" t="s">
        <v>54</v>
      </c>
      <c r="U1277" s="162">
        <f>IF($J$1="April",Y1276,Y1276)</f>
        <v>0</v>
      </c>
      <c r="V1277" s="91"/>
      <c r="W1277" s="162">
        <f t="shared" si="236"/>
        <v>0</v>
      </c>
      <c r="X1277" s="91"/>
      <c r="Y1277" s="162">
        <f t="shared" si="237"/>
        <v>0</v>
      </c>
      <c r="Z1277" s="94"/>
    </row>
    <row r="1278" spans="1:26" s="43" customFormat="1" ht="21" hidden="1" customHeight="1" x14ac:dyDescent="0.25">
      <c r="A1278" s="44"/>
      <c r="B1278" s="63" t="s">
        <v>7</v>
      </c>
      <c r="C1278" s="54">
        <f>IF($J$1="January",P1272,IF($J$1="February",P1273,IF($J$1="March",P1274,IF($J$1="April",P1275,IF($J$1="May",P1276,IF($J$1="June",P1277,IF($J$1="July",P1278,IF($J$1="August",P1279,IF($J$1="August",P1279,IF($J$1="September",P1280,IF($J$1="October",P1281,IF($J$1="November",P1282,IF($J$1="December",P1283)))))))))))))</f>
        <v>0</v>
      </c>
      <c r="D1278" s="45"/>
      <c r="E1278" s="45"/>
      <c r="F1278" s="63" t="s">
        <v>70</v>
      </c>
      <c r="G1278" s="58">
        <f>IF($J$1="January",W1272,IF($J$1="February",W1273,IF($J$1="March",W1274,IF($J$1="April",W1275,IF($J$1="May",W1276,IF($J$1="June",W1277,IF($J$1="July",W1278,IF($J$1="August",W1279,IF($J$1="August",W1279,IF($J$1="September",W1280,IF($J$1="October",W1281,IF($J$1="November",W1282,IF($J$1="December",W1283)))))))))))))</f>
        <v>0</v>
      </c>
      <c r="H1278" s="62"/>
      <c r="I1278" s="361" t="s">
        <v>74</v>
      </c>
      <c r="J1278" s="362"/>
      <c r="K1278" s="68">
        <f>K1276+K1277</f>
        <v>0</v>
      </c>
      <c r="L1278" s="69"/>
      <c r="M1278" s="45"/>
      <c r="N1278" s="88"/>
      <c r="O1278" s="89" t="s">
        <v>55</v>
      </c>
      <c r="P1278" s="89"/>
      <c r="Q1278" s="89"/>
      <c r="R1278" s="89">
        <v>0</v>
      </c>
      <c r="S1278" s="93"/>
      <c r="T1278" s="89" t="s">
        <v>55</v>
      </c>
      <c r="U1278" s="162">
        <f>IF($J$1="July",Y1277,"")</f>
        <v>0</v>
      </c>
      <c r="V1278" s="91"/>
      <c r="W1278" s="162">
        <f t="shared" si="236"/>
        <v>0</v>
      </c>
      <c r="X1278" s="91"/>
      <c r="Y1278" s="162">
        <f t="shared" si="237"/>
        <v>0</v>
      </c>
      <c r="Z1278" s="94"/>
    </row>
    <row r="1279" spans="1:26" s="43" customFormat="1" ht="21" hidden="1" customHeight="1" x14ac:dyDescent="0.25">
      <c r="A1279" s="44"/>
      <c r="B1279" s="63" t="s">
        <v>6</v>
      </c>
      <c r="C1279" s="54">
        <f>IF($J$1="January",Q1272,IF($J$1="February",Q1273,IF($J$1="March",Q1274,IF($J$1="April",Q1275,IF($J$1="May",Q1276,IF($J$1="June",Q1277,IF($J$1="July",Q1278,IF($J$1="August",Q1279,IF($J$1="August",Q1279,IF($J$1="September",Q1280,IF($J$1="October",Q1281,IF($J$1="November",Q1282,IF($J$1="December",Q1283)))))))))))))</f>
        <v>0</v>
      </c>
      <c r="D1279" s="45"/>
      <c r="E1279" s="45"/>
      <c r="F1279" s="63" t="s">
        <v>24</v>
      </c>
      <c r="G1279" s="58">
        <f>IF($J$1="January",X1272,IF($J$1="February",X1273,IF($J$1="March",X1274,IF($J$1="April",X1275,IF($J$1="May",X1276,IF($J$1="June",X1277,IF($J$1="July",X1278,IF($J$1="August",X1279,IF($J$1="August",X1279,IF($J$1="September",X1280,IF($J$1="October",X1281,IF($J$1="November",X1282,IF($J$1="December",X1283)))))))))))))</f>
        <v>0</v>
      </c>
      <c r="H1279" s="62"/>
      <c r="I1279" s="361" t="s">
        <v>75</v>
      </c>
      <c r="J1279" s="362"/>
      <c r="K1279" s="58">
        <f>G1279</f>
        <v>0</v>
      </c>
      <c r="L1279" s="70"/>
      <c r="M1279" s="45"/>
      <c r="N1279" s="88"/>
      <c r="O1279" s="89" t="s">
        <v>56</v>
      </c>
      <c r="P1279" s="89"/>
      <c r="Q1279" s="89"/>
      <c r="R1279" s="89">
        <v>0</v>
      </c>
      <c r="S1279" s="93"/>
      <c r="T1279" s="89" t="s">
        <v>56</v>
      </c>
      <c r="U1279" s="162" t="str">
        <f>IF($J$1="August",Y1278,"")</f>
        <v/>
      </c>
      <c r="V1279" s="91"/>
      <c r="W1279" s="162" t="str">
        <f t="shared" si="236"/>
        <v/>
      </c>
      <c r="X1279" s="91"/>
      <c r="Y1279" s="162" t="str">
        <f t="shared" si="237"/>
        <v/>
      </c>
      <c r="Z1279" s="94"/>
    </row>
    <row r="1280" spans="1:26" s="43" customFormat="1" ht="21" hidden="1" customHeight="1" x14ac:dyDescent="0.25">
      <c r="A1280" s="44"/>
      <c r="B1280" s="71" t="s">
        <v>73</v>
      </c>
      <c r="C1280" s="54">
        <f>IF($J$1="January",R1272,IF($J$1="February",R1273,IF($J$1="March",R1274,IF($J$1="April",R1275,IF($J$1="May",R1276,IF($J$1="June",R1277,IF($J$1="July",R1278,IF($J$1="August",R1279,IF($J$1="August",R1279,IF($J$1="September",R1280,IF($J$1="October",R1281,IF($J$1="November",R1282,IF($J$1="December",R1283)))))))))))))</f>
        <v>0</v>
      </c>
      <c r="D1280" s="45"/>
      <c r="E1280" s="45"/>
      <c r="F1280" s="63" t="s">
        <v>72</v>
      </c>
      <c r="G1280" s="58">
        <f>IF($J$1="January",Y1272,IF($J$1="February",Y1273,IF($J$1="March",Y1274,IF($J$1="April",Y1275,IF($J$1="May",Y1276,IF($J$1="June",Y1277,IF($J$1="July",Y1278,IF($J$1="August",Y1279,IF($J$1="August",Y1279,IF($J$1="September",Y1280,IF($J$1="October",Y1281,IF($J$1="November",Y1282,IF($J$1="December",Y1283)))))))))))))</f>
        <v>0</v>
      </c>
      <c r="H1280" s="45"/>
      <c r="I1280" s="363" t="s">
        <v>68</v>
      </c>
      <c r="J1280" s="364"/>
      <c r="K1280" s="72">
        <f>K1278-K1279</f>
        <v>0</v>
      </c>
      <c r="L1280" s="73"/>
      <c r="M1280" s="45"/>
      <c r="N1280" s="88"/>
      <c r="O1280" s="89" t="s">
        <v>61</v>
      </c>
      <c r="P1280" s="89"/>
      <c r="Q1280" s="89"/>
      <c r="R1280" s="89">
        <v>0</v>
      </c>
      <c r="S1280" s="93">
        <v>0</v>
      </c>
      <c r="T1280" s="89" t="s">
        <v>61</v>
      </c>
      <c r="U1280" s="162" t="str">
        <f>IF($J$1="Sept",Y1279,"")</f>
        <v/>
      </c>
      <c r="V1280" s="91"/>
      <c r="W1280" s="162" t="str">
        <f t="shared" si="236"/>
        <v/>
      </c>
      <c r="X1280" s="91"/>
      <c r="Y1280" s="162" t="str">
        <f t="shared" si="237"/>
        <v/>
      </c>
      <c r="Z1280" s="94"/>
    </row>
    <row r="1281" spans="1:26" s="43" customFormat="1" ht="21" hidden="1" customHeight="1" x14ac:dyDescent="0.25">
      <c r="A1281" s="44"/>
      <c r="B1281" s="45"/>
      <c r="C1281" s="45"/>
      <c r="D1281" s="45"/>
      <c r="E1281" s="45"/>
      <c r="F1281" s="45"/>
      <c r="G1281" s="45"/>
      <c r="H1281" s="45"/>
      <c r="I1281" s="45"/>
      <c r="J1281" s="45"/>
      <c r="K1281" s="177"/>
      <c r="L1281" s="61"/>
      <c r="M1281" s="45"/>
      <c r="N1281" s="88"/>
      <c r="O1281" s="89" t="s">
        <v>57</v>
      </c>
      <c r="P1281" s="89"/>
      <c r="Q1281" s="89"/>
      <c r="R1281" s="89">
        <v>0</v>
      </c>
      <c r="S1281" s="93"/>
      <c r="T1281" s="89" t="s">
        <v>57</v>
      </c>
      <c r="U1281" s="162" t="str">
        <f>IF($J$1="October",Y1280,"")</f>
        <v/>
      </c>
      <c r="V1281" s="91"/>
      <c r="W1281" s="162" t="str">
        <f t="shared" si="236"/>
        <v/>
      </c>
      <c r="X1281" s="91"/>
      <c r="Y1281" s="162" t="str">
        <f t="shared" si="237"/>
        <v/>
      </c>
      <c r="Z1281" s="94"/>
    </row>
    <row r="1282" spans="1:26" s="43" customFormat="1" ht="21" hidden="1" customHeight="1" x14ac:dyDescent="0.25">
      <c r="A1282" s="44"/>
      <c r="B1282" s="365" t="s">
        <v>103</v>
      </c>
      <c r="C1282" s="365"/>
      <c r="D1282" s="365"/>
      <c r="E1282" s="365"/>
      <c r="F1282" s="365"/>
      <c r="G1282" s="365"/>
      <c r="H1282" s="365"/>
      <c r="I1282" s="365"/>
      <c r="J1282" s="365"/>
      <c r="K1282" s="365"/>
      <c r="L1282" s="61"/>
      <c r="M1282" s="45"/>
      <c r="N1282" s="88"/>
      <c r="O1282" s="89" t="s">
        <v>62</v>
      </c>
      <c r="P1282" s="89"/>
      <c r="Q1282" s="89"/>
      <c r="R1282" s="89">
        <v>0</v>
      </c>
      <c r="S1282" s="93"/>
      <c r="T1282" s="89" t="s">
        <v>62</v>
      </c>
      <c r="U1282" s="162" t="str">
        <f>IF($J$1="November",Y1281,"")</f>
        <v/>
      </c>
      <c r="V1282" s="91"/>
      <c r="W1282" s="162" t="str">
        <f t="shared" si="236"/>
        <v/>
      </c>
      <c r="X1282" s="91"/>
      <c r="Y1282" s="162" t="str">
        <f t="shared" si="237"/>
        <v/>
      </c>
      <c r="Z1282" s="94"/>
    </row>
    <row r="1283" spans="1:26" s="43" customFormat="1" ht="21" hidden="1" customHeight="1" x14ac:dyDescent="0.25">
      <c r="A1283" s="44"/>
      <c r="B1283" s="365"/>
      <c r="C1283" s="365"/>
      <c r="D1283" s="365"/>
      <c r="E1283" s="365"/>
      <c r="F1283" s="365"/>
      <c r="G1283" s="365"/>
      <c r="H1283" s="365"/>
      <c r="I1283" s="365"/>
      <c r="J1283" s="365"/>
      <c r="K1283" s="365"/>
      <c r="L1283" s="61"/>
      <c r="M1283" s="45"/>
      <c r="N1283" s="88"/>
      <c r="O1283" s="89" t="s">
        <v>63</v>
      </c>
      <c r="P1283" s="89"/>
      <c r="Q1283" s="89"/>
      <c r="R1283" s="89" t="str">
        <f>IF(Q1283="","",R1282-Q1283)</f>
        <v/>
      </c>
      <c r="S1283" s="93"/>
      <c r="T1283" s="89" t="s">
        <v>63</v>
      </c>
      <c r="U1283" s="162" t="str">
        <f>IF($J$1="Dec",Y1282,"")</f>
        <v/>
      </c>
      <c r="V1283" s="91"/>
      <c r="W1283" s="162" t="str">
        <f t="shared" si="236"/>
        <v/>
      </c>
      <c r="X1283" s="91"/>
      <c r="Y1283" s="162" t="str">
        <f t="shared" si="237"/>
        <v/>
      </c>
      <c r="Z1283" s="94"/>
    </row>
    <row r="1284" spans="1:26" s="43" customFormat="1" ht="21" hidden="1" customHeight="1" thickBot="1" x14ac:dyDescent="0.3">
      <c r="A1284" s="74"/>
      <c r="B1284" s="75"/>
      <c r="C1284" s="75"/>
      <c r="D1284" s="75"/>
      <c r="E1284" s="75"/>
      <c r="F1284" s="75"/>
      <c r="G1284" s="75"/>
      <c r="H1284" s="75"/>
      <c r="I1284" s="75"/>
      <c r="J1284" s="75"/>
      <c r="K1284" s="75"/>
      <c r="L1284" s="76"/>
      <c r="N1284" s="95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7"/>
    </row>
    <row r="1285" spans="1:26" ht="15" thickBot="1" x14ac:dyDescent="0.35"/>
    <row r="1286" spans="1:26" s="43" customFormat="1" ht="21" customHeight="1" x14ac:dyDescent="0.25">
      <c r="A1286" s="369" t="s">
        <v>45</v>
      </c>
      <c r="B1286" s="370"/>
      <c r="C1286" s="370"/>
      <c r="D1286" s="370"/>
      <c r="E1286" s="370"/>
      <c r="F1286" s="370"/>
      <c r="G1286" s="370"/>
      <c r="H1286" s="370"/>
      <c r="I1286" s="370"/>
      <c r="J1286" s="370"/>
      <c r="K1286" s="370"/>
      <c r="L1286" s="371"/>
      <c r="M1286" s="183"/>
      <c r="N1286" s="81"/>
      <c r="O1286" s="353" t="s">
        <v>47</v>
      </c>
      <c r="P1286" s="354"/>
      <c r="Q1286" s="354"/>
      <c r="R1286" s="355"/>
      <c r="S1286" s="82"/>
      <c r="T1286" s="353" t="s">
        <v>48</v>
      </c>
      <c r="U1286" s="354"/>
      <c r="V1286" s="354"/>
      <c r="W1286" s="354"/>
      <c r="X1286" s="354"/>
      <c r="Y1286" s="355"/>
      <c r="Z1286" s="83"/>
    </row>
    <row r="1287" spans="1:26" s="43" customFormat="1" ht="21" customHeight="1" x14ac:dyDescent="0.25">
      <c r="A1287" s="44"/>
      <c r="B1287" s="45"/>
      <c r="C1287" s="356" t="s">
        <v>101</v>
      </c>
      <c r="D1287" s="356"/>
      <c r="E1287" s="356"/>
      <c r="F1287" s="356"/>
      <c r="G1287" s="46" t="str">
        <f>$J$1</f>
        <v>July</v>
      </c>
      <c r="H1287" s="357">
        <f>$K$1</f>
        <v>2020</v>
      </c>
      <c r="I1287" s="357"/>
      <c r="J1287" s="45"/>
      <c r="K1287" s="47"/>
      <c r="L1287" s="48"/>
      <c r="M1287" s="47"/>
      <c r="N1287" s="84"/>
      <c r="O1287" s="85" t="s">
        <v>58</v>
      </c>
      <c r="P1287" s="85" t="s">
        <v>7</v>
      </c>
      <c r="Q1287" s="85" t="s">
        <v>6</v>
      </c>
      <c r="R1287" s="85" t="s">
        <v>59</v>
      </c>
      <c r="S1287" s="86"/>
      <c r="T1287" s="85" t="s">
        <v>58</v>
      </c>
      <c r="U1287" s="85" t="s">
        <v>60</v>
      </c>
      <c r="V1287" s="85" t="s">
        <v>23</v>
      </c>
      <c r="W1287" s="85" t="s">
        <v>22</v>
      </c>
      <c r="X1287" s="85" t="s">
        <v>24</v>
      </c>
      <c r="Y1287" s="85" t="s">
        <v>64</v>
      </c>
      <c r="Z1287" s="87"/>
    </row>
    <row r="1288" spans="1:26" s="43" customFormat="1" ht="21" customHeight="1" x14ac:dyDescent="0.25">
      <c r="A1288" s="44"/>
      <c r="B1288" s="45"/>
      <c r="C1288" s="45"/>
      <c r="D1288" s="50"/>
      <c r="E1288" s="50"/>
      <c r="F1288" s="50"/>
      <c r="G1288" s="50"/>
      <c r="H1288" s="50"/>
      <c r="I1288" s="45"/>
      <c r="J1288" s="51" t="s">
        <v>1</v>
      </c>
      <c r="K1288" s="52">
        <v>16000</v>
      </c>
      <c r="L1288" s="53"/>
      <c r="M1288" s="45"/>
      <c r="N1288" s="88"/>
      <c r="O1288" s="89" t="s">
        <v>50</v>
      </c>
      <c r="P1288" s="89">
        <v>29</v>
      </c>
      <c r="Q1288" s="89">
        <v>2</v>
      </c>
      <c r="R1288" s="89">
        <v>0</v>
      </c>
      <c r="S1288" s="90"/>
      <c r="T1288" s="89" t="s">
        <v>50</v>
      </c>
      <c r="U1288" s="91"/>
      <c r="V1288" s="91">
        <v>10000</v>
      </c>
      <c r="W1288" s="91">
        <f>V1288+U1288</f>
        <v>10000</v>
      </c>
      <c r="X1288" s="91">
        <v>1000</v>
      </c>
      <c r="Y1288" s="91">
        <f>W1288-X1288</f>
        <v>9000</v>
      </c>
      <c r="Z1288" s="87"/>
    </row>
    <row r="1289" spans="1:26" s="43" customFormat="1" ht="21" customHeight="1" x14ac:dyDescent="0.25">
      <c r="A1289" s="44"/>
      <c r="B1289" s="45" t="s">
        <v>0</v>
      </c>
      <c r="C1289" s="100" t="s">
        <v>127</v>
      </c>
      <c r="D1289" s="45"/>
      <c r="E1289" s="45"/>
      <c r="F1289" s="45"/>
      <c r="G1289" s="45"/>
      <c r="H1289" s="56"/>
      <c r="I1289" s="50"/>
      <c r="J1289" s="45"/>
      <c r="K1289" s="45"/>
      <c r="L1289" s="57"/>
      <c r="M1289" s="183"/>
      <c r="N1289" s="92"/>
      <c r="O1289" s="89" t="s">
        <v>76</v>
      </c>
      <c r="P1289" s="89">
        <v>27</v>
      </c>
      <c r="Q1289" s="89">
        <v>2</v>
      </c>
      <c r="R1289" s="89">
        <v>0</v>
      </c>
      <c r="S1289" s="93"/>
      <c r="T1289" s="89" t="s">
        <v>76</v>
      </c>
      <c r="U1289" s="162">
        <f>IF($J$1="January","",Y1288)</f>
        <v>9000</v>
      </c>
      <c r="V1289" s="91">
        <v>1000</v>
      </c>
      <c r="W1289" s="162">
        <f>IF(U1289="","",U1289+V1289)</f>
        <v>10000</v>
      </c>
      <c r="X1289" s="91">
        <v>2000</v>
      </c>
      <c r="Y1289" s="162">
        <f>IF(W1289="","",W1289-X1289)</f>
        <v>8000</v>
      </c>
      <c r="Z1289" s="94"/>
    </row>
    <row r="1290" spans="1:26" s="43" customFormat="1" ht="21" customHeight="1" x14ac:dyDescent="0.25">
      <c r="A1290" s="44"/>
      <c r="B1290" s="59" t="s">
        <v>46</v>
      </c>
      <c r="C1290" s="100"/>
      <c r="D1290" s="45"/>
      <c r="E1290" s="45"/>
      <c r="F1290" s="358" t="s">
        <v>48</v>
      </c>
      <c r="G1290" s="358"/>
      <c r="H1290" s="45"/>
      <c r="I1290" s="358" t="s">
        <v>49</v>
      </c>
      <c r="J1290" s="358"/>
      <c r="K1290" s="358"/>
      <c r="L1290" s="61"/>
      <c r="M1290" s="45"/>
      <c r="N1290" s="88"/>
      <c r="O1290" s="89" t="s">
        <v>51</v>
      </c>
      <c r="P1290" s="89">
        <v>31</v>
      </c>
      <c r="Q1290" s="89">
        <v>0</v>
      </c>
      <c r="R1290" s="89">
        <v>0</v>
      </c>
      <c r="S1290" s="93"/>
      <c r="T1290" s="89" t="s">
        <v>51</v>
      </c>
      <c r="U1290" s="162">
        <f>IF($J$1="February","",Y1289)</f>
        <v>8000</v>
      </c>
      <c r="V1290" s="91"/>
      <c r="W1290" s="162">
        <f t="shared" ref="W1290:W1299" si="238">IF(U1290="","",U1290+V1290)</f>
        <v>8000</v>
      </c>
      <c r="X1290" s="91">
        <v>1800</v>
      </c>
      <c r="Y1290" s="162">
        <f t="shared" ref="Y1290:Y1299" si="239">IF(W1290="","",W1290-X1290)</f>
        <v>6200</v>
      </c>
      <c r="Z1290" s="94"/>
    </row>
    <row r="1291" spans="1:26" s="43" customFormat="1" ht="21" customHeight="1" x14ac:dyDescent="0.25">
      <c r="A1291" s="44"/>
      <c r="B1291" s="45"/>
      <c r="C1291" s="45"/>
      <c r="D1291" s="45"/>
      <c r="E1291" s="45"/>
      <c r="F1291" s="45"/>
      <c r="G1291" s="45"/>
      <c r="H1291" s="62"/>
      <c r="L1291" s="49"/>
      <c r="M1291" s="45"/>
      <c r="N1291" s="88"/>
      <c r="O1291" s="89" t="s">
        <v>52</v>
      </c>
      <c r="P1291" s="89">
        <v>29</v>
      </c>
      <c r="Q1291" s="89">
        <v>1</v>
      </c>
      <c r="R1291" s="89">
        <v>0</v>
      </c>
      <c r="S1291" s="93"/>
      <c r="T1291" s="89" t="s">
        <v>52</v>
      </c>
      <c r="U1291" s="162">
        <f>IF($J$1="March","",Y1290)</f>
        <v>6200</v>
      </c>
      <c r="V1291" s="91"/>
      <c r="W1291" s="162">
        <f t="shared" si="238"/>
        <v>6200</v>
      </c>
      <c r="X1291" s="91">
        <v>2500</v>
      </c>
      <c r="Y1291" s="162">
        <f t="shared" si="239"/>
        <v>3700</v>
      </c>
      <c r="Z1291" s="94"/>
    </row>
    <row r="1292" spans="1:26" s="43" customFormat="1" ht="21" customHeight="1" x14ac:dyDescent="0.25">
      <c r="A1292" s="44"/>
      <c r="B1292" s="359" t="s">
        <v>47</v>
      </c>
      <c r="C1292" s="360"/>
      <c r="D1292" s="45"/>
      <c r="E1292" s="45"/>
      <c r="F1292" s="63" t="s">
        <v>69</v>
      </c>
      <c r="G1292" s="58">
        <f>IF($J$1="January",U1288,IF($J$1="February",U1289,IF($J$1="March",U1290,IF($J$1="April",U1291,IF($J$1="May",U1292,IF($J$1="June",U1293,IF($J$1="July",U1294,IF($J$1="August",U1295,IF($J$1="August",U1295,IF($J$1="September",U1296,IF($J$1="October",U1297,IF($J$1="November",U1298,IF($J$1="December",U1299)))))))))))))</f>
        <v>0</v>
      </c>
      <c r="H1292" s="62"/>
      <c r="I1292" s="64">
        <f>IF(C1296&gt;0,$K$2,C1294)</f>
        <v>31</v>
      </c>
      <c r="J1292" s="65" t="s">
        <v>66</v>
      </c>
      <c r="K1292" s="66">
        <f>K1288/$K$2*I1292</f>
        <v>16000</v>
      </c>
      <c r="L1292" s="67"/>
      <c r="M1292" s="45"/>
      <c r="N1292" s="88"/>
      <c r="O1292" s="89" t="s">
        <v>53</v>
      </c>
      <c r="P1292" s="89">
        <v>31</v>
      </c>
      <c r="Q1292" s="89">
        <v>0</v>
      </c>
      <c r="R1292" s="89">
        <v>0</v>
      </c>
      <c r="S1292" s="93"/>
      <c r="T1292" s="89" t="s">
        <v>53</v>
      </c>
      <c r="U1292" s="162">
        <f>IF($J$1="April","",Y1291)</f>
        <v>3700</v>
      </c>
      <c r="V1292" s="91"/>
      <c r="W1292" s="162">
        <f t="shared" si="238"/>
        <v>3700</v>
      </c>
      <c r="X1292" s="91">
        <v>2500</v>
      </c>
      <c r="Y1292" s="162">
        <f t="shared" si="239"/>
        <v>1200</v>
      </c>
      <c r="Z1292" s="94"/>
    </row>
    <row r="1293" spans="1:26" s="43" customFormat="1" ht="21" customHeight="1" x14ac:dyDescent="0.25">
      <c r="A1293" s="44"/>
      <c r="B1293" s="54"/>
      <c r="C1293" s="54"/>
      <c r="D1293" s="45"/>
      <c r="E1293" s="45"/>
      <c r="F1293" s="63" t="s">
        <v>23</v>
      </c>
      <c r="G1293" s="58">
        <f>IF($J$1="January",V1288,IF($J$1="February",V1289,IF($J$1="March",V1290,IF($J$1="April",V1291,IF($J$1="May",V1292,IF($J$1="June",V1293,IF($J$1="July",V1294,IF($J$1="August",V1295,IF($J$1="August",V1295,IF($J$1="September",V1296,IF($J$1="October",V1297,IF($J$1="November",V1298,IF($J$1="December",V1299)))))))))))))</f>
        <v>0</v>
      </c>
      <c r="H1293" s="62"/>
      <c r="I1293" s="108">
        <v>139.80000000000001</v>
      </c>
      <c r="J1293" s="65" t="s">
        <v>67</v>
      </c>
      <c r="K1293" s="68">
        <f>K1288/$K$2/8*I1293</f>
        <v>9019.354838709678</v>
      </c>
      <c r="L1293" s="69"/>
      <c r="M1293" s="45"/>
      <c r="N1293" s="88"/>
      <c r="O1293" s="89" t="s">
        <v>54</v>
      </c>
      <c r="P1293" s="89">
        <v>30</v>
      </c>
      <c r="Q1293" s="89">
        <v>0</v>
      </c>
      <c r="R1293" s="89">
        <v>15</v>
      </c>
      <c r="S1293" s="93"/>
      <c r="T1293" s="89" t="s">
        <v>54</v>
      </c>
      <c r="U1293" s="162">
        <f>IF($J$1="May","",Y1292)</f>
        <v>1200</v>
      </c>
      <c r="V1293" s="91"/>
      <c r="W1293" s="162">
        <f t="shared" si="238"/>
        <v>1200</v>
      </c>
      <c r="X1293" s="91">
        <v>1200</v>
      </c>
      <c r="Y1293" s="162">
        <f t="shared" si="239"/>
        <v>0</v>
      </c>
      <c r="Z1293" s="94"/>
    </row>
    <row r="1294" spans="1:26" s="43" customFormat="1" ht="21" customHeight="1" x14ac:dyDescent="0.25">
      <c r="A1294" s="44"/>
      <c r="B1294" s="63" t="s">
        <v>7</v>
      </c>
      <c r="C1294" s="54">
        <f>IF($J$1="January",P1288,IF($J$1="February",P1289,IF($J$1="March",P1290,IF($J$1="April",P1291,IF($J$1="May",P1292,IF($J$1="June",P1293,IF($J$1="July",P1294,IF($J$1="August",P1295,IF($J$1="August",P1295,IF($J$1="September",P1296,IF($J$1="October",P1297,IF($J$1="November",P1298,IF($J$1="December",P1299)))))))))))))</f>
        <v>30</v>
      </c>
      <c r="D1294" s="45"/>
      <c r="E1294" s="45"/>
      <c r="F1294" s="63" t="s">
        <v>70</v>
      </c>
      <c r="G1294" s="58">
        <f>IF($J$1="January",W1288,IF($J$1="February",W1289,IF($J$1="March",W1290,IF($J$1="April",W1291,IF($J$1="May",W1292,IF($J$1="June",W1293,IF($J$1="July",W1294,IF($J$1="August",W1295,IF($J$1="August",W1295,IF($J$1="September",W1296,IF($J$1="October",W1297,IF($J$1="November",W1298,IF($J$1="December",W1299)))))))))))))</f>
        <v>0</v>
      </c>
      <c r="H1294" s="62"/>
      <c r="I1294" s="361" t="s">
        <v>74</v>
      </c>
      <c r="J1294" s="362"/>
      <c r="K1294" s="68">
        <f>K1292+K1293</f>
        <v>25019.354838709678</v>
      </c>
      <c r="L1294" s="69"/>
      <c r="M1294" s="45"/>
      <c r="N1294" s="88"/>
      <c r="O1294" s="89" t="s">
        <v>55</v>
      </c>
      <c r="P1294" s="89">
        <v>30</v>
      </c>
      <c r="Q1294" s="89">
        <v>1</v>
      </c>
      <c r="R1294" s="89">
        <f>R1293-Q1294</f>
        <v>14</v>
      </c>
      <c r="S1294" s="93"/>
      <c r="T1294" s="89" t="s">
        <v>55</v>
      </c>
      <c r="U1294" s="162">
        <f>IF($J$1="June","",Y1293)</f>
        <v>0</v>
      </c>
      <c r="V1294" s="91"/>
      <c r="W1294" s="162">
        <f t="shared" si="238"/>
        <v>0</v>
      </c>
      <c r="X1294" s="91"/>
      <c r="Y1294" s="162">
        <f t="shared" si="239"/>
        <v>0</v>
      </c>
      <c r="Z1294" s="94"/>
    </row>
    <row r="1295" spans="1:26" s="43" customFormat="1" ht="21" customHeight="1" x14ac:dyDescent="0.25">
      <c r="A1295" s="44"/>
      <c r="B1295" s="63" t="s">
        <v>6</v>
      </c>
      <c r="C1295" s="54">
        <f>IF($J$1="January",Q1288,IF($J$1="February",Q1289,IF($J$1="March",Q1290,IF($J$1="April",Q1291,IF($J$1="May",Q1292,IF($J$1="June",Q1293,IF($J$1="July",Q1294,IF($J$1="August",Q1295,IF($J$1="August",Q1295,IF($J$1="September",Q1296,IF($J$1="October",Q1297,IF($J$1="November",Q1298,IF($J$1="December",Q1299)))))))))))))</f>
        <v>1</v>
      </c>
      <c r="D1295" s="45"/>
      <c r="E1295" s="45"/>
      <c r="F1295" s="63" t="s">
        <v>24</v>
      </c>
      <c r="G1295" s="58">
        <f>IF($J$1="January",X1288,IF($J$1="February",X1289,IF($J$1="March",X1290,IF($J$1="April",X1291,IF($J$1="May",X1292,IF($J$1="June",X1293,IF($J$1="July",X1294,IF($J$1="August",X1295,IF($J$1="August",X1295,IF($J$1="September",X1296,IF($J$1="October",X1297,IF($J$1="November",X1298,IF($J$1="December",X1299)))))))))))))</f>
        <v>0</v>
      </c>
      <c r="H1295" s="62"/>
      <c r="I1295" s="361" t="s">
        <v>75</v>
      </c>
      <c r="J1295" s="362"/>
      <c r="K1295" s="58">
        <f>G1295</f>
        <v>0</v>
      </c>
      <c r="L1295" s="70"/>
      <c r="M1295" s="45"/>
      <c r="N1295" s="88"/>
      <c r="O1295" s="89" t="s">
        <v>56</v>
      </c>
      <c r="P1295" s="89"/>
      <c r="Q1295" s="89"/>
      <c r="R1295" s="89">
        <v>0</v>
      </c>
      <c r="S1295" s="93"/>
      <c r="T1295" s="89" t="s">
        <v>56</v>
      </c>
      <c r="U1295" s="162" t="str">
        <f>IF($J$1="July","",Y1294)</f>
        <v/>
      </c>
      <c r="V1295" s="91"/>
      <c r="W1295" s="162" t="str">
        <f t="shared" si="238"/>
        <v/>
      </c>
      <c r="X1295" s="91"/>
      <c r="Y1295" s="162" t="str">
        <f t="shared" si="239"/>
        <v/>
      </c>
      <c r="Z1295" s="94"/>
    </row>
    <row r="1296" spans="1:26" s="43" customFormat="1" ht="21" customHeight="1" x14ac:dyDescent="0.25">
      <c r="A1296" s="44"/>
      <c r="B1296" s="71" t="s">
        <v>73</v>
      </c>
      <c r="C1296" s="54">
        <f>IF($J$1="January",R1288,IF($J$1="February",R1289,IF($J$1="March",R1290,IF($J$1="April",R1291,IF($J$1="May",R1292,IF($J$1="June",R1293,IF($J$1="July",R1294,IF($J$1="August",R1295,IF($J$1="August",R1295,IF($J$1="September",R1296,IF($J$1="October",R1297,IF($J$1="November",R1298,IF($J$1="December",R1299)))))))))))))</f>
        <v>14</v>
      </c>
      <c r="D1296" s="45"/>
      <c r="E1296" s="45"/>
      <c r="F1296" s="63" t="s">
        <v>72</v>
      </c>
      <c r="G1296" s="58">
        <f>IF($J$1="January",Y1288,IF($J$1="February",Y1289,IF($J$1="March",Y1290,IF($J$1="April",Y1291,IF($J$1="May",Y1292,IF($J$1="June",Y1293,IF($J$1="July",Y1294,IF($J$1="August",Y1295,IF($J$1="August",Y1295,IF($J$1="September",Y1296,IF($J$1="October",Y1297,IF($J$1="November",Y1298,IF($J$1="December",Y1299)))))))))))))</f>
        <v>0</v>
      </c>
      <c r="H1296" s="45"/>
      <c r="I1296" s="363" t="s">
        <v>68</v>
      </c>
      <c r="J1296" s="364"/>
      <c r="K1296" s="72">
        <f>K1294-K1295</f>
        <v>25019.354838709678</v>
      </c>
      <c r="L1296" s="73"/>
      <c r="M1296" s="45"/>
      <c r="N1296" s="88"/>
      <c r="O1296" s="89" t="s">
        <v>61</v>
      </c>
      <c r="P1296" s="89"/>
      <c r="Q1296" s="89"/>
      <c r="R1296" s="89">
        <v>0</v>
      </c>
      <c r="S1296" s="93"/>
      <c r="T1296" s="89" t="s">
        <v>61</v>
      </c>
      <c r="U1296" s="162" t="str">
        <f>IF($J$1="August","",Y1295)</f>
        <v/>
      </c>
      <c r="V1296" s="91"/>
      <c r="W1296" s="162" t="str">
        <f t="shared" si="238"/>
        <v/>
      </c>
      <c r="X1296" s="91"/>
      <c r="Y1296" s="162" t="str">
        <f t="shared" si="239"/>
        <v/>
      </c>
      <c r="Z1296" s="94"/>
    </row>
    <row r="1297" spans="1:26" s="43" customFormat="1" ht="21" customHeight="1" x14ac:dyDescent="0.25">
      <c r="A1297" s="44"/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61"/>
      <c r="M1297" s="45"/>
      <c r="N1297" s="88"/>
      <c r="O1297" s="89" t="s">
        <v>57</v>
      </c>
      <c r="P1297" s="89"/>
      <c r="Q1297" s="89"/>
      <c r="R1297" s="89">
        <v>0</v>
      </c>
      <c r="S1297" s="93"/>
      <c r="T1297" s="89" t="s">
        <v>57</v>
      </c>
      <c r="U1297" s="162" t="str">
        <f>IF($J$1="September","",Y1296)</f>
        <v/>
      </c>
      <c r="V1297" s="91"/>
      <c r="W1297" s="162" t="str">
        <f t="shared" si="238"/>
        <v/>
      </c>
      <c r="X1297" s="91"/>
      <c r="Y1297" s="162" t="str">
        <f t="shared" si="239"/>
        <v/>
      </c>
      <c r="Z1297" s="94"/>
    </row>
    <row r="1298" spans="1:26" s="43" customFormat="1" ht="21" customHeight="1" x14ac:dyDescent="0.25">
      <c r="A1298" s="44"/>
      <c r="B1298" s="365" t="s">
        <v>103</v>
      </c>
      <c r="C1298" s="365"/>
      <c r="D1298" s="365"/>
      <c r="E1298" s="365"/>
      <c r="F1298" s="365"/>
      <c r="G1298" s="365"/>
      <c r="H1298" s="365"/>
      <c r="I1298" s="365"/>
      <c r="J1298" s="365"/>
      <c r="K1298" s="365"/>
      <c r="L1298" s="61"/>
      <c r="M1298" s="45"/>
      <c r="N1298" s="88"/>
      <c r="O1298" s="89" t="s">
        <v>62</v>
      </c>
      <c r="P1298" s="89"/>
      <c r="Q1298" s="89"/>
      <c r="R1298" s="89">
        <v>0</v>
      </c>
      <c r="S1298" s="93"/>
      <c r="T1298" s="89" t="s">
        <v>62</v>
      </c>
      <c r="U1298" s="162" t="str">
        <f>IF($J$1="October","",Y1297)</f>
        <v/>
      </c>
      <c r="V1298" s="91"/>
      <c r="W1298" s="162" t="str">
        <f t="shared" si="238"/>
        <v/>
      </c>
      <c r="X1298" s="91"/>
      <c r="Y1298" s="162" t="str">
        <f t="shared" si="239"/>
        <v/>
      </c>
      <c r="Z1298" s="94"/>
    </row>
    <row r="1299" spans="1:26" s="43" customFormat="1" ht="21" customHeight="1" x14ac:dyDescent="0.25">
      <c r="A1299" s="44"/>
      <c r="B1299" s="365"/>
      <c r="C1299" s="365"/>
      <c r="D1299" s="365"/>
      <c r="E1299" s="365"/>
      <c r="F1299" s="365"/>
      <c r="G1299" s="365"/>
      <c r="H1299" s="365"/>
      <c r="I1299" s="365"/>
      <c r="J1299" s="365"/>
      <c r="K1299" s="365"/>
      <c r="L1299" s="61"/>
      <c r="M1299" s="45"/>
      <c r="N1299" s="88"/>
      <c r="O1299" s="89" t="s">
        <v>63</v>
      </c>
      <c r="P1299" s="89"/>
      <c r="Q1299" s="89"/>
      <c r="R1299" s="89">
        <v>0</v>
      </c>
      <c r="S1299" s="93"/>
      <c r="T1299" s="89" t="s">
        <v>63</v>
      </c>
      <c r="U1299" s="162" t="str">
        <f>IF($J$1="November","",Y1298)</f>
        <v/>
      </c>
      <c r="V1299" s="91"/>
      <c r="W1299" s="162" t="str">
        <f t="shared" si="238"/>
        <v/>
      </c>
      <c r="X1299" s="91"/>
      <c r="Y1299" s="162" t="str">
        <f t="shared" si="239"/>
        <v/>
      </c>
      <c r="Z1299" s="94"/>
    </row>
    <row r="1300" spans="1:26" s="43" customFormat="1" ht="21" customHeight="1" thickBot="1" x14ac:dyDescent="0.3">
      <c r="A1300" s="74"/>
      <c r="B1300" s="75"/>
      <c r="C1300" s="75"/>
      <c r="D1300" s="75"/>
      <c r="E1300" s="75"/>
      <c r="F1300" s="75"/>
      <c r="G1300" s="75"/>
      <c r="H1300" s="75"/>
      <c r="I1300" s="75"/>
      <c r="J1300" s="75"/>
      <c r="K1300" s="75"/>
      <c r="L1300" s="76"/>
      <c r="N1300" s="95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7"/>
    </row>
    <row r="1301" spans="1:26" ht="15" thickBot="1" x14ac:dyDescent="0.35"/>
    <row r="1302" spans="1:26" s="43" customFormat="1" ht="21" customHeight="1" x14ac:dyDescent="0.25">
      <c r="A1302" s="369" t="s">
        <v>45</v>
      </c>
      <c r="B1302" s="370"/>
      <c r="C1302" s="370"/>
      <c r="D1302" s="370"/>
      <c r="E1302" s="370"/>
      <c r="F1302" s="370"/>
      <c r="G1302" s="370"/>
      <c r="H1302" s="370"/>
      <c r="I1302" s="370"/>
      <c r="J1302" s="370"/>
      <c r="K1302" s="370"/>
      <c r="L1302" s="371"/>
      <c r="M1302" s="183"/>
      <c r="N1302" s="81"/>
      <c r="O1302" s="353" t="s">
        <v>47</v>
      </c>
      <c r="P1302" s="354"/>
      <c r="Q1302" s="354"/>
      <c r="R1302" s="355"/>
      <c r="S1302" s="82"/>
      <c r="T1302" s="353" t="s">
        <v>48</v>
      </c>
      <c r="U1302" s="354"/>
      <c r="V1302" s="354"/>
      <c r="W1302" s="354"/>
      <c r="X1302" s="354"/>
      <c r="Y1302" s="355"/>
      <c r="Z1302" s="83"/>
    </row>
    <row r="1303" spans="1:26" s="43" customFormat="1" ht="21" customHeight="1" x14ac:dyDescent="0.25">
      <c r="A1303" s="44"/>
      <c r="B1303" s="45"/>
      <c r="C1303" s="356" t="s">
        <v>101</v>
      </c>
      <c r="D1303" s="356"/>
      <c r="E1303" s="356"/>
      <c r="F1303" s="356"/>
      <c r="G1303" s="46" t="str">
        <f>$J$1</f>
        <v>July</v>
      </c>
      <c r="H1303" s="357">
        <f>$K$1</f>
        <v>2020</v>
      </c>
      <c r="I1303" s="357"/>
      <c r="J1303" s="45"/>
      <c r="K1303" s="47"/>
      <c r="L1303" s="48"/>
      <c r="M1303" s="47"/>
      <c r="N1303" s="84"/>
      <c r="O1303" s="85" t="s">
        <v>58</v>
      </c>
      <c r="P1303" s="85" t="s">
        <v>7</v>
      </c>
      <c r="Q1303" s="85" t="s">
        <v>6</v>
      </c>
      <c r="R1303" s="85" t="s">
        <v>59</v>
      </c>
      <c r="S1303" s="86"/>
      <c r="T1303" s="85" t="s">
        <v>58</v>
      </c>
      <c r="U1303" s="85" t="s">
        <v>60</v>
      </c>
      <c r="V1303" s="85" t="s">
        <v>23</v>
      </c>
      <c r="W1303" s="85" t="s">
        <v>22</v>
      </c>
      <c r="X1303" s="85" t="s">
        <v>24</v>
      </c>
      <c r="Y1303" s="85" t="s">
        <v>64</v>
      </c>
      <c r="Z1303" s="87"/>
    </row>
    <row r="1304" spans="1:26" s="43" customFormat="1" ht="21" customHeight="1" x14ac:dyDescent="0.25">
      <c r="A1304" s="44"/>
      <c r="B1304" s="45"/>
      <c r="C1304" s="45"/>
      <c r="D1304" s="50"/>
      <c r="E1304" s="50"/>
      <c r="F1304" s="50"/>
      <c r="G1304" s="50"/>
      <c r="H1304" s="50"/>
      <c r="I1304" s="45"/>
      <c r="J1304" s="51" t="s">
        <v>1</v>
      </c>
      <c r="K1304" s="52">
        <f>SUM(25000)-25000*0.25</f>
        <v>18750</v>
      </c>
      <c r="L1304" s="53"/>
      <c r="M1304" s="45"/>
      <c r="N1304" s="88"/>
      <c r="O1304" s="89" t="s">
        <v>50</v>
      </c>
      <c r="P1304" s="89">
        <v>31</v>
      </c>
      <c r="Q1304" s="89">
        <v>0</v>
      </c>
      <c r="R1304" s="89">
        <v>0</v>
      </c>
      <c r="S1304" s="90"/>
      <c r="T1304" s="89" t="s">
        <v>50</v>
      </c>
      <c r="U1304" s="91"/>
      <c r="V1304" s="91">
        <v>10000</v>
      </c>
      <c r="W1304" s="91">
        <f>V1304+U1304</f>
        <v>10000</v>
      </c>
      <c r="X1304" s="91"/>
      <c r="Y1304" s="91">
        <f>W1304-X1304</f>
        <v>10000</v>
      </c>
      <c r="Z1304" s="87"/>
    </row>
    <row r="1305" spans="1:26" s="43" customFormat="1" ht="21" customHeight="1" x14ac:dyDescent="0.25">
      <c r="A1305" s="44"/>
      <c r="B1305" s="45" t="s">
        <v>0</v>
      </c>
      <c r="C1305" s="100" t="s">
        <v>125</v>
      </c>
      <c r="D1305" s="45"/>
      <c r="E1305" s="45"/>
      <c r="F1305" s="45"/>
      <c r="G1305" s="45"/>
      <c r="H1305" s="56"/>
      <c r="I1305" s="50"/>
      <c r="J1305" s="45"/>
      <c r="K1305" s="45"/>
      <c r="L1305" s="57"/>
      <c r="M1305" s="183"/>
      <c r="N1305" s="92"/>
      <c r="O1305" s="89" t="s">
        <v>76</v>
      </c>
      <c r="P1305" s="89">
        <v>29</v>
      </c>
      <c r="Q1305" s="89">
        <v>0</v>
      </c>
      <c r="R1305" s="89">
        <v>0</v>
      </c>
      <c r="S1305" s="93"/>
      <c r="T1305" s="89" t="s">
        <v>76</v>
      </c>
      <c r="U1305" s="162">
        <f>IF($J$1="January","",Y1304)</f>
        <v>10000</v>
      </c>
      <c r="V1305" s="91"/>
      <c r="W1305" s="162">
        <f>IF(U1305="","",U1305+V1305)</f>
        <v>10000</v>
      </c>
      <c r="X1305" s="91">
        <v>2500</v>
      </c>
      <c r="Y1305" s="162">
        <f>IF(W1305="","",W1305-X1305)</f>
        <v>7500</v>
      </c>
      <c r="Z1305" s="94"/>
    </row>
    <row r="1306" spans="1:26" s="43" customFormat="1" ht="21" customHeight="1" x14ac:dyDescent="0.25">
      <c r="A1306" s="44"/>
      <c r="B1306" s="59" t="s">
        <v>46</v>
      </c>
      <c r="C1306" s="100"/>
      <c r="D1306" s="45"/>
      <c r="E1306" s="45"/>
      <c r="F1306" s="358" t="s">
        <v>48</v>
      </c>
      <c r="G1306" s="358"/>
      <c r="H1306" s="45"/>
      <c r="I1306" s="358" t="s">
        <v>49</v>
      </c>
      <c r="J1306" s="358"/>
      <c r="K1306" s="358"/>
      <c r="L1306" s="61"/>
      <c r="M1306" s="45"/>
      <c r="N1306" s="88"/>
      <c r="O1306" s="89" t="s">
        <v>51</v>
      </c>
      <c r="P1306" s="89">
        <v>30</v>
      </c>
      <c r="Q1306" s="89">
        <v>1</v>
      </c>
      <c r="R1306" s="89">
        <v>0</v>
      </c>
      <c r="S1306" s="93"/>
      <c r="T1306" s="89" t="s">
        <v>51</v>
      </c>
      <c r="U1306" s="162">
        <f>IF($J$1="February","",Y1305)</f>
        <v>7500</v>
      </c>
      <c r="V1306" s="91"/>
      <c r="W1306" s="162">
        <f t="shared" ref="W1306:W1315" si="240">IF(U1306="","",U1306+V1306)</f>
        <v>7500</v>
      </c>
      <c r="X1306" s="91"/>
      <c r="Y1306" s="162">
        <f t="shared" ref="Y1306:Y1315" si="241">IF(W1306="","",W1306-X1306)</f>
        <v>7500</v>
      </c>
      <c r="Z1306" s="94"/>
    </row>
    <row r="1307" spans="1:26" s="43" customFormat="1" ht="21" customHeight="1" x14ac:dyDescent="0.25">
      <c r="A1307" s="44"/>
      <c r="B1307" s="45"/>
      <c r="C1307" s="45"/>
      <c r="D1307" s="45"/>
      <c r="E1307" s="45"/>
      <c r="F1307" s="45"/>
      <c r="G1307" s="45"/>
      <c r="H1307" s="62"/>
      <c r="L1307" s="49"/>
      <c r="M1307" s="45"/>
      <c r="N1307" s="88"/>
      <c r="O1307" s="89" t="s">
        <v>52</v>
      </c>
      <c r="P1307" s="89">
        <v>28</v>
      </c>
      <c r="Q1307" s="89">
        <v>2</v>
      </c>
      <c r="R1307" s="89">
        <v>0</v>
      </c>
      <c r="S1307" s="93"/>
      <c r="T1307" s="89" t="s">
        <v>52</v>
      </c>
      <c r="U1307" s="162">
        <f>IF($J$1="March","",Y1306)</f>
        <v>7500</v>
      </c>
      <c r="V1307" s="91"/>
      <c r="W1307" s="162">
        <f t="shared" si="240"/>
        <v>7500</v>
      </c>
      <c r="X1307" s="91">
        <v>1000</v>
      </c>
      <c r="Y1307" s="162">
        <f t="shared" si="241"/>
        <v>6500</v>
      </c>
      <c r="Z1307" s="94"/>
    </row>
    <row r="1308" spans="1:26" s="43" customFormat="1" ht="21" customHeight="1" x14ac:dyDescent="0.25">
      <c r="A1308" s="44"/>
      <c r="B1308" s="359" t="s">
        <v>47</v>
      </c>
      <c r="C1308" s="360"/>
      <c r="D1308" s="45"/>
      <c r="E1308" s="45"/>
      <c r="F1308" s="63" t="s">
        <v>69</v>
      </c>
      <c r="G1308" s="58">
        <f>IF($J$1="January",U1304,IF($J$1="February",U1305,IF($J$1="March",U1306,IF($J$1="April",U1307,IF($J$1="May",U1308,IF($J$1="June",U1309,IF($J$1="July",U1310,IF($J$1="August",U1311,IF($J$1="August",U1311,IF($J$1="September",U1312,IF($J$1="October",U1313,IF($J$1="November",U1314,IF($J$1="December",U1315)))))))))))))</f>
        <v>4500</v>
      </c>
      <c r="H1308" s="62"/>
      <c r="I1308" s="64">
        <f>IF(C1312&gt;0,$K$2,C1310)</f>
        <v>28</v>
      </c>
      <c r="J1308" s="65" t="s">
        <v>66</v>
      </c>
      <c r="K1308" s="66">
        <f>K1304/$K$2*I1308</f>
        <v>16935.483870967742</v>
      </c>
      <c r="L1308" s="67"/>
      <c r="M1308" s="45"/>
      <c r="N1308" s="88"/>
      <c r="O1308" s="89" t="s">
        <v>53</v>
      </c>
      <c r="P1308" s="89">
        <v>31</v>
      </c>
      <c r="Q1308" s="89">
        <v>0</v>
      </c>
      <c r="R1308" s="89">
        <v>0</v>
      </c>
      <c r="S1308" s="93"/>
      <c r="T1308" s="89" t="s">
        <v>53</v>
      </c>
      <c r="U1308" s="162">
        <f>IF($J$1="April","",Y1307)</f>
        <v>6500</v>
      </c>
      <c r="V1308" s="91"/>
      <c r="W1308" s="162">
        <f t="shared" si="240"/>
        <v>6500</v>
      </c>
      <c r="X1308" s="91">
        <v>1000</v>
      </c>
      <c r="Y1308" s="162">
        <f t="shared" si="241"/>
        <v>5500</v>
      </c>
      <c r="Z1308" s="94"/>
    </row>
    <row r="1309" spans="1:26" s="43" customFormat="1" ht="21" customHeight="1" x14ac:dyDescent="0.25">
      <c r="A1309" s="44"/>
      <c r="B1309" s="54"/>
      <c r="C1309" s="54"/>
      <c r="D1309" s="45"/>
      <c r="E1309" s="45"/>
      <c r="F1309" s="63" t="s">
        <v>23</v>
      </c>
      <c r="G1309" s="58">
        <f>IF($J$1="January",V1304,IF($J$1="February",V1305,IF($J$1="March",V1306,IF($J$1="April",V1307,IF($J$1="May",V1308,IF($J$1="June",V1309,IF($J$1="July",V1310,IF($J$1="August",V1311,IF($J$1="August",V1311,IF($J$1="September",V1312,IF($J$1="October",V1313,IF($J$1="November",V1314,IF($J$1="December",V1315)))))))))))))</f>
        <v>0</v>
      </c>
      <c r="H1309" s="62"/>
      <c r="I1309" s="108"/>
      <c r="J1309" s="65" t="s">
        <v>67</v>
      </c>
      <c r="K1309" s="68">
        <f>K1304/$K$2/8*I1309</f>
        <v>0</v>
      </c>
      <c r="L1309" s="69"/>
      <c r="M1309" s="45"/>
      <c r="N1309" s="88"/>
      <c r="O1309" s="89" t="s">
        <v>54</v>
      </c>
      <c r="P1309" s="89">
        <v>30</v>
      </c>
      <c r="Q1309" s="89">
        <v>0</v>
      </c>
      <c r="R1309" s="89">
        <v>0</v>
      </c>
      <c r="S1309" s="93"/>
      <c r="T1309" s="89" t="s">
        <v>54</v>
      </c>
      <c r="U1309" s="162">
        <f>IF($J$1="May","",Y1308)</f>
        <v>5500</v>
      </c>
      <c r="V1309" s="91"/>
      <c r="W1309" s="162">
        <f t="shared" si="240"/>
        <v>5500</v>
      </c>
      <c r="X1309" s="91">
        <v>1000</v>
      </c>
      <c r="Y1309" s="162">
        <f t="shared" si="241"/>
        <v>4500</v>
      </c>
      <c r="Z1309" s="94"/>
    </row>
    <row r="1310" spans="1:26" s="43" customFormat="1" ht="21" customHeight="1" x14ac:dyDescent="0.25">
      <c r="A1310" s="44"/>
      <c r="B1310" s="63" t="s">
        <v>7</v>
      </c>
      <c r="C1310" s="54">
        <f>IF($J$1="January",P1304,IF($J$1="February",P1305,IF($J$1="March",P1306,IF($J$1="April",P1307,IF($J$1="May",P1308,IF($J$1="June",P1309,IF($J$1="July",P1310,IF($J$1="August",P1311,IF($J$1="August",P1311,IF($J$1="September",P1312,IF($J$1="October",P1313,IF($J$1="November",P1314,IF($J$1="December",P1315)))))))))))))</f>
        <v>28</v>
      </c>
      <c r="D1310" s="45"/>
      <c r="E1310" s="45"/>
      <c r="F1310" s="63" t="s">
        <v>70</v>
      </c>
      <c r="G1310" s="58">
        <f>IF($J$1="January",W1304,IF($J$1="February",W1305,IF($J$1="March",W1306,IF($J$1="April",W1307,IF($J$1="May",W1308,IF($J$1="June",W1309,IF($J$1="July",W1310,IF($J$1="August",W1311,IF($J$1="August",W1311,IF($J$1="September",W1312,IF($J$1="October",W1313,IF($J$1="November",W1314,IF($J$1="December",W1315)))))))))))))</f>
        <v>4500</v>
      </c>
      <c r="H1310" s="62"/>
      <c r="I1310" s="361" t="s">
        <v>74</v>
      </c>
      <c r="J1310" s="362"/>
      <c r="K1310" s="68">
        <f>K1308+K1309</f>
        <v>16935.483870967742</v>
      </c>
      <c r="L1310" s="69"/>
      <c r="M1310" s="45"/>
      <c r="N1310" s="88"/>
      <c r="O1310" s="89" t="s">
        <v>55</v>
      </c>
      <c r="P1310" s="89">
        <v>28</v>
      </c>
      <c r="Q1310" s="89">
        <v>3</v>
      </c>
      <c r="R1310" s="89">
        <v>0</v>
      </c>
      <c r="S1310" s="93"/>
      <c r="T1310" s="89" t="s">
        <v>55</v>
      </c>
      <c r="U1310" s="162">
        <f>IF($J$1="June","",Y1309)</f>
        <v>4500</v>
      </c>
      <c r="V1310" s="91"/>
      <c r="W1310" s="162">
        <f t="shared" si="240"/>
        <v>4500</v>
      </c>
      <c r="X1310" s="91">
        <v>1500</v>
      </c>
      <c r="Y1310" s="162">
        <f t="shared" si="241"/>
        <v>3000</v>
      </c>
      <c r="Z1310" s="94"/>
    </row>
    <row r="1311" spans="1:26" s="43" customFormat="1" ht="21" customHeight="1" x14ac:dyDescent="0.25">
      <c r="A1311" s="44"/>
      <c r="B1311" s="63" t="s">
        <v>6</v>
      </c>
      <c r="C1311" s="54">
        <f>IF($J$1="January",Q1304,IF($J$1="February",Q1305,IF($J$1="March",Q1306,IF($J$1="April",Q1307,IF($J$1="May",Q1308,IF($J$1="June",Q1309,IF($J$1="July",Q1310,IF($J$1="August",Q1311,IF($J$1="August",Q1311,IF($J$1="September",Q1312,IF($J$1="October",Q1313,IF($J$1="November",Q1314,IF($J$1="December",Q1315)))))))))))))</f>
        <v>3</v>
      </c>
      <c r="D1311" s="45"/>
      <c r="E1311" s="45"/>
      <c r="F1311" s="63" t="s">
        <v>24</v>
      </c>
      <c r="G1311" s="58">
        <f>IF($J$1="January",X1304,IF($J$1="February",X1305,IF($J$1="March",X1306,IF($J$1="April",X1307,IF($J$1="May",X1308,IF($J$1="June",X1309,IF($J$1="July",X1310,IF($J$1="August",X1311,IF($J$1="August",X1311,IF($J$1="September",X1312,IF($J$1="October",X1313,IF($J$1="November",X1314,IF($J$1="December",X1315)))))))))))))</f>
        <v>1500</v>
      </c>
      <c r="H1311" s="62"/>
      <c r="I1311" s="361" t="s">
        <v>75</v>
      </c>
      <c r="J1311" s="362"/>
      <c r="K1311" s="58">
        <f>G1311</f>
        <v>1500</v>
      </c>
      <c r="L1311" s="70"/>
      <c r="M1311" s="45"/>
      <c r="N1311" s="88"/>
      <c r="O1311" s="89" t="s">
        <v>56</v>
      </c>
      <c r="P1311" s="89"/>
      <c r="Q1311" s="89"/>
      <c r="R1311" s="89">
        <v>0</v>
      </c>
      <c r="S1311" s="93"/>
      <c r="T1311" s="89" t="s">
        <v>56</v>
      </c>
      <c r="U1311" s="162" t="str">
        <f>IF($J$1="July","",Y1310)</f>
        <v/>
      </c>
      <c r="V1311" s="91"/>
      <c r="W1311" s="162" t="str">
        <f t="shared" si="240"/>
        <v/>
      </c>
      <c r="X1311" s="91"/>
      <c r="Y1311" s="162" t="str">
        <f t="shared" si="241"/>
        <v/>
      </c>
      <c r="Z1311" s="94"/>
    </row>
    <row r="1312" spans="1:26" s="43" customFormat="1" ht="21" customHeight="1" x14ac:dyDescent="0.25">
      <c r="A1312" s="44"/>
      <c r="B1312" s="71" t="s">
        <v>73</v>
      </c>
      <c r="C1312" s="54">
        <f>IF($J$1="January",R1304,IF($J$1="February",R1305,IF($J$1="March",R1306,IF($J$1="April",R1307,IF($J$1="May",R1308,IF($J$1="June",R1309,IF($J$1="July",R1310,IF($J$1="August",R1311,IF($J$1="August",R1311,IF($J$1="September",R1312,IF($J$1="October",R1313,IF($J$1="November",R1314,IF($J$1="December",R1315)))))))))))))</f>
        <v>0</v>
      </c>
      <c r="D1312" s="45"/>
      <c r="E1312" s="45"/>
      <c r="F1312" s="63" t="s">
        <v>72</v>
      </c>
      <c r="G1312" s="58">
        <f>IF($J$1="January",Y1304,IF($J$1="February",Y1305,IF($J$1="March",Y1306,IF($J$1="April",Y1307,IF($J$1="May",Y1308,IF($J$1="June",Y1309,IF($J$1="July",Y1310,IF($J$1="August",Y1311,IF($J$1="August",Y1311,IF($J$1="September",Y1312,IF($J$1="October",Y1313,IF($J$1="November",Y1314,IF($J$1="December",Y1315)))))))))))))</f>
        <v>3000</v>
      </c>
      <c r="H1312" s="45"/>
      <c r="I1312" s="363" t="s">
        <v>68</v>
      </c>
      <c r="J1312" s="364"/>
      <c r="K1312" s="72">
        <f>K1310-K1311</f>
        <v>15435.483870967742</v>
      </c>
      <c r="L1312" s="73"/>
      <c r="M1312" s="45"/>
      <c r="N1312" s="88"/>
      <c r="O1312" s="89" t="s">
        <v>61</v>
      </c>
      <c r="P1312" s="89"/>
      <c r="Q1312" s="89"/>
      <c r="R1312" s="89" t="str">
        <f>IF(Q1312="","",R1311-Q1312)</f>
        <v/>
      </c>
      <c r="S1312" s="93"/>
      <c r="T1312" s="89" t="s">
        <v>61</v>
      </c>
      <c r="U1312" s="162" t="str">
        <f>IF($J$1="August","",Y1311)</f>
        <v/>
      </c>
      <c r="V1312" s="91"/>
      <c r="W1312" s="162" t="str">
        <f t="shared" si="240"/>
        <v/>
      </c>
      <c r="X1312" s="91"/>
      <c r="Y1312" s="162" t="str">
        <f t="shared" si="241"/>
        <v/>
      </c>
      <c r="Z1312" s="94"/>
    </row>
    <row r="1313" spans="1:26" s="43" customFormat="1" ht="21" customHeight="1" x14ac:dyDescent="0.25">
      <c r="A1313" s="44"/>
      <c r="B1313" s="45"/>
      <c r="C1313" s="45"/>
      <c r="D1313" s="45"/>
      <c r="E1313" s="45"/>
      <c r="F1313" s="45"/>
      <c r="G1313" s="45"/>
      <c r="H1313" s="45"/>
      <c r="I1313" s="45"/>
      <c r="J1313" s="45"/>
      <c r="K1313" s="177"/>
      <c r="L1313" s="61"/>
      <c r="M1313" s="45"/>
      <c r="N1313" s="88"/>
      <c r="O1313" s="89" t="s">
        <v>57</v>
      </c>
      <c r="P1313" s="89"/>
      <c r="Q1313" s="89"/>
      <c r="R1313" s="89">
        <v>0</v>
      </c>
      <c r="S1313" s="93"/>
      <c r="T1313" s="89" t="s">
        <v>57</v>
      </c>
      <c r="U1313" s="162" t="str">
        <f>IF($J$1="September","",Y1312)</f>
        <v/>
      </c>
      <c r="V1313" s="91"/>
      <c r="W1313" s="162" t="str">
        <f t="shared" si="240"/>
        <v/>
      </c>
      <c r="X1313" s="91"/>
      <c r="Y1313" s="162" t="str">
        <f t="shared" si="241"/>
        <v/>
      </c>
      <c r="Z1313" s="94"/>
    </row>
    <row r="1314" spans="1:26" s="43" customFormat="1" ht="21" customHeight="1" x14ac:dyDescent="0.25">
      <c r="A1314" s="44"/>
      <c r="B1314" s="365" t="s">
        <v>103</v>
      </c>
      <c r="C1314" s="365"/>
      <c r="D1314" s="365"/>
      <c r="E1314" s="365"/>
      <c r="F1314" s="365"/>
      <c r="G1314" s="365"/>
      <c r="H1314" s="365"/>
      <c r="I1314" s="365"/>
      <c r="J1314" s="365"/>
      <c r="K1314" s="365"/>
      <c r="L1314" s="61"/>
      <c r="M1314" s="45"/>
      <c r="N1314" s="88"/>
      <c r="O1314" s="89" t="s">
        <v>62</v>
      </c>
      <c r="P1314" s="89"/>
      <c r="Q1314" s="89"/>
      <c r="R1314" s="89">
        <v>0</v>
      </c>
      <c r="S1314" s="93"/>
      <c r="T1314" s="89" t="s">
        <v>62</v>
      </c>
      <c r="U1314" s="162" t="str">
        <f>IF($J$1="October","",Y1313)</f>
        <v/>
      </c>
      <c r="V1314" s="91"/>
      <c r="W1314" s="162" t="str">
        <f t="shared" si="240"/>
        <v/>
      </c>
      <c r="X1314" s="91"/>
      <c r="Y1314" s="162" t="str">
        <f t="shared" si="241"/>
        <v/>
      </c>
      <c r="Z1314" s="94"/>
    </row>
    <row r="1315" spans="1:26" s="43" customFormat="1" ht="21" customHeight="1" x14ac:dyDescent="0.25">
      <c r="A1315" s="44"/>
      <c r="B1315" s="365"/>
      <c r="C1315" s="365"/>
      <c r="D1315" s="365"/>
      <c r="E1315" s="365"/>
      <c r="F1315" s="365"/>
      <c r="G1315" s="365"/>
      <c r="H1315" s="365"/>
      <c r="I1315" s="365"/>
      <c r="J1315" s="365"/>
      <c r="K1315" s="365"/>
      <c r="L1315" s="61"/>
      <c r="M1315" s="45"/>
      <c r="N1315" s="88"/>
      <c r="O1315" s="89" t="s">
        <v>63</v>
      </c>
      <c r="P1315" s="89"/>
      <c r="Q1315" s="89"/>
      <c r="R1315" s="89" t="str">
        <f>IF(Q1315="","",R1314-Q1315)</f>
        <v/>
      </c>
      <c r="S1315" s="93"/>
      <c r="T1315" s="89" t="s">
        <v>63</v>
      </c>
      <c r="U1315" s="162" t="str">
        <f>IF($J$1="November","",Y1314)</f>
        <v/>
      </c>
      <c r="V1315" s="91"/>
      <c r="W1315" s="162" t="str">
        <f t="shared" si="240"/>
        <v/>
      </c>
      <c r="X1315" s="91"/>
      <c r="Y1315" s="162" t="str">
        <f t="shared" si="241"/>
        <v/>
      </c>
      <c r="Z1315" s="94"/>
    </row>
    <row r="1316" spans="1:26" s="43" customFormat="1" ht="21" customHeight="1" thickBot="1" x14ac:dyDescent="0.3">
      <c r="A1316" s="74"/>
      <c r="B1316" s="75"/>
      <c r="C1316" s="75"/>
      <c r="D1316" s="75"/>
      <c r="E1316" s="75"/>
      <c r="F1316" s="75"/>
      <c r="G1316" s="75"/>
      <c r="H1316" s="75"/>
      <c r="I1316" s="75"/>
      <c r="J1316" s="75"/>
      <c r="K1316" s="75"/>
      <c r="L1316" s="76"/>
      <c r="N1316" s="95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7"/>
    </row>
    <row r="1317" spans="1:26" s="43" customFormat="1" ht="21" hidden="1" customHeight="1" x14ac:dyDescent="0.25">
      <c r="A1317" s="375" t="s">
        <v>45</v>
      </c>
      <c r="B1317" s="376"/>
      <c r="C1317" s="376"/>
      <c r="D1317" s="376"/>
      <c r="E1317" s="376"/>
      <c r="F1317" s="376"/>
      <c r="G1317" s="376"/>
      <c r="H1317" s="376"/>
      <c r="I1317" s="376"/>
      <c r="J1317" s="376"/>
      <c r="K1317" s="376"/>
      <c r="L1317" s="377"/>
      <c r="M1317" s="183"/>
      <c r="N1317" s="81"/>
      <c r="O1317" s="353" t="s">
        <v>47</v>
      </c>
      <c r="P1317" s="354"/>
      <c r="Q1317" s="354"/>
      <c r="R1317" s="355"/>
      <c r="S1317" s="82"/>
      <c r="T1317" s="353" t="s">
        <v>48</v>
      </c>
      <c r="U1317" s="354"/>
      <c r="V1317" s="354"/>
      <c r="W1317" s="354"/>
      <c r="X1317" s="354"/>
      <c r="Y1317" s="355"/>
      <c r="Z1317" s="83"/>
    </row>
    <row r="1318" spans="1:26" s="43" customFormat="1" ht="21" hidden="1" customHeight="1" x14ac:dyDescent="0.25">
      <c r="A1318" s="44"/>
      <c r="B1318" s="45"/>
      <c r="C1318" s="356" t="s">
        <v>101</v>
      </c>
      <c r="D1318" s="356"/>
      <c r="E1318" s="356"/>
      <c r="F1318" s="356"/>
      <c r="G1318" s="46" t="str">
        <f>$J$1</f>
        <v>July</v>
      </c>
      <c r="H1318" s="357">
        <f>$K$1</f>
        <v>2020</v>
      </c>
      <c r="I1318" s="357"/>
      <c r="J1318" s="45"/>
      <c r="K1318" s="47"/>
      <c r="L1318" s="48"/>
      <c r="M1318" s="47"/>
      <c r="N1318" s="84"/>
      <c r="O1318" s="85" t="s">
        <v>58</v>
      </c>
      <c r="P1318" s="85" t="s">
        <v>7</v>
      </c>
      <c r="Q1318" s="85" t="s">
        <v>6</v>
      </c>
      <c r="R1318" s="85" t="s">
        <v>59</v>
      </c>
      <c r="S1318" s="86"/>
      <c r="T1318" s="85" t="s">
        <v>58</v>
      </c>
      <c r="U1318" s="85" t="s">
        <v>60</v>
      </c>
      <c r="V1318" s="85" t="s">
        <v>23</v>
      </c>
      <c r="W1318" s="85" t="s">
        <v>22</v>
      </c>
      <c r="X1318" s="85" t="s">
        <v>24</v>
      </c>
      <c r="Y1318" s="85" t="s">
        <v>64</v>
      </c>
      <c r="Z1318" s="87"/>
    </row>
    <row r="1319" spans="1:26" s="43" customFormat="1" ht="21" hidden="1" customHeight="1" x14ac:dyDescent="0.25">
      <c r="A1319" s="44"/>
      <c r="B1319" s="45"/>
      <c r="C1319" s="45"/>
      <c r="D1319" s="50"/>
      <c r="E1319" s="50"/>
      <c r="F1319" s="50"/>
      <c r="G1319" s="50"/>
      <c r="H1319" s="50"/>
      <c r="I1319" s="45"/>
      <c r="J1319" s="51" t="s">
        <v>1</v>
      </c>
      <c r="K1319" s="52"/>
      <c r="L1319" s="53"/>
      <c r="M1319" s="45"/>
      <c r="N1319" s="88"/>
      <c r="O1319" s="89" t="s">
        <v>50</v>
      </c>
      <c r="P1319" s="89"/>
      <c r="Q1319" s="89"/>
      <c r="R1319" s="89">
        <v>0</v>
      </c>
      <c r="S1319" s="90"/>
      <c r="T1319" s="89" t="s">
        <v>50</v>
      </c>
      <c r="U1319" s="91"/>
      <c r="V1319" s="91"/>
      <c r="W1319" s="91">
        <f>V1319+U1319</f>
        <v>0</v>
      </c>
      <c r="X1319" s="91"/>
      <c r="Y1319" s="91">
        <f>W1319-X1319</f>
        <v>0</v>
      </c>
      <c r="Z1319" s="87"/>
    </row>
    <row r="1320" spans="1:26" s="43" customFormat="1" ht="21" hidden="1" customHeight="1" x14ac:dyDescent="0.25">
      <c r="A1320" s="44"/>
      <c r="B1320" s="45" t="s">
        <v>0</v>
      </c>
      <c r="C1320" s="100"/>
      <c r="D1320" s="45"/>
      <c r="E1320" s="45"/>
      <c r="F1320" s="45"/>
      <c r="G1320" s="45"/>
      <c r="H1320" s="56"/>
      <c r="I1320" s="50"/>
      <c r="J1320" s="45"/>
      <c r="K1320" s="45"/>
      <c r="L1320" s="57"/>
      <c r="M1320" s="183"/>
      <c r="N1320" s="92"/>
      <c r="O1320" s="89" t="s">
        <v>76</v>
      </c>
      <c r="P1320" s="89"/>
      <c r="Q1320" s="89"/>
      <c r="R1320" s="89">
        <v>0</v>
      </c>
      <c r="S1320" s="93"/>
      <c r="T1320" s="89" t="s">
        <v>76</v>
      </c>
      <c r="U1320" s="162">
        <f>Y1319</f>
        <v>0</v>
      </c>
      <c r="V1320" s="91"/>
      <c r="W1320" s="162">
        <f>IF(U1320="","",U1320+V1320)</f>
        <v>0</v>
      </c>
      <c r="X1320" s="91"/>
      <c r="Y1320" s="162">
        <f>IF(W1320="","",W1320-X1320)</f>
        <v>0</v>
      </c>
      <c r="Z1320" s="94"/>
    </row>
    <row r="1321" spans="1:26" s="43" customFormat="1" ht="21" hidden="1" customHeight="1" x14ac:dyDescent="0.25">
      <c r="A1321" s="44"/>
      <c r="B1321" s="59" t="s">
        <v>46</v>
      </c>
      <c r="C1321" s="100"/>
      <c r="D1321" s="45"/>
      <c r="E1321" s="45"/>
      <c r="F1321" s="358" t="s">
        <v>48</v>
      </c>
      <c r="G1321" s="358"/>
      <c r="H1321" s="45"/>
      <c r="I1321" s="358" t="s">
        <v>49</v>
      </c>
      <c r="J1321" s="358"/>
      <c r="K1321" s="358"/>
      <c r="L1321" s="61"/>
      <c r="M1321" s="45"/>
      <c r="N1321" s="88"/>
      <c r="O1321" s="89" t="s">
        <v>51</v>
      </c>
      <c r="P1321" s="89"/>
      <c r="Q1321" s="89"/>
      <c r="R1321" s="89">
        <v>0</v>
      </c>
      <c r="S1321" s="93"/>
      <c r="T1321" s="89" t="s">
        <v>51</v>
      </c>
      <c r="U1321" s="162">
        <f>IF($J$1="April",Y1320,Y1320)</f>
        <v>0</v>
      </c>
      <c r="V1321" s="91"/>
      <c r="W1321" s="162">
        <f t="shared" ref="W1321:W1330" si="242">IF(U1321="","",U1321+V1321)</f>
        <v>0</v>
      </c>
      <c r="X1321" s="91"/>
      <c r="Y1321" s="162">
        <f t="shared" ref="Y1321:Y1330" si="243">IF(W1321="","",W1321-X1321)</f>
        <v>0</v>
      </c>
      <c r="Z1321" s="94"/>
    </row>
    <row r="1322" spans="1:26" s="43" customFormat="1" ht="21" hidden="1" customHeight="1" x14ac:dyDescent="0.25">
      <c r="A1322" s="44"/>
      <c r="B1322" s="45"/>
      <c r="C1322" s="45"/>
      <c r="D1322" s="45"/>
      <c r="E1322" s="45"/>
      <c r="F1322" s="45"/>
      <c r="G1322" s="45"/>
      <c r="H1322" s="62"/>
      <c r="L1322" s="49"/>
      <c r="M1322" s="45"/>
      <c r="N1322" s="88"/>
      <c r="O1322" s="89" t="s">
        <v>52</v>
      </c>
      <c r="P1322" s="89"/>
      <c r="Q1322" s="89"/>
      <c r="R1322" s="89">
        <v>0</v>
      </c>
      <c r="S1322" s="93"/>
      <c r="T1322" s="89" t="s">
        <v>52</v>
      </c>
      <c r="U1322" s="162">
        <f>IF($J$1="April",Y1321,Y1321)</f>
        <v>0</v>
      </c>
      <c r="V1322" s="91"/>
      <c r="W1322" s="162">
        <f t="shared" si="242"/>
        <v>0</v>
      </c>
      <c r="X1322" s="91"/>
      <c r="Y1322" s="162">
        <f t="shared" si="243"/>
        <v>0</v>
      </c>
      <c r="Z1322" s="94"/>
    </row>
    <row r="1323" spans="1:26" s="43" customFormat="1" ht="21" hidden="1" customHeight="1" x14ac:dyDescent="0.25">
      <c r="A1323" s="44"/>
      <c r="B1323" s="359" t="s">
        <v>47</v>
      </c>
      <c r="C1323" s="360"/>
      <c r="D1323" s="45"/>
      <c r="E1323" s="45"/>
      <c r="F1323" s="63" t="s">
        <v>69</v>
      </c>
      <c r="G1323" s="58">
        <f>IF($J$1="January",U1319,IF($J$1="February",U1320,IF($J$1="March",U1321,IF($J$1="April",U1322,IF($J$1="May",U1323,IF($J$1="June",U1324,IF($J$1="July",U1325,IF($J$1="August",U1326,IF($J$1="August",U1326,IF($J$1="September",U1327,IF($J$1="October",U1328,IF($J$1="November",U1329,IF($J$1="December",U1330)))))))))))))</f>
        <v>0</v>
      </c>
      <c r="H1323" s="62"/>
      <c r="I1323" s="64">
        <f>IF(C1327&gt;0,$K$2,C1325)</f>
        <v>0</v>
      </c>
      <c r="J1323" s="65" t="s">
        <v>66</v>
      </c>
      <c r="K1323" s="66">
        <f>K1319/$K$2*I1323</f>
        <v>0</v>
      </c>
      <c r="L1323" s="67"/>
      <c r="M1323" s="45"/>
      <c r="N1323" s="88"/>
      <c r="O1323" s="89" t="s">
        <v>53</v>
      </c>
      <c r="P1323" s="89"/>
      <c r="Q1323" s="89"/>
      <c r="R1323" s="89">
        <v>0</v>
      </c>
      <c r="S1323" s="93"/>
      <c r="T1323" s="89" t="s">
        <v>53</v>
      </c>
      <c r="U1323" s="162">
        <f>IF($J$1="May",Y1322,Y1322)</f>
        <v>0</v>
      </c>
      <c r="V1323" s="91"/>
      <c r="W1323" s="162">
        <f t="shared" si="242"/>
        <v>0</v>
      </c>
      <c r="X1323" s="91"/>
      <c r="Y1323" s="162">
        <f t="shared" si="243"/>
        <v>0</v>
      </c>
      <c r="Z1323" s="94"/>
    </row>
    <row r="1324" spans="1:26" s="43" customFormat="1" ht="21" hidden="1" customHeight="1" x14ac:dyDescent="0.25">
      <c r="A1324" s="44"/>
      <c r="B1324" s="54"/>
      <c r="C1324" s="54"/>
      <c r="D1324" s="45"/>
      <c r="E1324" s="45"/>
      <c r="F1324" s="63" t="s">
        <v>23</v>
      </c>
      <c r="G1324" s="58">
        <f>IF($J$1="January",V1319,IF($J$1="February",V1320,IF($J$1="March",V1321,IF($J$1="April",V1322,IF($J$1="May",V1323,IF($J$1="June",V1324,IF($J$1="July",V1325,IF($J$1="August",V1326,IF($J$1="August",V1326,IF($J$1="September",V1327,IF($J$1="October",V1328,IF($J$1="November",V1329,IF($J$1="December",V1330)))))))))))))</f>
        <v>0</v>
      </c>
      <c r="H1324" s="62"/>
      <c r="I1324" s="108"/>
      <c r="J1324" s="65" t="s">
        <v>67</v>
      </c>
      <c r="K1324" s="68">
        <f>K1319/$K$2/8*I1324</f>
        <v>0</v>
      </c>
      <c r="L1324" s="69"/>
      <c r="M1324" s="45"/>
      <c r="N1324" s="88"/>
      <c r="O1324" s="89" t="s">
        <v>54</v>
      </c>
      <c r="P1324" s="89"/>
      <c r="Q1324" s="89"/>
      <c r="R1324" s="89">
        <v>0</v>
      </c>
      <c r="S1324" s="93"/>
      <c r="T1324" s="89" t="s">
        <v>54</v>
      </c>
      <c r="U1324" s="162">
        <f>IF($J$1="May",Y1323,Y1323)</f>
        <v>0</v>
      </c>
      <c r="V1324" s="91"/>
      <c r="W1324" s="162">
        <f t="shared" si="242"/>
        <v>0</v>
      </c>
      <c r="X1324" s="91"/>
      <c r="Y1324" s="162">
        <f t="shared" si="243"/>
        <v>0</v>
      </c>
      <c r="Z1324" s="94"/>
    </row>
    <row r="1325" spans="1:26" s="43" customFormat="1" ht="21" hidden="1" customHeight="1" x14ac:dyDescent="0.25">
      <c r="A1325" s="44"/>
      <c r="B1325" s="63" t="s">
        <v>7</v>
      </c>
      <c r="C1325" s="54">
        <f>IF($J$1="January",P1319,IF($J$1="February",P1320,IF($J$1="March",P1321,IF($J$1="April",P1322,IF($J$1="May",P1323,IF($J$1="June",P1324,IF($J$1="July",P1325,IF($J$1="August",P1326,IF($J$1="August",P1326,IF($J$1="September",P1327,IF($J$1="October",P1328,IF($J$1="November",P1329,IF($J$1="December",P1330)))))))))))))</f>
        <v>0</v>
      </c>
      <c r="D1325" s="45"/>
      <c r="E1325" s="45"/>
      <c r="F1325" s="63" t="s">
        <v>70</v>
      </c>
      <c r="G1325" s="58">
        <f>IF($J$1="January",W1319,IF($J$1="February",W1320,IF($J$1="March",W1321,IF($J$1="April",W1322,IF($J$1="May",W1323,IF($J$1="June",W1324,IF($J$1="July",W1325,IF($J$1="August",W1326,IF($J$1="August",W1326,IF($J$1="September",W1327,IF($J$1="October",W1328,IF($J$1="November",W1329,IF($J$1="December",W1330)))))))))))))</f>
        <v>0</v>
      </c>
      <c r="H1325" s="62"/>
      <c r="I1325" s="361" t="s">
        <v>74</v>
      </c>
      <c r="J1325" s="362"/>
      <c r="K1325" s="68">
        <f>K1323+K1324</f>
        <v>0</v>
      </c>
      <c r="L1325" s="69"/>
      <c r="M1325" s="45"/>
      <c r="N1325" s="88"/>
      <c r="O1325" s="89" t="s">
        <v>55</v>
      </c>
      <c r="P1325" s="89"/>
      <c r="Q1325" s="89"/>
      <c r="R1325" s="89">
        <v>0</v>
      </c>
      <c r="S1325" s="93"/>
      <c r="T1325" s="89" t="s">
        <v>55</v>
      </c>
      <c r="U1325" s="162">
        <f>IF($J$1="May",Y1324,Y1324)</f>
        <v>0</v>
      </c>
      <c r="V1325" s="91"/>
      <c r="W1325" s="162">
        <f t="shared" si="242"/>
        <v>0</v>
      </c>
      <c r="X1325" s="91"/>
      <c r="Y1325" s="162">
        <f t="shared" si="243"/>
        <v>0</v>
      </c>
      <c r="Z1325" s="94"/>
    </row>
    <row r="1326" spans="1:26" s="43" customFormat="1" ht="21" hidden="1" customHeight="1" x14ac:dyDescent="0.25">
      <c r="A1326" s="44"/>
      <c r="B1326" s="63" t="s">
        <v>6</v>
      </c>
      <c r="C1326" s="54">
        <f>IF($J$1="January",Q1319,IF($J$1="February",Q1320,IF($J$1="March",Q1321,IF($J$1="April",Q1322,IF($J$1="May",Q1323,IF($J$1="June",Q1324,IF($J$1="July",Q1325,IF($J$1="August",Q1326,IF($J$1="August",Q1326,IF($J$1="September",Q1327,IF($J$1="October",Q1328,IF($J$1="November",Q1329,IF($J$1="December",Q1330)))))))))))))</f>
        <v>0</v>
      </c>
      <c r="D1326" s="45"/>
      <c r="E1326" s="45"/>
      <c r="F1326" s="63" t="s">
        <v>24</v>
      </c>
      <c r="G1326" s="58">
        <f>IF($J$1="January",X1319,IF($J$1="February",X1320,IF($J$1="March",X1321,IF($J$1="April",X1322,IF($J$1="May",X1323,IF($J$1="June",X1324,IF($J$1="July",X1325,IF($J$1="August",X1326,IF($J$1="August",X1326,IF($J$1="September",X1327,IF($J$1="October",X1328,IF($J$1="November",X1329,IF($J$1="December",X1330)))))))))))))</f>
        <v>0</v>
      </c>
      <c r="H1326" s="62"/>
      <c r="I1326" s="361" t="s">
        <v>75</v>
      </c>
      <c r="J1326" s="362"/>
      <c r="K1326" s="58">
        <f>G1326</f>
        <v>0</v>
      </c>
      <c r="L1326" s="70"/>
      <c r="M1326" s="45"/>
      <c r="N1326" s="88"/>
      <c r="O1326" s="89" t="s">
        <v>56</v>
      </c>
      <c r="P1326" s="89"/>
      <c r="Q1326" s="89"/>
      <c r="R1326" s="89">
        <v>0</v>
      </c>
      <c r="S1326" s="93"/>
      <c r="T1326" s="89" t="s">
        <v>56</v>
      </c>
      <c r="U1326" s="162"/>
      <c r="V1326" s="91"/>
      <c r="W1326" s="162" t="str">
        <f t="shared" si="242"/>
        <v/>
      </c>
      <c r="X1326" s="91"/>
      <c r="Y1326" s="162" t="str">
        <f t="shared" si="243"/>
        <v/>
      </c>
      <c r="Z1326" s="94"/>
    </row>
    <row r="1327" spans="1:26" s="43" customFormat="1" ht="21" hidden="1" customHeight="1" x14ac:dyDescent="0.25">
      <c r="A1327" s="44"/>
      <c r="B1327" s="71" t="s">
        <v>73</v>
      </c>
      <c r="C1327" s="54">
        <f>IF($J$1="January",R1319,IF($J$1="February",R1320,IF($J$1="March",R1321,IF($J$1="April",R1322,IF($J$1="May",R1323,IF($J$1="June",R1324,IF($J$1="July",R1325,IF($J$1="August",R1326,IF($J$1="August",R1326,IF($J$1="September",R1327,IF($J$1="October",R1328,IF($J$1="November",R1329,IF($J$1="December",R1330)))))))))))))</f>
        <v>0</v>
      </c>
      <c r="D1327" s="45"/>
      <c r="E1327" s="45"/>
      <c r="F1327" s="63" t="s">
        <v>72</v>
      </c>
      <c r="G1327" s="58">
        <f>IF($J$1="January",Y1319,IF($J$1="February",Y1320,IF($J$1="March",Y1321,IF($J$1="April",Y1322,IF($J$1="May",Y1323,IF($J$1="June",Y1324,IF($J$1="July",Y1325,IF($J$1="August",Y1326,IF($J$1="August",Y1326,IF($J$1="September",Y1327,IF($J$1="October",Y1328,IF($J$1="November",Y1329,IF($J$1="December",Y1330)))))))))))))</f>
        <v>0</v>
      </c>
      <c r="H1327" s="45"/>
      <c r="I1327" s="363" t="s">
        <v>68</v>
      </c>
      <c r="J1327" s="364"/>
      <c r="K1327" s="72">
        <f>K1325-K1326</f>
        <v>0</v>
      </c>
      <c r="L1327" s="73"/>
      <c r="M1327" s="45"/>
      <c r="N1327" s="88"/>
      <c r="O1327" s="89" t="s">
        <v>61</v>
      </c>
      <c r="P1327" s="89"/>
      <c r="Q1327" s="89"/>
      <c r="R1327" s="89" t="str">
        <f>IF(Q1327="","",R1326-Q1327)</f>
        <v/>
      </c>
      <c r="S1327" s="93"/>
      <c r="T1327" s="89" t="s">
        <v>61</v>
      </c>
      <c r="U1327" s="162"/>
      <c r="V1327" s="91"/>
      <c r="W1327" s="162" t="str">
        <f t="shared" si="242"/>
        <v/>
      </c>
      <c r="X1327" s="91"/>
      <c r="Y1327" s="162" t="str">
        <f t="shared" si="243"/>
        <v/>
      </c>
      <c r="Z1327" s="94"/>
    </row>
    <row r="1328" spans="1:26" s="43" customFormat="1" ht="21" hidden="1" customHeight="1" x14ac:dyDescent="0.25">
      <c r="A1328" s="44"/>
      <c r="B1328" s="45"/>
      <c r="C1328" s="45"/>
      <c r="D1328" s="45"/>
      <c r="E1328" s="45"/>
      <c r="F1328" s="45"/>
      <c r="G1328" s="45"/>
      <c r="H1328" s="45"/>
      <c r="I1328" s="45"/>
      <c r="J1328" s="45"/>
      <c r="K1328" s="45"/>
      <c r="L1328" s="61"/>
      <c r="M1328" s="45"/>
      <c r="N1328" s="88"/>
      <c r="O1328" s="89" t="s">
        <v>57</v>
      </c>
      <c r="P1328" s="89"/>
      <c r="Q1328" s="89"/>
      <c r="R1328" s="89" t="str">
        <f>IF(Q1328="","",R1327-Q1328)</f>
        <v/>
      </c>
      <c r="S1328" s="93"/>
      <c r="T1328" s="89" t="s">
        <v>57</v>
      </c>
      <c r="U1328" s="162"/>
      <c r="V1328" s="91"/>
      <c r="W1328" s="162" t="str">
        <f t="shared" si="242"/>
        <v/>
      </c>
      <c r="X1328" s="91"/>
      <c r="Y1328" s="162" t="str">
        <f t="shared" si="243"/>
        <v/>
      </c>
      <c r="Z1328" s="94"/>
    </row>
    <row r="1329" spans="1:26" s="43" customFormat="1" ht="21" hidden="1" customHeight="1" x14ac:dyDescent="0.25">
      <c r="A1329" s="44"/>
      <c r="B1329" s="365" t="s">
        <v>103</v>
      </c>
      <c r="C1329" s="365"/>
      <c r="D1329" s="365"/>
      <c r="E1329" s="365"/>
      <c r="F1329" s="365"/>
      <c r="G1329" s="365"/>
      <c r="H1329" s="365"/>
      <c r="I1329" s="365"/>
      <c r="J1329" s="365"/>
      <c r="K1329" s="365"/>
      <c r="L1329" s="61"/>
      <c r="M1329" s="45"/>
      <c r="N1329" s="88"/>
      <c r="O1329" s="89" t="s">
        <v>62</v>
      </c>
      <c r="P1329" s="89"/>
      <c r="Q1329" s="89"/>
      <c r="R1329" s="89" t="str">
        <f>IF(Q1329="","",R1328-Q1329)</f>
        <v/>
      </c>
      <c r="S1329" s="93"/>
      <c r="T1329" s="89" t="s">
        <v>62</v>
      </c>
      <c r="U1329" s="162"/>
      <c r="V1329" s="91"/>
      <c r="W1329" s="162" t="str">
        <f t="shared" si="242"/>
        <v/>
      </c>
      <c r="X1329" s="91"/>
      <c r="Y1329" s="162" t="str">
        <f t="shared" si="243"/>
        <v/>
      </c>
      <c r="Z1329" s="94"/>
    </row>
    <row r="1330" spans="1:26" s="43" customFormat="1" ht="21" hidden="1" customHeight="1" x14ac:dyDescent="0.25">
      <c r="A1330" s="44"/>
      <c r="B1330" s="365"/>
      <c r="C1330" s="365"/>
      <c r="D1330" s="365"/>
      <c r="E1330" s="365"/>
      <c r="F1330" s="365"/>
      <c r="G1330" s="365"/>
      <c r="H1330" s="365"/>
      <c r="I1330" s="365"/>
      <c r="J1330" s="365"/>
      <c r="K1330" s="365"/>
      <c r="L1330" s="61"/>
      <c r="M1330" s="45"/>
      <c r="N1330" s="88"/>
      <c r="O1330" s="89" t="s">
        <v>63</v>
      </c>
      <c r="P1330" s="89"/>
      <c r="Q1330" s="89"/>
      <c r="R1330" s="89" t="str">
        <f>IF(Q1330="","",R1329-Q1330)</f>
        <v/>
      </c>
      <c r="S1330" s="93"/>
      <c r="T1330" s="89" t="s">
        <v>63</v>
      </c>
      <c r="U1330" s="162" t="str">
        <f>IF($J$1="Dec",Y1329,"")</f>
        <v/>
      </c>
      <c r="V1330" s="91"/>
      <c r="W1330" s="162" t="str">
        <f t="shared" si="242"/>
        <v/>
      </c>
      <c r="X1330" s="91"/>
      <c r="Y1330" s="162" t="str">
        <f t="shared" si="243"/>
        <v/>
      </c>
      <c r="Z1330" s="94"/>
    </row>
    <row r="1331" spans="1:26" s="43" customFormat="1" ht="21" hidden="1" customHeight="1" thickBot="1" x14ac:dyDescent="0.3">
      <c r="A1331" s="74"/>
      <c r="B1331" s="75"/>
      <c r="C1331" s="75"/>
      <c r="D1331" s="75"/>
      <c r="E1331" s="75"/>
      <c r="F1331" s="75"/>
      <c r="G1331" s="75"/>
      <c r="H1331" s="75"/>
      <c r="I1331" s="75"/>
      <c r="J1331" s="75"/>
      <c r="K1331" s="75"/>
      <c r="L1331" s="76"/>
      <c r="N1331" s="95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7"/>
    </row>
    <row r="1332" spans="1:26" ht="15" hidden="1" thickBot="1" x14ac:dyDescent="0.35"/>
    <row r="1333" spans="1:26" s="43" customFormat="1" ht="21" hidden="1" customHeight="1" x14ac:dyDescent="0.25">
      <c r="A1333" s="402" t="s">
        <v>45</v>
      </c>
      <c r="B1333" s="403"/>
      <c r="C1333" s="403"/>
      <c r="D1333" s="403"/>
      <c r="E1333" s="403"/>
      <c r="F1333" s="403"/>
      <c r="G1333" s="403"/>
      <c r="H1333" s="403"/>
      <c r="I1333" s="403"/>
      <c r="J1333" s="403"/>
      <c r="K1333" s="403"/>
      <c r="L1333" s="404"/>
      <c r="M1333" s="183"/>
      <c r="N1333" s="81"/>
      <c r="O1333" s="353" t="s">
        <v>47</v>
      </c>
      <c r="P1333" s="354"/>
      <c r="Q1333" s="354"/>
      <c r="R1333" s="355"/>
      <c r="S1333" s="82"/>
      <c r="T1333" s="353" t="s">
        <v>48</v>
      </c>
      <c r="U1333" s="354"/>
      <c r="V1333" s="354"/>
      <c r="W1333" s="354"/>
      <c r="X1333" s="354"/>
      <c r="Y1333" s="355"/>
      <c r="Z1333" s="83"/>
    </row>
    <row r="1334" spans="1:26" s="43" customFormat="1" ht="21" hidden="1" customHeight="1" x14ac:dyDescent="0.25">
      <c r="A1334" s="44"/>
      <c r="B1334" s="45"/>
      <c r="C1334" s="356" t="s">
        <v>101</v>
      </c>
      <c r="D1334" s="356"/>
      <c r="E1334" s="356"/>
      <c r="F1334" s="356"/>
      <c r="G1334" s="46" t="str">
        <f>$J$1</f>
        <v>July</v>
      </c>
      <c r="H1334" s="357">
        <f>$K$1</f>
        <v>2020</v>
      </c>
      <c r="I1334" s="357"/>
      <c r="J1334" s="45"/>
      <c r="K1334" s="47"/>
      <c r="L1334" s="48"/>
      <c r="M1334" s="47"/>
      <c r="N1334" s="84"/>
      <c r="O1334" s="85" t="s">
        <v>58</v>
      </c>
      <c r="P1334" s="85" t="s">
        <v>7</v>
      </c>
      <c r="Q1334" s="85" t="s">
        <v>6</v>
      </c>
      <c r="R1334" s="85" t="s">
        <v>59</v>
      </c>
      <c r="S1334" s="86"/>
      <c r="T1334" s="85" t="s">
        <v>58</v>
      </c>
      <c r="U1334" s="85" t="s">
        <v>60</v>
      </c>
      <c r="V1334" s="85" t="s">
        <v>23</v>
      </c>
      <c r="W1334" s="85" t="s">
        <v>22</v>
      </c>
      <c r="X1334" s="85" t="s">
        <v>24</v>
      </c>
      <c r="Y1334" s="85" t="s">
        <v>64</v>
      </c>
      <c r="Z1334" s="87"/>
    </row>
    <row r="1335" spans="1:26" s="43" customFormat="1" ht="21" hidden="1" customHeight="1" x14ac:dyDescent="0.25">
      <c r="A1335" s="44"/>
      <c r="B1335" s="45"/>
      <c r="C1335" s="45"/>
      <c r="D1335" s="50"/>
      <c r="E1335" s="50"/>
      <c r="F1335" s="50"/>
      <c r="G1335" s="50"/>
      <c r="H1335" s="50"/>
      <c r="I1335" s="45"/>
      <c r="J1335" s="51" t="s">
        <v>1</v>
      </c>
      <c r="K1335" s="52"/>
      <c r="L1335" s="53"/>
      <c r="M1335" s="45"/>
      <c r="N1335" s="88"/>
      <c r="O1335" s="89" t="s">
        <v>50</v>
      </c>
      <c r="P1335" s="89">
        <v>19</v>
      </c>
      <c r="Q1335" s="89"/>
      <c r="R1335" s="89">
        <v>0</v>
      </c>
      <c r="S1335" s="90"/>
      <c r="T1335" s="89" t="s">
        <v>50</v>
      </c>
      <c r="U1335" s="91"/>
      <c r="V1335" s="91"/>
      <c r="W1335" s="91">
        <f>V1335+U1335</f>
        <v>0</v>
      </c>
      <c r="X1335" s="91"/>
      <c r="Y1335" s="91">
        <f>W1335-X1335</f>
        <v>0</v>
      </c>
      <c r="Z1335" s="87"/>
    </row>
    <row r="1336" spans="1:26" s="43" customFormat="1" ht="21" hidden="1" customHeight="1" x14ac:dyDescent="0.25">
      <c r="A1336" s="44"/>
      <c r="B1336" s="45" t="s">
        <v>0</v>
      </c>
      <c r="C1336" s="100"/>
      <c r="D1336" s="45"/>
      <c r="E1336" s="45"/>
      <c r="F1336" s="45"/>
      <c r="G1336" s="45"/>
      <c r="H1336" s="56"/>
      <c r="I1336" s="50"/>
      <c r="J1336" s="45"/>
      <c r="K1336" s="45"/>
      <c r="L1336" s="57"/>
      <c r="M1336" s="183"/>
      <c r="N1336" s="92"/>
      <c r="O1336" s="89" t="s">
        <v>76</v>
      </c>
      <c r="P1336" s="89"/>
      <c r="Q1336" s="89"/>
      <c r="R1336" s="89">
        <v>0</v>
      </c>
      <c r="S1336" s="93"/>
      <c r="T1336" s="89" t="s">
        <v>76</v>
      </c>
      <c r="U1336" s="162"/>
      <c r="V1336" s="91"/>
      <c r="W1336" s="91">
        <f>V1336+U1336</f>
        <v>0</v>
      </c>
      <c r="X1336" s="91"/>
      <c r="Y1336" s="162">
        <f>IF(W1336="","",W1336-X1336)</f>
        <v>0</v>
      </c>
      <c r="Z1336" s="94"/>
    </row>
    <row r="1337" spans="1:26" s="43" customFormat="1" ht="21" hidden="1" customHeight="1" x14ac:dyDescent="0.25">
      <c r="A1337" s="44"/>
      <c r="B1337" s="59" t="s">
        <v>46</v>
      </c>
      <c r="C1337" s="100"/>
      <c r="D1337" s="45"/>
      <c r="E1337" s="45"/>
      <c r="F1337" s="358" t="s">
        <v>48</v>
      </c>
      <c r="G1337" s="358"/>
      <c r="H1337" s="45"/>
      <c r="I1337" s="358" t="s">
        <v>49</v>
      </c>
      <c r="J1337" s="358"/>
      <c r="K1337" s="358"/>
      <c r="L1337" s="61"/>
      <c r="M1337" s="45"/>
      <c r="N1337" s="88"/>
      <c r="O1337" s="89" t="s">
        <v>51</v>
      </c>
      <c r="P1337" s="89"/>
      <c r="Q1337" s="89"/>
      <c r="R1337" s="89" t="str">
        <f>IF(Q1337="","",R1336-Q1337)</f>
        <v/>
      </c>
      <c r="S1337" s="93"/>
      <c r="T1337" s="89" t="s">
        <v>51</v>
      </c>
      <c r="U1337" s="162"/>
      <c r="V1337" s="91"/>
      <c r="W1337" s="162" t="str">
        <f t="shared" ref="W1337:W1346" si="244">IF(U1337="","",U1337+V1337)</f>
        <v/>
      </c>
      <c r="X1337" s="91"/>
      <c r="Y1337" s="162" t="str">
        <f t="shared" ref="Y1337:Y1346" si="245">IF(W1337="","",W1337-X1337)</f>
        <v/>
      </c>
      <c r="Z1337" s="94"/>
    </row>
    <row r="1338" spans="1:26" s="43" customFormat="1" ht="21" hidden="1" customHeight="1" x14ac:dyDescent="0.25">
      <c r="A1338" s="44"/>
      <c r="B1338" s="45"/>
      <c r="C1338" s="45"/>
      <c r="D1338" s="45"/>
      <c r="E1338" s="45"/>
      <c r="F1338" s="45"/>
      <c r="G1338" s="45"/>
      <c r="H1338" s="62"/>
      <c r="L1338" s="49"/>
      <c r="M1338" s="45"/>
      <c r="N1338" s="88"/>
      <c r="O1338" s="89" t="s">
        <v>52</v>
      </c>
      <c r="P1338" s="89">
        <v>26</v>
      </c>
      <c r="Q1338" s="89">
        <v>4</v>
      </c>
      <c r="R1338" s="89">
        <v>0</v>
      </c>
      <c r="S1338" s="93"/>
      <c r="T1338" s="89" t="s">
        <v>52</v>
      </c>
      <c r="U1338" s="162"/>
      <c r="V1338" s="91"/>
      <c r="W1338" s="162" t="str">
        <f t="shared" si="244"/>
        <v/>
      </c>
      <c r="X1338" s="91"/>
      <c r="Y1338" s="162" t="str">
        <f t="shared" si="245"/>
        <v/>
      </c>
      <c r="Z1338" s="94"/>
    </row>
    <row r="1339" spans="1:26" s="43" customFormat="1" ht="21" hidden="1" customHeight="1" x14ac:dyDescent="0.25">
      <c r="A1339" s="44"/>
      <c r="B1339" s="359" t="s">
        <v>47</v>
      </c>
      <c r="C1339" s="360"/>
      <c r="D1339" s="45"/>
      <c r="E1339" s="45"/>
      <c r="F1339" s="63" t="s">
        <v>69</v>
      </c>
      <c r="G1339" s="58">
        <f>IF($J$1="January",U1335,IF($J$1="February",U1336,IF($J$1="March",U1337,IF($J$1="April",U1338,IF($J$1="May",U1339,IF($J$1="June",U1340,IF($J$1="July",U1341,IF($J$1="August",U1342,IF($J$1="August",U1342,IF($J$1="September",U1343,IF($J$1="October",U1344,IF($J$1="November",U1345,IF($J$1="December",U1346)))))))))))))</f>
        <v>0</v>
      </c>
      <c r="H1339" s="62"/>
      <c r="I1339" s="64"/>
      <c r="J1339" s="65" t="s">
        <v>66</v>
      </c>
      <c r="K1339" s="66">
        <f>K1335*I1339</f>
        <v>0</v>
      </c>
      <c r="L1339" s="67"/>
      <c r="M1339" s="45"/>
      <c r="N1339" s="88"/>
      <c r="O1339" s="89" t="s">
        <v>53</v>
      </c>
      <c r="P1339" s="89">
        <v>22</v>
      </c>
      <c r="Q1339" s="89"/>
      <c r="R1339" s="89">
        <v>0</v>
      </c>
      <c r="S1339" s="93"/>
      <c r="T1339" s="89" t="s">
        <v>53</v>
      </c>
      <c r="U1339" s="162"/>
      <c r="V1339" s="91"/>
      <c r="W1339" s="162" t="str">
        <f t="shared" si="244"/>
        <v/>
      </c>
      <c r="X1339" s="91"/>
      <c r="Y1339" s="162" t="str">
        <f t="shared" si="245"/>
        <v/>
      </c>
      <c r="Z1339" s="94"/>
    </row>
    <row r="1340" spans="1:26" s="43" customFormat="1" ht="21" hidden="1" customHeight="1" x14ac:dyDescent="0.25">
      <c r="A1340" s="44"/>
      <c r="B1340" s="54"/>
      <c r="C1340" s="54"/>
      <c r="D1340" s="45"/>
      <c r="E1340" s="45"/>
      <c r="F1340" s="63" t="s">
        <v>23</v>
      </c>
      <c r="G1340" s="58">
        <f>IF($J$1="January",V1335,IF($J$1="February",V1336,IF($J$1="March",V1337,IF($J$1="April",V1338,IF($J$1="May",V1339,IF($J$1="June",V1340,IF($J$1="July",V1341,IF($J$1="August",V1342,IF($J$1="August",V1342,IF($J$1="September",V1343,IF($J$1="October",V1344,IF($J$1="November",V1345,IF($J$1="December",V1346)))))))))))))</f>
        <v>0</v>
      </c>
      <c r="H1340" s="62"/>
      <c r="I1340" s="108"/>
      <c r="J1340" s="65" t="s">
        <v>67</v>
      </c>
      <c r="K1340" s="68">
        <f>K1335/8*I1340</f>
        <v>0</v>
      </c>
      <c r="L1340" s="69"/>
      <c r="M1340" s="45"/>
      <c r="N1340" s="88"/>
      <c r="O1340" s="89" t="s">
        <v>54</v>
      </c>
      <c r="P1340" s="89"/>
      <c r="Q1340" s="89"/>
      <c r="R1340" s="89">
        <v>0</v>
      </c>
      <c r="S1340" s="93"/>
      <c r="T1340" s="89" t="s">
        <v>54</v>
      </c>
      <c r="U1340" s="162"/>
      <c r="V1340" s="91"/>
      <c r="W1340" s="162" t="str">
        <f t="shared" si="244"/>
        <v/>
      </c>
      <c r="X1340" s="91"/>
      <c r="Y1340" s="162" t="str">
        <f t="shared" si="245"/>
        <v/>
      </c>
      <c r="Z1340" s="94"/>
    </row>
    <row r="1341" spans="1:26" s="43" customFormat="1" ht="21" hidden="1" customHeight="1" x14ac:dyDescent="0.25">
      <c r="A1341" s="44"/>
      <c r="B1341" s="63" t="s">
        <v>7</v>
      </c>
      <c r="C1341" s="54">
        <f>IF($J$1="January",P1335,IF($J$1="February",P1336,IF($J$1="March",P1337,IF($J$1="April",P1338,IF($J$1="May",P1339,IF($J$1="June",P1340,IF($J$1="July",P1341,IF($J$1="August",P1342,IF($J$1="August",P1342,IF($J$1="September",P1343,IF($J$1="October",P1344,IF($J$1="November",P1345,IF($J$1="December",P1346)))))))))))))</f>
        <v>28</v>
      </c>
      <c r="D1341" s="45"/>
      <c r="E1341" s="45"/>
      <c r="F1341" s="63" t="s">
        <v>70</v>
      </c>
      <c r="G1341" s="58" t="str">
        <f>IF($J$1="January",W1335,IF($J$1="February",W1336,IF($J$1="March",W1337,IF($J$1="April",W1338,IF($J$1="May",W1339,IF($J$1="June",W1340,IF($J$1="July",W1341,IF($J$1="August",W1342,IF($J$1="August",W1342,IF($J$1="September",W1343,IF($J$1="October",W1344,IF($J$1="November",W1345,IF($J$1="December",W1346)))))))))))))</f>
        <v/>
      </c>
      <c r="H1341" s="62"/>
      <c r="I1341" s="361" t="s">
        <v>74</v>
      </c>
      <c r="J1341" s="362"/>
      <c r="K1341" s="68">
        <f>K1339+K1340</f>
        <v>0</v>
      </c>
      <c r="L1341" s="69"/>
      <c r="M1341" s="45"/>
      <c r="N1341" s="88"/>
      <c r="O1341" s="89" t="s">
        <v>55</v>
      </c>
      <c r="P1341" s="89">
        <v>28</v>
      </c>
      <c r="Q1341" s="89"/>
      <c r="R1341" s="89">
        <v>0</v>
      </c>
      <c r="S1341" s="93"/>
      <c r="T1341" s="89" t="s">
        <v>55</v>
      </c>
      <c r="U1341" s="162"/>
      <c r="V1341" s="91"/>
      <c r="W1341" s="162" t="str">
        <f t="shared" si="244"/>
        <v/>
      </c>
      <c r="X1341" s="91"/>
      <c r="Y1341" s="162" t="str">
        <f t="shared" si="245"/>
        <v/>
      </c>
      <c r="Z1341" s="94"/>
    </row>
    <row r="1342" spans="1:26" s="43" customFormat="1" ht="21" hidden="1" customHeight="1" x14ac:dyDescent="0.25">
      <c r="A1342" s="44"/>
      <c r="B1342" s="63" t="s">
        <v>6</v>
      </c>
      <c r="C1342" s="54">
        <f>IF($J$1="January",Q1335,IF($J$1="February",Q1336,IF($J$1="March",Q1337,IF($J$1="April",Q1338,IF($J$1="May",Q1339,IF($J$1="June",Q1340,IF($J$1="July",Q1341,IF($J$1="August",Q1342,IF($J$1="August",Q1342,IF($J$1="September",Q1343,IF($J$1="October",Q1344,IF($J$1="November",Q1345,IF($J$1="December",Q1346)))))))))))))</f>
        <v>0</v>
      </c>
      <c r="D1342" s="45"/>
      <c r="E1342" s="45"/>
      <c r="F1342" s="63" t="s">
        <v>24</v>
      </c>
      <c r="G1342" s="58">
        <f>IF($J$1="January",X1335,IF($J$1="February",X1336,IF($J$1="March",X1337,IF($J$1="April",X1338,IF($J$1="May",X1339,IF($J$1="June",X1340,IF($J$1="July",X1341,IF($J$1="August",X1342,IF($J$1="August",X1342,IF($J$1="September",X1343,IF($J$1="October",X1344,IF($J$1="November",X1345,IF($J$1="December",X1346)))))))))))))</f>
        <v>0</v>
      </c>
      <c r="H1342" s="62"/>
      <c r="I1342" s="361" t="s">
        <v>75</v>
      </c>
      <c r="J1342" s="362"/>
      <c r="K1342" s="58">
        <f>G1342</f>
        <v>0</v>
      </c>
      <c r="L1342" s="70"/>
      <c r="M1342" s="45"/>
      <c r="N1342" s="88"/>
      <c r="O1342" s="89" t="s">
        <v>56</v>
      </c>
      <c r="P1342" s="89"/>
      <c r="Q1342" s="89"/>
      <c r="R1342" s="89">
        <v>0</v>
      </c>
      <c r="S1342" s="93"/>
      <c r="T1342" s="89" t="s">
        <v>56</v>
      </c>
      <c r="U1342" s="162"/>
      <c r="V1342" s="91"/>
      <c r="W1342" s="162" t="str">
        <f t="shared" si="244"/>
        <v/>
      </c>
      <c r="X1342" s="91"/>
      <c r="Y1342" s="162" t="str">
        <f t="shared" si="245"/>
        <v/>
      </c>
      <c r="Z1342" s="94"/>
    </row>
    <row r="1343" spans="1:26" s="43" customFormat="1" ht="21" hidden="1" customHeight="1" x14ac:dyDescent="0.25">
      <c r="A1343" s="44"/>
      <c r="B1343" s="71" t="s">
        <v>73</v>
      </c>
      <c r="C1343" s="54">
        <f>IF($J$1="January",R1335,IF($J$1="February",R1336,IF($J$1="March",R1337,IF($J$1="April",R1338,IF($J$1="May",R1339,IF($J$1="June",R1340,IF($J$1="July",R1341,IF($J$1="August",R1342,IF($J$1="August",R1342,IF($J$1="September",R1343,IF($J$1="October",R1344,IF($J$1="November",R1345,IF($J$1="December",R1346)))))))))))))</f>
        <v>0</v>
      </c>
      <c r="D1343" s="45"/>
      <c r="E1343" s="45"/>
      <c r="F1343" s="63" t="s">
        <v>72</v>
      </c>
      <c r="G1343" s="58" t="str">
        <f>IF($J$1="January",Y1335,IF($J$1="February",Y1336,IF($J$1="March",Y1337,IF($J$1="April",Y1338,IF($J$1="May",Y1339,IF($J$1="June",Y1340,IF($J$1="July",Y1341,IF($J$1="August",Y1342,IF($J$1="August",Y1342,IF($J$1="September",Y1343,IF($J$1="October",Y1344,IF($J$1="November",Y1345,IF($J$1="December",Y1346)))))))))))))</f>
        <v/>
      </c>
      <c r="H1343" s="45"/>
      <c r="I1343" s="363" t="s">
        <v>68</v>
      </c>
      <c r="J1343" s="364"/>
      <c r="K1343" s="72">
        <f>K1341-K1342</f>
        <v>0</v>
      </c>
      <c r="L1343" s="73"/>
      <c r="M1343" s="45"/>
      <c r="N1343" s="88"/>
      <c r="O1343" s="89" t="s">
        <v>61</v>
      </c>
      <c r="P1343" s="89"/>
      <c r="Q1343" s="89"/>
      <c r="R1343" s="89">
        <v>0</v>
      </c>
      <c r="S1343" s="93"/>
      <c r="T1343" s="89" t="s">
        <v>61</v>
      </c>
      <c r="U1343" s="162"/>
      <c r="V1343" s="91"/>
      <c r="W1343" s="162" t="str">
        <f t="shared" si="244"/>
        <v/>
      </c>
      <c r="X1343" s="91"/>
      <c r="Y1343" s="162" t="str">
        <f t="shared" si="245"/>
        <v/>
      </c>
      <c r="Z1343" s="94"/>
    </row>
    <row r="1344" spans="1:26" s="43" customFormat="1" ht="21" hidden="1" customHeight="1" x14ac:dyDescent="0.25">
      <c r="A1344" s="44"/>
      <c r="B1344" s="45"/>
      <c r="C1344" s="45"/>
      <c r="D1344" s="45"/>
      <c r="E1344" s="45"/>
      <c r="F1344" s="45"/>
      <c r="G1344" s="45"/>
      <c r="H1344" s="45"/>
      <c r="I1344" s="45"/>
      <c r="J1344" s="45"/>
      <c r="K1344" s="45"/>
      <c r="L1344" s="61"/>
      <c r="M1344" s="45"/>
      <c r="N1344" s="88"/>
      <c r="O1344" s="89" t="s">
        <v>57</v>
      </c>
      <c r="P1344" s="89"/>
      <c r="Q1344" s="89"/>
      <c r="R1344" s="89" t="str">
        <f>IF(Q1344="","",R1343-Q1344)</f>
        <v/>
      </c>
      <c r="S1344" s="93"/>
      <c r="T1344" s="89" t="s">
        <v>57</v>
      </c>
      <c r="U1344" s="162"/>
      <c r="V1344" s="91"/>
      <c r="W1344" s="162" t="str">
        <f t="shared" si="244"/>
        <v/>
      </c>
      <c r="X1344" s="91"/>
      <c r="Y1344" s="162" t="str">
        <f t="shared" si="245"/>
        <v/>
      </c>
      <c r="Z1344" s="94"/>
    </row>
    <row r="1345" spans="1:26" s="43" customFormat="1" ht="21" hidden="1" customHeight="1" x14ac:dyDescent="0.25">
      <c r="A1345" s="44"/>
      <c r="B1345" s="365" t="s">
        <v>103</v>
      </c>
      <c r="C1345" s="365"/>
      <c r="D1345" s="365"/>
      <c r="E1345" s="365"/>
      <c r="F1345" s="365"/>
      <c r="G1345" s="365"/>
      <c r="H1345" s="365"/>
      <c r="I1345" s="365"/>
      <c r="J1345" s="365"/>
      <c r="K1345" s="365"/>
      <c r="L1345" s="61"/>
      <c r="M1345" s="45"/>
      <c r="N1345" s="88"/>
      <c r="O1345" s="89" t="s">
        <v>62</v>
      </c>
      <c r="P1345" s="89"/>
      <c r="Q1345" s="89"/>
      <c r="R1345" s="89" t="str">
        <f>IF(Q1345="","",R1344-Q1345)</f>
        <v/>
      </c>
      <c r="S1345" s="93"/>
      <c r="T1345" s="89" t="s">
        <v>62</v>
      </c>
      <c r="U1345" s="162"/>
      <c r="V1345" s="91"/>
      <c r="W1345" s="162" t="str">
        <f t="shared" si="244"/>
        <v/>
      </c>
      <c r="X1345" s="91"/>
      <c r="Y1345" s="162" t="str">
        <f t="shared" si="245"/>
        <v/>
      </c>
      <c r="Z1345" s="94"/>
    </row>
    <row r="1346" spans="1:26" s="43" customFormat="1" ht="21" hidden="1" customHeight="1" x14ac:dyDescent="0.25">
      <c r="A1346" s="44"/>
      <c r="B1346" s="365"/>
      <c r="C1346" s="365"/>
      <c r="D1346" s="365"/>
      <c r="E1346" s="365"/>
      <c r="F1346" s="365"/>
      <c r="G1346" s="365"/>
      <c r="H1346" s="365"/>
      <c r="I1346" s="365"/>
      <c r="J1346" s="365"/>
      <c r="K1346" s="365"/>
      <c r="L1346" s="61"/>
      <c r="M1346" s="45"/>
      <c r="N1346" s="88"/>
      <c r="O1346" s="89" t="s">
        <v>63</v>
      </c>
      <c r="P1346" s="89"/>
      <c r="Q1346" s="89"/>
      <c r="R1346" s="89" t="str">
        <f>IF(Q1346="","",R1345-Q1346)</f>
        <v/>
      </c>
      <c r="S1346" s="93"/>
      <c r="T1346" s="89" t="s">
        <v>63</v>
      </c>
      <c r="U1346" s="162" t="str">
        <f>IF($J$1="Dec",Y1345,"")</f>
        <v/>
      </c>
      <c r="V1346" s="91"/>
      <c r="W1346" s="162" t="str">
        <f t="shared" si="244"/>
        <v/>
      </c>
      <c r="X1346" s="91"/>
      <c r="Y1346" s="162" t="str">
        <f t="shared" si="245"/>
        <v/>
      </c>
      <c r="Z1346" s="94"/>
    </row>
    <row r="1347" spans="1:26" s="43" customFormat="1" ht="21" hidden="1" customHeight="1" thickBot="1" x14ac:dyDescent="0.3">
      <c r="A1347" s="74"/>
      <c r="B1347" s="75"/>
      <c r="C1347" s="75"/>
      <c r="D1347" s="75"/>
      <c r="E1347" s="75"/>
      <c r="F1347" s="75"/>
      <c r="G1347" s="75"/>
      <c r="H1347" s="75"/>
      <c r="I1347" s="75"/>
      <c r="J1347" s="75"/>
      <c r="K1347" s="75"/>
      <c r="L1347" s="76"/>
      <c r="N1347" s="95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7"/>
    </row>
    <row r="1348" spans="1:26" ht="15" hidden="1" thickBot="1" x14ac:dyDescent="0.35"/>
    <row r="1349" spans="1:26" s="43" customFormat="1" ht="21" hidden="1" customHeight="1" x14ac:dyDescent="0.25">
      <c r="A1349" s="350" t="s">
        <v>45</v>
      </c>
      <c r="B1349" s="351"/>
      <c r="C1349" s="351"/>
      <c r="D1349" s="351"/>
      <c r="E1349" s="351"/>
      <c r="F1349" s="351"/>
      <c r="G1349" s="351"/>
      <c r="H1349" s="351"/>
      <c r="I1349" s="351"/>
      <c r="J1349" s="351"/>
      <c r="K1349" s="351"/>
      <c r="L1349" s="352"/>
      <c r="M1349" s="183"/>
      <c r="N1349" s="81"/>
      <c r="O1349" s="353" t="s">
        <v>47</v>
      </c>
      <c r="P1349" s="354"/>
      <c r="Q1349" s="354"/>
      <c r="R1349" s="355"/>
      <c r="S1349" s="82"/>
      <c r="T1349" s="353" t="s">
        <v>48</v>
      </c>
      <c r="U1349" s="354"/>
      <c r="V1349" s="354"/>
      <c r="W1349" s="354"/>
      <c r="X1349" s="354"/>
      <c r="Y1349" s="355"/>
      <c r="Z1349" s="83"/>
    </row>
    <row r="1350" spans="1:26" s="43" customFormat="1" ht="21" hidden="1" customHeight="1" x14ac:dyDescent="0.25">
      <c r="A1350" s="44"/>
      <c r="B1350" s="45"/>
      <c r="C1350" s="356" t="s">
        <v>101</v>
      </c>
      <c r="D1350" s="356"/>
      <c r="E1350" s="356"/>
      <c r="F1350" s="356"/>
      <c r="G1350" s="46" t="str">
        <f>$J$1</f>
        <v>July</v>
      </c>
      <c r="H1350" s="357">
        <f>$K$1</f>
        <v>2020</v>
      </c>
      <c r="I1350" s="357"/>
      <c r="J1350" s="45"/>
      <c r="K1350" s="47"/>
      <c r="L1350" s="48"/>
      <c r="M1350" s="47"/>
      <c r="N1350" s="84"/>
      <c r="O1350" s="85" t="s">
        <v>58</v>
      </c>
      <c r="P1350" s="85" t="s">
        <v>7</v>
      </c>
      <c r="Q1350" s="85" t="s">
        <v>6</v>
      </c>
      <c r="R1350" s="85" t="s">
        <v>59</v>
      </c>
      <c r="S1350" s="86"/>
      <c r="T1350" s="85" t="s">
        <v>58</v>
      </c>
      <c r="U1350" s="85" t="s">
        <v>60</v>
      </c>
      <c r="V1350" s="85" t="s">
        <v>23</v>
      </c>
      <c r="W1350" s="85" t="s">
        <v>22</v>
      </c>
      <c r="X1350" s="85" t="s">
        <v>24</v>
      </c>
      <c r="Y1350" s="85" t="s">
        <v>64</v>
      </c>
      <c r="Z1350" s="87"/>
    </row>
    <row r="1351" spans="1:26" s="43" customFormat="1" ht="21" hidden="1" customHeight="1" x14ac:dyDescent="0.25">
      <c r="A1351" s="44"/>
      <c r="B1351" s="45"/>
      <c r="C1351" s="45"/>
      <c r="D1351" s="50"/>
      <c r="E1351" s="50"/>
      <c r="F1351" s="50"/>
      <c r="G1351" s="50"/>
      <c r="H1351" s="50"/>
      <c r="I1351" s="45"/>
      <c r="J1351" s="51" t="s">
        <v>1</v>
      </c>
      <c r="K1351" s="52"/>
      <c r="L1351" s="53"/>
      <c r="M1351" s="45"/>
      <c r="N1351" s="88"/>
      <c r="O1351" s="89" t="s">
        <v>50</v>
      </c>
      <c r="P1351" s="89"/>
      <c r="Q1351" s="89"/>
      <c r="R1351" s="89">
        <f>15-Q1351</f>
        <v>15</v>
      </c>
      <c r="S1351" s="90"/>
      <c r="T1351" s="89" t="s">
        <v>50</v>
      </c>
      <c r="U1351" s="91"/>
      <c r="V1351" s="91"/>
      <c r="W1351" s="91">
        <f>V1351+U1351</f>
        <v>0</v>
      </c>
      <c r="X1351" s="91"/>
      <c r="Y1351" s="91">
        <f>W1351-X1351</f>
        <v>0</v>
      </c>
      <c r="Z1351" s="87"/>
    </row>
    <row r="1352" spans="1:26" s="43" customFormat="1" ht="21" hidden="1" customHeight="1" x14ac:dyDescent="0.25">
      <c r="A1352" s="44"/>
      <c r="B1352" s="45" t="s">
        <v>0</v>
      </c>
      <c r="C1352" s="100"/>
      <c r="D1352" s="45"/>
      <c r="E1352" s="45"/>
      <c r="F1352" s="45"/>
      <c r="G1352" s="45"/>
      <c r="H1352" s="56"/>
      <c r="I1352" s="50"/>
      <c r="J1352" s="45"/>
      <c r="K1352" s="45"/>
      <c r="L1352" s="57"/>
      <c r="M1352" s="183"/>
      <c r="N1352" s="92"/>
      <c r="O1352" s="89" t="s">
        <v>76</v>
      </c>
      <c r="P1352" s="89"/>
      <c r="Q1352" s="89"/>
      <c r="R1352" s="89">
        <f>R1351-Q1352</f>
        <v>15</v>
      </c>
      <c r="S1352" s="93"/>
      <c r="T1352" s="89" t="s">
        <v>76</v>
      </c>
      <c r="U1352" s="162">
        <f>IF($J$1="January","",Y1351)</f>
        <v>0</v>
      </c>
      <c r="V1352" s="91"/>
      <c r="W1352" s="162">
        <f>IF(U1352="","",U1352+V1352)</f>
        <v>0</v>
      </c>
      <c r="X1352" s="91"/>
      <c r="Y1352" s="162">
        <f>IF(W1352="","",W1352-X1352)</f>
        <v>0</v>
      </c>
      <c r="Z1352" s="94"/>
    </row>
    <row r="1353" spans="1:26" s="43" customFormat="1" ht="21" hidden="1" customHeight="1" x14ac:dyDescent="0.25">
      <c r="A1353" s="44"/>
      <c r="B1353" s="59" t="s">
        <v>46</v>
      </c>
      <c r="C1353" s="100"/>
      <c r="D1353" s="45"/>
      <c r="E1353" s="45"/>
      <c r="F1353" s="358" t="s">
        <v>48</v>
      </c>
      <c r="G1353" s="358"/>
      <c r="H1353" s="45"/>
      <c r="I1353" s="358" t="s">
        <v>49</v>
      </c>
      <c r="J1353" s="358"/>
      <c r="K1353" s="358"/>
      <c r="L1353" s="61"/>
      <c r="M1353" s="45"/>
      <c r="N1353" s="88"/>
      <c r="O1353" s="89" t="s">
        <v>51</v>
      </c>
      <c r="P1353" s="89"/>
      <c r="Q1353" s="89"/>
      <c r="R1353" s="89">
        <v>0</v>
      </c>
      <c r="S1353" s="93"/>
      <c r="T1353" s="89" t="s">
        <v>51</v>
      </c>
      <c r="U1353" s="162">
        <f>IF($J$1="February","",Y1352)</f>
        <v>0</v>
      </c>
      <c r="V1353" s="91"/>
      <c r="W1353" s="162">
        <f t="shared" ref="W1353:W1362" si="246">IF(U1353="","",U1353+V1353)</f>
        <v>0</v>
      </c>
      <c r="X1353" s="91"/>
      <c r="Y1353" s="162">
        <f t="shared" ref="Y1353:Y1362" si="247">IF(W1353="","",W1353-X1353)</f>
        <v>0</v>
      </c>
      <c r="Z1353" s="94"/>
    </row>
    <row r="1354" spans="1:26" s="43" customFormat="1" ht="21" hidden="1" customHeight="1" x14ac:dyDescent="0.25">
      <c r="A1354" s="44"/>
      <c r="B1354" s="45"/>
      <c r="C1354" s="45"/>
      <c r="D1354" s="45"/>
      <c r="E1354" s="45"/>
      <c r="F1354" s="45"/>
      <c r="G1354" s="45"/>
      <c r="H1354" s="62"/>
      <c r="L1354" s="49"/>
      <c r="M1354" s="45"/>
      <c r="N1354" s="88"/>
      <c r="O1354" s="89" t="s">
        <v>52</v>
      </c>
      <c r="P1354" s="89"/>
      <c r="Q1354" s="89"/>
      <c r="R1354" s="89">
        <v>0</v>
      </c>
      <c r="S1354" s="93"/>
      <c r="T1354" s="89" t="s">
        <v>52</v>
      </c>
      <c r="U1354" s="162">
        <f>IF($J$1="March","",Y1353)</f>
        <v>0</v>
      </c>
      <c r="V1354" s="91"/>
      <c r="W1354" s="162">
        <f t="shared" si="246"/>
        <v>0</v>
      </c>
      <c r="X1354" s="91"/>
      <c r="Y1354" s="162">
        <f t="shared" si="247"/>
        <v>0</v>
      </c>
      <c r="Z1354" s="94"/>
    </row>
    <row r="1355" spans="1:26" s="43" customFormat="1" ht="21" hidden="1" customHeight="1" x14ac:dyDescent="0.25">
      <c r="A1355" s="44"/>
      <c r="B1355" s="359" t="s">
        <v>47</v>
      </c>
      <c r="C1355" s="360"/>
      <c r="D1355" s="45"/>
      <c r="E1355" s="45"/>
      <c r="F1355" s="63" t="s">
        <v>69</v>
      </c>
      <c r="G1355" s="58">
        <f>IF($J$1="January",U1351,IF($J$1="February",U1352,IF($J$1="March",U1353,IF($J$1="April",U1354,IF($J$1="May",U1355,IF($J$1="June",U1356,IF($J$1="July",U1357,IF($J$1="August",U1358,IF($J$1="August",U1358,IF($J$1="September",U1359,IF($J$1="October",U1360,IF($J$1="November",U1361,IF($J$1="December",U1362)))))))))))))</f>
        <v>0</v>
      </c>
      <c r="H1355" s="62"/>
      <c r="I1355" s="64"/>
      <c r="J1355" s="65" t="s">
        <v>66</v>
      </c>
      <c r="K1355" s="66">
        <f>K1351/$K$2*I1355</f>
        <v>0</v>
      </c>
      <c r="L1355" s="67"/>
      <c r="M1355" s="45"/>
      <c r="N1355" s="88"/>
      <c r="O1355" s="89" t="s">
        <v>53</v>
      </c>
      <c r="P1355" s="89"/>
      <c r="Q1355" s="89"/>
      <c r="R1355" s="89">
        <v>0</v>
      </c>
      <c r="S1355" s="93"/>
      <c r="T1355" s="89" t="s">
        <v>53</v>
      </c>
      <c r="U1355" s="162">
        <f>IF($J$1="April","",Y1354)</f>
        <v>0</v>
      </c>
      <c r="V1355" s="91"/>
      <c r="W1355" s="162">
        <f t="shared" si="246"/>
        <v>0</v>
      </c>
      <c r="X1355" s="91"/>
      <c r="Y1355" s="162">
        <f t="shared" si="247"/>
        <v>0</v>
      </c>
      <c r="Z1355" s="94"/>
    </row>
    <row r="1356" spans="1:26" s="43" customFormat="1" ht="21" hidden="1" customHeight="1" x14ac:dyDescent="0.25">
      <c r="A1356" s="44"/>
      <c r="B1356" s="54"/>
      <c r="C1356" s="54"/>
      <c r="D1356" s="45"/>
      <c r="E1356" s="45"/>
      <c r="F1356" s="63" t="s">
        <v>23</v>
      </c>
      <c r="G1356" s="58">
        <f>IF($J$1="January",V1351,IF($J$1="February",V1352,IF($J$1="March",V1353,IF($J$1="April",V1354,IF($J$1="May",V1355,IF($J$1="June",V1356,IF($J$1="July",V1357,IF($J$1="August",V1358,IF($J$1="August",V1358,IF($J$1="September",V1359,IF($J$1="October",V1360,IF($J$1="November",V1361,IF($J$1="December",V1362)))))))))))))</f>
        <v>0</v>
      </c>
      <c r="H1356" s="62"/>
      <c r="I1356" s="108"/>
      <c r="J1356" s="65" t="s">
        <v>67</v>
      </c>
      <c r="K1356" s="68">
        <f>K1351/$K$2/8*I1356</f>
        <v>0</v>
      </c>
      <c r="L1356" s="69"/>
      <c r="M1356" s="45"/>
      <c r="N1356" s="88"/>
      <c r="O1356" s="89" t="s">
        <v>54</v>
      </c>
      <c r="P1356" s="89"/>
      <c r="Q1356" s="89"/>
      <c r="R1356" s="89">
        <v>0</v>
      </c>
      <c r="S1356" s="93"/>
      <c r="T1356" s="89" t="s">
        <v>54</v>
      </c>
      <c r="U1356" s="162">
        <f>IF($J$1="May","",Y1355)</f>
        <v>0</v>
      </c>
      <c r="V1356" s="91"/>
      <c r="W1356" s="162">
        <f t="shared" si="246"/>
        <v>0</v>
      </c>
      <c r="X1356" s="91"/>
      <c r="Y1356" s="162">
        <f t="shared" si="247"/>
        <v>0</v>
      </c>
      <c r="Z1356" s="94"/>
    </row>
    <row r="1357" spans="1:26" s="43" customFormat="1" ht="21" hidden="1" customHeight="1" x14ac:dyDescent="0.25">
      <c r="A1357" s="44"/>
      <c r="B1357" s="63" t="s">
        <v>7</v>
      </c>
      <c r="C1357" s="54">
        <f>IF($J$1="January",P1351,IF($J$1="February",P1352,IF($J$1="March",P1353,IF($J$1="April",P1354,IF($J$1="May",P1355,IF($J$1="June",P1356,IF($J$1="July",P1357,IF($J$1="August",P1358,IF($J$1="August",P1358,IF($J$1="September",P1359,IF($J$1="October",P1360,IF($J$1="November",P1361,IF($J$1="December",P1362)))))))))))))</f>
        <v>0</v>
      </c>
      <c r="D1357" s="45"/>
      <c r="E1357" s="45"/>
      <c r="F1357" s="63" t="s">
        <v>70</v>
      </c>
      <c r="G1357" s="58">
        <f>IF($J$1="January",W1351,IF($J$1="February",W1352,IF($J$1="March",W1353,IF($J$1="April",W1354,IF($J$1="May",W1355,IF($J$1="June",W1356,IF($J$1="July",W1357,IF($J$1="August",W1358,IF($J$1="August",W1358,IF($J$1="September",W1359,IF($J$1="October",W1360,IF($J$1="November",W1361,IF($J$1="December",W1362)))))))))))))</f>
        <v>0</v>
      </c>
      <c r="H1357" s="62"/>
      <c r="I1357" s="361" t="s">
        <v>74</v>
      </c>
      <c r="J1357" s="362"/>
      <c r="K1357" s="68">
        <f>K1355+K1356</f>
        <v>0</v>
      </c>
      <c r="L1357" s="69"/>
      <c r="M1357" s="45"/>
      <c r="N1357" s="88"/>
      <c r="O1357" s="89" t="s">
        <v>55</v>
      </c>
      <c r="P1357" s="89"/>
      <c r="Q1357" s="89"/>
      <c r="R1357" s="89">
        <v>0</v>
      </c>
      <c r="S1357" s="93"/>
      <c r="T1357" s="89" t="s">
        <v>55</v>
      </c>
      <c r="U1357" s="162">
        <f>IF($J$1="June","",Y1356)</f>
        <v>0</v>
      </c>
      <c r="V1357" s="91"/>
      <c r="W1357" s="162">
        <f t="shared" si="246"/>
        <v>0</v>
      </c>
      <c r="X1357" s="91"/>
      <c r="Y1357" s="162">
        <f t="shared" si="247"/>
        <v>0</v>
      </c>
      <c r="Z1357" s="94"/>
    </row>
    <row r="1358" spans="1:26" s="43" customFormat="1" ht="21" hidden="1" customHeight="1" x14ac:dyDescent="0.25">
      <c r="A1358" s="44"/>
      <c r="B1358" s="63" t="s">
        <v>6</v>
      </c>
      <c r="C1358" s="54">
        <f>IF($J$1="January",Q1351,IF($J$1="February",Q1352,IF($J$1="March",Q1353,IF($J$1="April",Q1354,IF($J$1="May",Q1355,IF($J$1="June",Q1356,IF($J$1="July",Q1357,IF($J$1="August",Q1358,IF($J$1="August",Q1358,IF($J$1="September",Q1359,IF($J$1="October",Q1360,IF($J$1="November",Q1361,IF($J$1="December",Q1362)))))))))))))</f>
        <v>0</v>
      </c>
      <c r="D1358" s="45"/>
      <c r="E1358" s="45"/>
      <c r="F1358" s="63" t="s">
        <v>24</v>
      </c>
      <c r="G1358" s="58">
        <f>IF($J$1="January",X1351,IF($J$1="February",X1352,IF($J$1="March",X1353,IF($J$1="April",X1354,IF($J$1="May",X1355,IF($J$1="June",X1356,IF($J$1="July",X1357,IF($J$1="August",X1358,IF($J$1="August",X1358,IF($J$1="September",X1359,IF($J$1="October",X1360,IF($J$1="November",X1361,IF($J$1="December",X1362)))))))))))))</f>
        <v>0</v>
      </c>
      <c r="H1358" s="62"/>
      <c r="I1358" s="361" t="s">
        <v>75</v>
      </c>
      <c r="J1358" s="362"/>
      <c r="K1358" s="58">
        <f>G1358</f>
        <v>0</v>
      </c>
      <c r="L1358" s="70"/>
      <c r="M1358" s="45"/>
      <c r="N1358" s="88"/>
      <c r="O1358" s="89" t="s">
        <v>56</v>
      </c>
      <c r="P1358" s="89"/>
      <c r="Q1358" s="89"/>
      <c r="R1358" s="89">
        <v>0</v>
      </c>
      <c r="S1358" s="93"/>
      <c r="T1358" s="89" t="s">
        <v>56</v>
      </c>
      <c r="U1358" s="162" t="str">
        <f>IF($J$1="July","",Y1357)</f>
        <v/>
      </c>
      <c r="V1358" s="91"/>
      <c r="W1358" s="162" t="str">
        <f t="shared" si="246"/>
        <v/>
      </c>
      <c r="X1358" s="91"/>
      <c r="Y1358" s="162" t="str">
        <f t="shared" si="247"/>
        <v/>
      </c>
      <c r="Z1358" s="94"/>
    </row>
    <row r="1359" spans="1:26" s="43" customFormat="1" ht="21" hidden="1" customHeight="1" x14ac:dyDescent="0.25">
      <c r="A1359" s="44"/>
      <c r="B1359" s="71" t="s">
        <v>73</v>
      </c>
      <c r="C1359" s="54">
        <f>IF($J$1="January",R1351,IF($J$1="February",R1352,IF($J$1="March",R1353,IF($J$1="April",R1354,IF($J$1="May",R1355,IF($J$1="June",R1356,IF($J$1="July",R1357,IF($J$1="August",R1358,IF($J$1="August",R1358,IF($J$1="September",R1359,IF($J$1="October",R1360,IF($J$1="November",R1361,IF($J$1="December",R1362)))))))))))))</f>
        <v>0</v>
      </c>
      <c r="D1359" s="45"/>
      <c r="E1359" s="45"/>
      <c r="F1359" s="63" t="s">
        <v>72</v>
      </c>
      <c r="G1359" s="58">
        <f>IF($J$1="January",Y1351,IF($J$1="February",Y1352,IF($J$1="March",Y1353,IF($J$1="April",Y1354,IF($J$1="May",Y1355,IF($J$1="June",Y1356,IF($J$1="July",Y1357,IF($J$1="August",Y1358,IF($J$1="August",Y1358,IF($J$1="September",Y1359,IF($J$1="October",Y1360,IF($J$1="November",Y1361,IF($J$1="December",Y1362)))))))))))))</f>
        <v>0</v>
      </c>
      <c r="H1359" s="45"/>
      <c r="I1359" s="363" t="s">
        <v>68</v>
      </c>
      <c r="J1359" s="364"/>
      <c r="K1359" s="72">
        <f>K1357-K1358</f>
        <v>0</v>
      </c>
      <c r="L1359" s="73"/>
      <c r="M1359" s="45"/>
      <c r="N1359" s="88"/>
      <c r="O1359" s="89" t="s">
        <v>61</v>
      </c>
      <c r="P1359" s="89"/>
      <c r="Q1359" s="89"/>
      <c r="R1359" s="89">
        <v>0</v>
      </c>
      <c r="S1359" s="93"/>
      <c r="T1359" s="89" t="s">
        <v>61</v>
      </c>
      <c r="U1359" s="162" t="str">
        <f>IF($J$1="August","",Y1358)</f>
        <v/>
      </c>
      <c r="V1359" s="91"/>
      <c r="W1359" s="162" t="str">
        <f t="shared" si="246"/>
        <v/>
      </c>
      <c r="X1359" s="91"/>
      <c r="Y1359" s="162" t="str">
        <f t="shared" si="247"/>
        <v/>
      </c>
      <c r="Z1359" s="94"/>
    </row>
    <row r="1360" spans="1:26" s="43" customFormat="1" ht="21" hidden="1" customHeight="1" x14ac:dyDescent="0.25">
      <c r="A1360" s="44"/>
      <c r="B1360" s="45"/>
      <c r="C1360" s="45"/>
      <c r="D1360" s="45"/>
      <c r="E1360" s="45"/>
      <c r="F1360" s="45"/>
      <c r="G1360" s="45"/>
      <c r="H1360" s="45"/>
      <c r="I1360" s="45"/>
      <c r="J1360" s="45"/>
      <c r="K1360" s="45"/>
      <c r="L1360" s="61"/>
      <c r="M1360" s="45"/>
      <c r="N1360" s="88"/>
      <c r="O1360" s="89" t="s">
        <v>57</v>
      </c>
      <c r="P1360" s="89"/>
      <c r="Q1360" s="89"/>
      <c r="R1360" s="89">
        <v>0</v>
      </c>
      <c r="S1360" s="93"/>
      <c r="T1360" s="89" t="s">
        <v>57</v>
      </c>
      <c r="U1360" s="162" t="str">
        <f>IF($J$1="September","",Y1359)</f>
        <v/>
      </c>
      <c r="V1360" s="91"/>
      <c r="W1360" s="162" t="str">
        <f t="shared" si="246"/>
        <v/>
      </c>
      <c r="X1360" s="91"/>
      <c r="Y1360" s="162" t="str">
        <f t="shared" si="247"/>
        <v/>
      </c>
      <c r="Z1360" s="94"/>
    </row>
    <row r="1361" spans="1:26" s="43" customFormat="1" ht="21" hidden="1" customHeight="1" x14ac:dyDescent="0.25">
      <c r="A1361" s="44"/>
      <c r="B1361" s="365" t="s">
        <v>103</v>
      </c>
      <c r="C1361" s="365"/>
      <c r="D1361" s="365"/>
      <c r="E1361" s="365"/>
      <c r="F1361" s="365"/>
      <c r="G1361" s="365"/>
      <c r="H1361" s="365"/>
      <c r="I1361" s="365"/>
      <c r="J1361" s="365"/>
      <c r="K1361" s="365"/>
      <c r="L1361" s="61"/>
      <c r="M1361" s="45"/>
      <c r="N1361" s="88"/>
      <c r="O1361" s="89" t="s">
        <v>62</v>
      </c>
      <c r="P1361" s="89"/>
      <c r="Q1361" s="89"/>
      <c r="R1361" s="89">
        <v>0</v>
      </c>
      <c r="S1361" s="93"/>
      <c r="T1361" s="89" t="s">
        <v>62</v>
      </c>
      <c r="U1361" s="162" t="str">
        <f>IF($J$1="October","",Y1360)</f>
        <v/>
      </c>
      <c r="V1361" s="91"/>
      <c r="W1361" s="162" t="str">
        <f t="shared" si="246"/>
        <v/>
      </c>
      <c r="X1361" s="91"/>
      <c r="Y1361" s="162" t="str">
        <f t="shared" si="247"/>
        <v/>
      </c>
      <c r="Z1361" s="94"/>
    </row>
    <row r="1362" spans="1:26" s="43" customFormat="1" ht="21" hidden="1" customHeight="1" x14ac:dyDescent="0.25">
      <c r="A1362" s="44"/>
      <c r="B1362" s="365"/>
      <c r="C1362" s="365"/>
      <c r="D1362" s="365"/>
      <c r="E1362" s="365"/>
      <c r="F1362" s="365"/>
      <c r="G1362" s="365"/>
      <c r="H1362" s="365"/>
      <c r="I1362" s="365"/>
      <c r="J1362" s="365"/>
      <c r="K1362" s="365"/>
      <c r="L1362" s="61"/>
      <c r="M1362" s="45"/>
      <c r="N1362" s="88"/>
      <c r="O1362" s="89" t="s">
        <v>63</v>
      </c>
      <c r="P1362" s="89"/>
      <c r="Q1362" s="89"/>
      <c r="R1362" s="89" t="str">
        <f>IF(Q1362="","",R1361-Q1362)</f>
        <v/>
      </c>
      <c r="S1362" s="93"/>
      <c r="T1362" s="89" t="s">
        <v>63</v>
      </c>
      <c r="U1362" s="162" t="str">
        <f>IF($J$1="November","",Y1361)</f>
        <v/>
      </c>
      <c r="V1362" s="91"/>
      <c r="W1362" s="162" t="str">
        <f t="shared" si="246"/>
        <v/>
      </c>
      <c r="X1362" s="91"/>
      <c r="Y1362" s="162" t="str">
        <f t="shared" si="247"/>
        <v/>
      </c>
      <c r="Z1362" s="94"/>
    </row>
    <row r="1363" spans="1:26" s="43" customFormat="1" ht="21" hidden="1" customHeight="1" thickBot="1" x14ac:dyDescent="0.3">
      <c r="A1363" s="74"/>
      <c r="B1363" s="75"/>
      <c r="C1363" s="75"/>
      <c r="D1363" s="75"/>
      <c r="E1363" s="75"/>
      <c r="F1363" s="75"/>
      <c r="G1363" s="75"/>
      <c r="H1363" s="75"/>
      <c r="I1363" s="75"/>
      <c r="J1363" s="75"/>
      <c r="K1363" s="75"/>
      <c r="L1363" s="76"/>
      <c r="N1363" s="95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7"/>
    </row>
    <row r="1364" spans="1:26" ht="15" hidden="1" thickBot="1" x14ac:dyDescent="0.35"/>
    <row r="1365" spans="1:26" s="43" customFormat="1" ht="21" hidden="1" customHeight="1" x14ac:dyDescent="0.25">
      <c r="A1365" s="369" t="s">
        <v>45</v>
      </c>
      <c r="B1365" s="370"/>
      <c r="C1365" s="370"/>
      <c r="D1365" s="370"/>
      <c r="E1365" s="370"/>
      <c r="F1365" s="370"/>
      <c r="G1365" s="370"/>
      <c r="H1365" s="370"/>
      <c r="I1365" s="370"/>
      <c r="J1365" s="370"/>
      <c r="K1365" s="370"/>
      <c r="L1365" s="371"/>
      <c r="M1365" s="187"/>
      <c r="N1365" s="81"/>
      <c r="O1365" s="353" t="s">
        <v>47</v>
      </c>
      <c r="P1365" s="354"/>
      <c r="Q1365" s="354"/>
      <c r="R1365" s="355"/>
      <c r="S1365" s="82"/>
      <c r="T1365" s="353" t="s">
        <v>48</v>
      </c>
      <c r="U1365" s="354"/>
      <c r="V1365" s="354"/>
      <c r="W1365" s="354"/>
      <c r="X1365" s="354"/>
      <c r="Y1365" s="355"/>
      <c r="Z1365" s="83"/>
    </row>
    <row r="1366" spans="1:26" s="43" customFormat="1" ht="21" hidden="1" customHeight="1" x14ac:dyDescent="0.25">
      <c r="A1366" s="44"/>
      <c r="B1366" s="45"/>
      <c r="C1366" s="356" t="s">
        <v>101</v>
      </c>
      <c r="D1366" s="356"/>
      <c r="E1366" s="356"/>
      <c r="F1366" s="356"/>
      <c r="G1366" s="46" t="str">
        <f>$J$1</f>
        <v>July</v>
      </c>
      <c r="H1366" s="357">
        <f>$K$1</f>
        <v>2020</v>
      </c>
      <c r="I1366" s="357"/>
      <c r="J1366" s="45"/>
      <c r="K1366" s="47"/>
      <c r="L1366" s="48"/>
      <c r="M1366" s="47"/>
      <c r="N1366" s="84"/>
      <c r="O1366" s="85" t="s">
        <v>58</v>
      </c>
      <c r="P1366" s="85" t="s">
        <v>7</v>
      </c>
      <c r="Q1366" s="85" t="s">
        <v>6</v>
      </c>
      <c r="R1366" s="85" t="s">
        <v>59</v>
      </c>
      <c r="S1366" s="86"/>
      <c r="T1366" s="85" t="s">
        <v>58</v>
      </c>
      <c r="U1366" s="85" t="s">
        <v>60</v>
      </c>
      <c r="V1366" s="85" t="s">
        <v>23</v>
      </c>
      <c r="W1366" s="85" t="s">
        <v>22</v>
      </c>
      <c r="X1366" s="85" t="s">
        <v>24</v>
      </c>
      <c r="Y1366" s="85" t="s">
        <v>64</v>
      </c>
      <c r="Z1366" s="87"/>
    </row>
    <row r="1367" spans="1:26" s="43" customFormat="1" ht="21" hidden="1" customHeight="1" x14ac:dyDescent="0.25">
      <c r="A1367" s="44"/>
      <c r="B1367" s="45"/>
      <c r="C1367" s="45"/>
      <c r="D1367" s="50"/>
      <c r="E1367" s="50"/>
      <c r="F1367" s="50"/>
      <c r="G1367" s="50"/>
      <c r="H1367" s="50"/>
      <c r="I1367" s="45"/>
      <c r="J1367" s="51" t="s">
        <v>1</v>
      </c>
      <c r="K1367" s="52"/>
      <c r="L1367" s="53"/>
      <c r="M1367" s="45"/>
      <c r="N1367" s="88"/>
      <c r="O1367" s="89" t="s">
        <v>50</v>
      </c>
      <c r="P1367" s="89">
        <v>31</v>
      </c>
      <c r="Q1367" s="89">
        <v>0</v>
      </c>
      <c r="R1367" s="89">
        <v>0</v>
      </c>
      <c r="S1367" s="90"/>
      <c r="T1367" s="89" t="s">
        <v>50</v>
      </c>
      <c r="U1367" s="91"/>
      <c r="V1367" s="91"/>
      <c r="W1367" s="91">
        <f>V1367+U1367</f>
        <v>0</v>
      </c>
      <c r="X1367" s="91"/>
      <c r="Y1367" s="91">
        <f>W1367-X1367</f>
        <v>0</v>
      </c>
      <c r="Z1367" s="87"/>
    </row>
    <row r="1368" spans="1:26" s="43" customFormat="1" ht="21" hidden="1" customHeight="1" x14ac:dyDescent="0.25">
      <c r="A1368" s="44"/>
      <c r="B1368" s="45" t="s">
        <v>0</v>
      </c>
      <c r="C1368" s="100"/>
      <c r="D1368" s="45"/>
      <c r="E1368" s="45"/>
      <c r="F1368" s="45"/>
      <c r="G1368" s="45"/>
      <c r="H1368" s="56"/>
      <c r="I1368" s="50"/>
      <c r="J1368" s="45"/>
      <c r="K1368" s="45"/>
      <c r="L1368" s="57"/>
      <c r="M1368" s="187"/>
      <c r="N1368" s="92"/>
      <c r="O1368" s="89" t="s">
        <v>76</v>
      </c>
      <c r="P1368" s="89">
        <v>29</v>
      </c>
      <c r="Q1368" s="89">
        <v>0</v>
      </c>
      <c r="R1368" s="89">
        <v>0</v>
      </c>
      <c r="S1368" s="93"/>
      <c r="T1368" s="89" t="s">
        <v>76</v>
      </c>
      <c r="U1368" s="162">
        <f>IF($J$1="January","",Y1367)</f>
        <v>0</v>
      </c>
      <c r="V1368" s="91"/>
      <c r="W1368" s="162">
        <f>IF(U1368="","",U1368+V1368)</f>
        <v>0</v>
      </c>
      <c r="X1368" s="91"/>
      <c r="Y1368" s="162">
        <f>IF(W1368="","",W1368-X1368)</f>
        <v>0</v>
      </c>
      <c r="Z1368" s="94"/>
    </row>
    <row r="1369" spans="1:26" s="43" customFormat="1" ht="21" hidden="1" customHeight="1" x14ac:dyDescent="0.25">
      <c r="A1369" s="44"/>
      <c r="B1369" s="59" t="s">
        <v>46</v>
      </c>
      <c r="C1369" s="193"/>
      <c r="D1369" s="45"/>
      <c r="E1369" s="45"/>
      <c r="F1369" s="358" t="s">
        <v>48</v>
      </c>
      <c r="G1369" s="358"/>
      <c r="H1369" s="45"/>
      <c r="I1369" s="358" t="s">
        <v>49</v>
      </c>
      <c r="J1369" s="358"/>
      <c r="K1369" s="358"/>
      <c r="L1369" s="61"/>
      <c r="M1369" s="45"/>
      <c r="N1369" s="88"/>
      <c r="O1369" s="89" t="s">
        <v>51</v>
      </c>
      <c r="P1369" s="89">
        <v>27</v>
      </c>
      <c r="Q1369" s="89">
        <v>4</v>
      </c>
      <c r="R1369" s="89">
        <v>0</v>
      </c>
      <c r="S1369" s="93"/>
      <c r="T1369" s="89" t="s">
        <v>51</v>
      </c>
      <c r="U1369" s="162">
        <f>IF($J$1="February","",Y1368)</f>
        <v>0</v>
      </c>
      <c r="V1369" s="91"/>
      <c r="W1369" s="162">
        <f t="shared" ref="W1369:W1378" si="248">IF(U1369="","",U1369+V1369)</f>
        <v>0</v>
      </c>
      <c r="X1369" s="91"/>
      <c r="Y1369" s="162">
        <f t="shared" ref="Y1369:Y1378" si="249">IF(W1369="","",W1369-X1369)</f>
        <v>0</v>
      </c>
      <c r="Z1369" s="94"/>
    </row>
    <row r="1370" spans="1:26" s="43" customFormat="1" ht="21" hidden="1" customHeight="1" x14ac:dyDescent="0.25">
      <c r="A1370" s="44"/>
      <c r="B1370" s="45"/>
      <c r="C1370" s="45"/>
      <c r="D1370" s="45"/>
      <c r="E1370" s="45"/>
      <c r="F1370" s="45"/>
      <c r="G1370" s="45"/>
      <c r="H1370" s="62"/>
      <c r="L1370" s="49"/>
      <c r="M1370" s="45"/>
      <c r="N1370" s="88"/>
      <c r="O1370" s="89" t="s">
        <v>52</v>
      </c>
      <c r="P1370" s="89">
        <v>17</v>
      </c>
      <c r="Q1370" s="89">
        <v>13</v>
      </c>
      <c r="R1370" s="89">
        <v>0</v>
      </c>
      <c r="S1370" s="93"/>
      <c r="T1370" s="89" t="s">
        <v>52</v>
      </c>
      <c r="U1370" s="162">
        <f>IF($J$1="March","",Y1369)</f>
        <v>0</v>
      </c>
      <c r="V1370" s="91"/>
      <c r="W1370" s="162">
        <f t="shared" si="248"/>
        <v>0</v>
      </c>
      <c r="X1370" s="91"/>
      <c r="Y1370" s="162">
        <f t="shared" si="249"/>
        <v>0</v>
      </c>
      <c r="Z1370" s="94"/>
    </row>
    <row r="1371" spans="1:26" s="43" customFormat="1" ht="21" hidden="1" customHeight="1" x14ac:dyDescent="0.25">
      <c r="A1371" s="44"/>
      <c r="B1371" s="359" t="s">
        <v>47</v>
      </c>
      <c r="C1371" s="360"/>
      <c r="D1371" s="45"/>
      <c r="E1371" s="45"/>
      <c r="F1371" s="63" t="s">
        <v>69</v>
      </c>
      <c r="G1371" s="58">
        <f>IF($J$1="January",U1367,IF($J$1="February",U1368,IF($J$1="March",U1369,IF($J$1="April",U1370,IF($J$1="May",U1371,IF($J$1="June",U1372,IF($J$1="July",U1373,IF($J$1="August",U1374,IF($J$1="August",U1374,IF($J$1="September",U1375,IF($J$1="October",U1376,IF($J$1="November",U1377,IF($J$1="December",U1378)))))))))))))</f>
        <v>0</v>
      </c>
      <c r="H1371" s="62"/>
      <c r="I1371" s="64">
        <f>IF(C1375&gt;0,$K$2,C1373)</f>
        <v>0</v>
      </c>
      <c r="J1371" s="65" t="s">
        <v>66</v>
      </c>
      <c r="K1371" s="66">
        <f>K1367/$K$2*I1371</f>
        <v>0</v>
      </c>
      <c r="L1371" s="67"/>
      <c r="M1371" s="45"/>
      <c r="N1371" s="88"/>
      <c r="O1371" s="89" t="s">
        <v>53</v>
      </c>
      <c r="P1371" s="89"/>
      <c r="Q1371" s="89"/>
      <c r="R1371" s="89">
        <v>0</v>
      </c>
      <c r="S1371" s="93"/>
      <c r="T1371" s="89" t="s">
        <v>53</v>
      </c>
      <c r="U1371" s="162">
        <f>IF($J$1="April","",Y1370)</f>
        <v>0</v>
      </c>
      <c r="V1371" s="91"/>
      <c r="W1371" s="162">
        <f t="shared" si="248"/>
        <v>0</v>
      </c>
      <c r="X1371" s="91"/>
      <c r="Y1371" s="162">
        <f t="shared" si="249"/>
        <v>0</v>
      </c>
      <c r="Z1371" s="94"/>
    </row>
    <row r="1372" spans="1:26" s="43" customFormat="1" ht="21" hidden="1" customHeight="1" x14ac:dyDescent="0.25">
      <c r="A1372" s="44"/>
      <c r="B1372" s="54"/>
      <c r="C1372" s="54"/>
      <c r="D1372" s="45"/>
      <c r="E1372" s="45"/>
      <c r="F1372" s="63" t="s">
        <v>23</v>
      </c>
      <c r="G1372" s="58">
        <f>IF($J$1="January",V1367,IF($J$1="February",V1368,IF($J$1="March",V1369,IF($J$1="April",V1370,IF($J$1="May",V1371,IF($J$1="June",V1372,IF($J$1="July",V1373,IF($J$1="August",V1374,IF($J$1="August",V1374,IF($J$1="September",V1375,IF($J$1="October",V1376,IF($J$1="November",V1377,IF($J$1="December",V1378)))))))))))))</f>
        <v>0</v>
      </c>
      <c r="H1372" s="62"/>
      <c r="I1372" s="108"/>
      <c r="J1372" s="65" t="s">
        <v>67</v>
      </c>
      <c r="K1372" s="68">
        <f>K1367/$K$2/8*I1372</f>
        <v>0</v>
      </c>
      <c r="L1372" s="69"/>
      <c r="M1372" s="45"/>
      <c r="N1372" s="88"/>
      <c r="O1372" s="89" t="s">
        <v>54</v>
      </c>
      <c r="P1372" s="89"/>
      <c r="Q1372" s="89"/>
      <c r="R1372" s="89">
        <v>0</v>
      </c>
      <c r="S1372" s="93"/>
      <c r="T1372" s="89" t="s">
        <v>54</v>
      </c>
      <c r="U1372" s="162">
        <f>IF($J$1="May","",Y1371)</f>
        <v>0</v>
      </c>
      <c r="V1372" s="91"/>
      <c r="W1372" s="162">
        <f t="shared" si="248"/>
        <v>0</v>
      </c>
      <c r="X1372" s="91"/>
      <c r="Y1372" s="162">
        <f t="shared" si="249"/>
        <v>0</v>
      </c>
      <c r="Z1372" s="94"/>
    </row>
    <row r="1373" spans="1:26" s="43" customFormat="1" ht="21" hidden="1" customHeight="1" x14ac:dyDescent="0.25">
      <c r="A1373" s="44"/>
      <c r="B1373" s="63" t="s">
        <v>7</v>
      </c>
      <c r="C1373" s="54">
        <f>IF($J$1="January",P1367,IF($J$1="February",P1368,IF($J$1="March",P1369,IF($J$1="April",P1370,IF($J$1="May",P1371,IF($J$1="June",P1372,IF($J$1="July",P1373,IF($J$1="August",P1374,IF($J$1="August",P1374,IF($J$1="September",P1375,IF($J$1="October",P1376,IF($J$1="November",P1377,IF($J$1="December",P1378)))))))))))))</f>
        <v>0</v>
      </c>
      <c r="D1373" s="45"/>
      <c r="E1373" s="45"/>
      <c r="F1373" s="63" t="s">
        <v>70</v>
      </c>
      <c r="G1373" s="58">
        <f>IF($J$1="January",W1367,IF($J$1="February",W1368,IF($J$1="March",W1369,IF($J$1="April",W1370,IF($J$1="May",W1371,IF($J$1="June",W1372,IF($J$1="July",W1373,IF($J$1="August",W1374,IF($J$1="August",W1374,IF($J$1="September",W1375,IF($J$1="October",W1376,IF($J$1="November",W1377,IF($J$1="December",W1378)))))))))))))</f>
        <v>0</v>
      </c>
      <c r="H1373" s="62"/>
      <c r="I1373" s="361" t="s">
        <v>74</v>
      </c>
      <c r="J1373" s="362"/>
      <c r="K1373" s="68">
        <f>K1371+K1372</f>
        <v>0</v>
      </c>
      <c r="L1373" s="69"/>
      <c r="M1373" s="45"/>
      <c r="N1373" s="88"/>
      <c r="O1373" s="89" t="s">
        <v>55</v>
      </c>
      <c r="P1373" s="89"/>
      <c r="Q1373" s="89"/>
      <c r="R1373" s="89">
        <v>0</v>
      </c>
      <c r="S1373" s="93"/>
      <c r="T1373" s="89" t="s">
        <v>55</v>
      </c>
      <c r="U1373" s="162">
        <f>IF($J$1="June","",Y1372)</f>
        <v>0</v>
      </c>
      <c r="V1373" s="91"/>
      <c r="W1373" s="162">
        <f t="shared" si="248"/>
        <v>0</v>
      </c>
      <c r="X1373" s="91"/>
      <c r="Y1373" s="162">
        <f t="shared" si="249"/>
        <v>0</v>
      </c>
      <c r="Z1373" s="94"/>
    </row>
    <row r="1374" spans="1:26" s="43" customFormat="1" ht="21" hidden="1" customHeight="1" x14ac:dyDescent="0.25">
      <c r="A1374" s="44"/>
      <c r="B1374" s="63" t="s">
        <v>6</v>
      </c>
      <c r="C1374" s="54">
        <f>IF($J$1="January",Q1367,IF($J$1="February",Q1368,IF($J$1="March",Q1369,IF($J$1="April",Q1370,IF($J$1="May",Q1371,IF($J$1="June",Q1372,IF($J$1="July",Q1373,IF($J$1="August",Q1374,IF($J$1="August",Q1374,IF($J$1="September",Q1375,IF($J$1="October",Q1376,IF($J$1="November",Q1377,IF($J$1="December",Q1378)))))))))))))</f>
        <v>0</v>
      </c>
      <c r="D1374" s="45"/>
      <c r="E1374" s="45"/>
      <c r="F1374" s="63" t="s">
        <v>24</v>
      </c>
      <c r="G1374" s="58">
        <f>IF($J$1="January",X1367,IF($J$1="February",X1368,IF($J$1="March",X1369,IF($J$1="April",X1370,IF($J$1="May",X1371,IF($J$1="June",X1372,IF($J$1="July",X1373,IF($J$1="August",X1374,IF($J$1="August",X1374,IF($J$1="September",X1375,IF($J$1="October",X1376,IF($J$1="November",X1377,IF($J$1="December",X1378)))))))))))))</f>
        <v>0</v>
      </c>
      <c r="H1374" s="62"/>
      <c r="I1374" s="361" t="s">
        <v>75</v>
      </c>
      <c r="J1374" s="362"/>
      <c r="K1374" s="58">
        <f>G1374</f>
        <v>0</v>
      </c>
      <c r="L1374" s="70"/>
      <c r="M1374" s="45"/>
      <c r="N1374" s="88"/>
      <c r="O1374" s="89" t="s">
        <v>56</v>
      </c>
      <c r="P1374" s="89"/>
      <c r="Q1374" s="89"/>
      <c r="R1374" s="89">
        <v>0</v>
      </c>
      <c r="S1374" s="93"/>
      <c r="T1374" s="89" t="s">
        <v>56</v>
      </c>
      <c r="U1374" s="162" t="str">
        <f>IF($J$1="July","",Y1373)</f>
        <v/>
      </c>
      <c r="V1374" s="91"/>
      <c r="W1374" s="162" t="str">
        <f t="shared" si="248"/>
        <v/>
      </c>
      <c r="X1374" s="91"/>
      <c r="Y1374" s="162" t="str">
        <f t="shared" si="249"/>
        <v/>
      </c>
      <c r="Z1374" s="94"/>
    </row>
    <row r="1375" spans="1:26" s="43" customFormat="1" ht="21" hidden="1" customHeight="1" x14ac:dyDescent="0.25">
      <c r="A1375" s="44"/>
      <c r="B1375" s="71" t="s">
        <v>73</v>
      </c>
      <c r="C1375" s="54">
        <f>IF($J$1="January",R1367,IF($J$1="February",R1368,IF($J$1="March",R1369,IF($J$1="April",R1370,IF($J$1="May",R1371,IF($J$1="June",R1372,IF($J$1="July",R1373,IF($J$1="August",R1374,IF($J$1="August",R1374,IF($J$1="September",R1375,IF($J$1="October",R1376,IF($J$1="November",R1377,IF($J$1="December",R1378)))))))))))))</f>
        <v>0</v>
      </c>
      <c r="D1375" s="45"/>
      <c r="E1375" s="45"/>
      <c r="F1375" s="63" t="s">
        <v>72</v>
      </c>
      <c r="G1375" s="58">
        <f>IF($J$1="January",Y1367,IF($J$1="February",Y1368,IF($J$1="March",Y1369,IF($J$1="April",Y1370,IF($J$1="May",Y1371,IF($J$1="June",Y1372,IF($J$1="July",Y1373,IF($J$1="August",Y1374,IF($J$1="August",Y1374,IF($J$1="September",Y1375,IF($J$1="October",Y1376,IF($J$1="November",Y1377,IF($J$1="December",Y1378)))))))))))))</f>
        <v>0</v>
      </c>
      <c r="H1375" s="45"/>
      <c r="I1375" s="363" t="s">
        <v>68</v>
      </c>
      <c r="J1375" s="364"/>
      <c r="K1375" s="72">
        <f>K1373-K1374</f>
        <v>0</v>
      </c>
      <c r="L1375" s="73"/>
      <c r="M1375" s="45"/>
      <c r="N1375" s="88"/>
      <c r="O1375" s="89" t="s">
        <v>61</v>
      </c>
      <c r="P1375" s="89"/>
      <c r="Q1375" s="89"/>
      <c r="R1375" s="89">
        <v>0</v>
      </c>
      <c r="S1375" s="93"/>
      <c r="T1375" s="89" t="s">
        <v>61</v>
      </c>
      <c r="U1375" s="162" t="str">
        <f>IF($J$1="August","",Y1374)</f>
        <v/>
      </c>
      <c r="V1375" s="91"/>
      <c r="W1375" s="162" t="str">
        <f t="shared" si="248"/>
        <v/>
      </c>
      <c r="X1375" s="91"/>
      <c r="Y1375" s="162" t="str">
        <f t="shared" si="249"/>
        <v/>
      </c>
      <c r="Z1375" s="94"/>
    </row>
    <row r="1376" spans="1:26" s="43" customFormat="1" ht="21" hidden="1" customHeight="1" x14ac:dyDescent="0.25">
      <c r="A1376" s="44"/>
      <c r="B1376" s="45"/>
      <c r="C1376" s="45"/>
      <c r="D1376" s="45"/>
      <c r="E1376" s="45"/>
      <c r="F1376" s="45"/>
      <c r="G1376" s="45"/>
      <c r="H1376" s="45"/>
      <c r="I1376" s="45"/>
      <c r="J1376" s="45"/>
      <c r="K1376" s="45"/>
      <c r="L1376" s="61"/>
      <c r="M1376" s="45"/>
      <c r="N1376" s="88"/>
      <c r="O1376" s="89" t="s">
        <v>57</v>
      </c>
      <c r="P1376" s="89"/>
      <c r="Q1376" s="89"/>
      <c r="R1376" s="89" t="str">
        <f>IF(Q1376="","",R1375-Q1376)</f>
        <v/>
      </c>
      <c r="S1376" s="93"/>
      <c r="T1376" s="89" t="s">
        <v>57</v>
      </c>
      <c r="U1376" s="162" t="str">
        <f>IF($J$1="September","",Y1375)</f>
        <v/>
      </c>
      <c r="V1376" s="91"/>
      <c r="W1376" s="162" t="str">
        <f t="shared" si="248"/>
        <v/>
      </c>
      <c r="X1376" s="91"/>
      <c r="Y1376" s="162" t="str">
        <f t="shared" si="249"/>
        <v/>
      </c>
      <c r="Z1376" s="94"/>
    </row>
    <row r="1377" spans="1:27" s="43" customFormat="1" ht="21" hidden="1" customHeight="1" x14ac:dyDescent="0.25">
      <c r="A1377" s="44"/>
      <c r="B1377" s="365" t="s">
        <v>103</v>
      </c>
      <c r="C1377" s="365"/>
      <c r="D1377" s="365"/>
      <c r="E1377" s="365"/>
      <c r="F1377" s="365"/>
      <c r="G1377" s="365"/>
      <c r="H1377" s="365"/>
      <c r="I1377" s="365"/>
      <c r="J1377" s="365"/>
      <c r="K1377" s="365"/>
      <c r="L1377" s="61"/>
      <c r="M1377" s="45"/>
      <c r="N1377" s="88"/>
      <c r="O1377" s="89" t="s">
        <v>62</v>
      </c>
      <c r="P1377" s="89"/>
      <c r="Q1377" s="89"/>
      <c r="R1377" s="89">
        <v>0</v>
      </c>
      <c r="S1377" s="93"/>
      <c r="T1377" s="89" t="s">
        <v>62</v>
      </c>
      <c r="U1377" s="162" t="str">
        <f>IF($J$1="October","",Y1376)</f>
        <v/>
      </c>
      <c r="V1377" s="91"/>
      <c r="W1377" s="162" t="str">
        <f t="shared" si="248"/>
        <v/>
      </c>
      <c r="X1377" s="91"/>
      <c r="Y1377" s="162" t="str">
        <f t="shared" si="249"/>
        <v/>
      </c>
      <c r="Z1377" s="94"/>
    </row>
    <row r="1378" spans="1:27" s="43" customFormat="1" ht="21" hidden="1" customHeight="1" x14ac:dyDescent="0.25">
      <c r="A1378" s="44"/>
      <c r="B1378" s="365"/>
      <c r="C1378" s="365"/>
      <c r="D1378" s="365"/>
      <c r="E1378" s="365"/>
      <c r="F1378" s="365"/>
      <c r="G1378" s="365"/>
      <c r="H1378" s="365"/>
      <c r="I1378" s="365"/>
      <c r="J1378" s="365"/>
      <c r="K1378" s="365"/>
      <c r="L1378" s="61"/>
      <c r="M1378" s="45"/>
      <c r="N1378" s="88"/>
      <c r="O1378" s="89" t="s">
        <v>63</v>
      </c>
      <c r="P1378" s="89"/>
      <c r="Q1378" s="89"/>
      <c r="R1378" s="89">
        <v>0</v>
      </c>
      <c r="S1378" s="93"/>
      <c r="T1378" s="89" t="s">
        <v>63</v>
      </c>
      <c r="U1378" s="162" t="str">
        <f>IF($J$1="November","",Y1377)</f>
        <v/>
      </c>
      <c r="V1378" s="91"/>
      <c r="W1378" s="162" t="str">
        <f t="shared" si="248"/>
        <v/>
      </c>
      <c r="X1378" s="91"/>
      <c r="Y1378" s="162" t="str">
        <f t="shared" si="249"/>
        <v/>
      </c>
      <c r="Z1378" s="94"/>
    </row>
    <row r="1379" spans="1:27" s="43" customFormat="1" ht="21" hidden="1" customHeight="1" thickBot="1" x14ac:dyDescent="0.3">
      <c r="A1379" s="74"/>
      <c r="B1379" s="75"/>
      <c r="C1379" s="75"/>
      <c r="D1379" s="75"/>
      <c r="E1379" s="75"/>
      <c r="F1379" s="75"/>
      <c r="G1379" s="75"/>
      <c r="H1379" s="75"/>
      <c r="I1379" s="75"/>
      <c r="J1379" s="75"/>
      <c r="K1379" s="75"/>
      <c r="L1379" s="76"/>
      <c r="N1379" s="95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7"/>
    </row>
    <row r="1380" spans="1:27" s="43" customFormat="1" ht="21" hidden="1" customHeight="1" thickBot="1" x14ac:dyDescent="0.3">
      <c r="A1380" s="44"/>
      <c r="B1380" s="45"/>
      <c r="C1380" s="45"/>
      <c r="D1380" s="45"/>
      <c r="E1380" s="45"/>
      <c r="F1380" s="45"/>
      <c r="G1380" s="45"/>
      <c r="H1380" s="45"/>
      <c r="I1380" s="45"/>
      <c r="J1380" s="45"/>
      <c r="K1380" s="45"/>
      <c r="L1380" s="61"/>
      <c r="N1380" s="88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109"/>
    </row>
    <row r="1381" spans="1:27" s="43" customFormat="1" ht="21" hidden="1" customHeight="1" x14ac:dyDescent="0.25">
      <c r="A1381" s="381" t="s">
        <v>45</v>
      </c>
      <c r="B1381" s="382"/>
      <c r="C1381" s="382"/>
      <c r="D1381" s="382"/>
      <c r="E1381" s="382"/>
      <c r="F1381" s="382"/>
      <c r="G1381" s="382"/>
      <c r="H1381" s="382"/>
      <c r="I1381" s="382"/>
      <c r="J1381" s="382"/>
      <c r="K1381" s="382"/>
      <c r="L1381" s="383"/>
      <c r="M1381" s="42"/>
      <c r="N1381" s="81"/>
      <c r="O1381" s="353" t="s">
        <v>47</v>
      </c>
      <c r="P1381" s="354"/>
      <c r="Q1381" s="354"/>
      <c r="R1381" s="355"/>
      <c r="S1381" s="82"/>
      <c r="T1381" s="353" t="s">
        <v>48</v>
      </c>
      <c r="U1381" s="354"/>
      <c r="V1381" s="354"/>
      <c r="W1381" s="354"/>
      <c r="X1381" s="354"/>
      <c r="Y1381" s="355"/>
      <c r="Z1381" s="83"/>
      <c r="AA1381" s="42"/>
    </row>
    <row r="1382" spans="1:27" s="43" customFormat="1" ht="21" hidden="1" customHeight="1" x14ac:dyDescent="0.25">
      <c r="A1382" s="44"/>
      <c r="B1382" s="45"/>
      <c r="C1382" s="356" t="s">
        <v>101</v>
      </c>
      <c r="D1382" s="356"/>
      <c r="E1382" s="356"/>
      <c r="F1382" s="356"/>
      <c r="G1382" s="46" t="str">
        <f>$J$1</f>
        <v>July</v>
      </c>
      <c r="H1382" s="357">
        <f>$K$1</f>
        <v>2020</v>
      </c>
      <c r="I1382" s="357"/>
      <c r="J1382" s="45"/>
      <c r="K1382" s="47"/>
      <c r="L1382" s="48"/>
      <c r="M1382" s="47"/>
      <c r="N1382" s="84"/>
      <c r="O1382" s="85" t="s">
        <v>58</v>
      </c>
      <c r="P1382" s="85" t="s">
        <v>7</v>
      </c>
      <c r="Q1382" s="85" t="s">
        <v>6</v>
      </c>
      <c r="R1382" s="85" t="s">
        <v>59</v>
      </c>
      <c r="S1382" s="86"/>
      <c r="T1382" s="85" t="s">
        <v>58</v>
      </c>
      <c r="U1382" s="85" t="s">
        <v>60</v>
      </c>
      <c r="V1382" s="85" t="s">
        <v>23</v>
      </c>
      <c r="W1382" s="85" t="s">
        <v>22</v>
      </c>
      <c r="X1382" s="85" t="s">
        <v>24</v>
      </c>
      <c r="Y1382" s="85" t="s">
        <v>64</v>
      </c>
      <c r="Z1382" s="87"/>
      <c r="AA1382" s="47"/>
    </row>
    <row r="1383" spans="1:27" s="43" customFormat="1" ht="21" hidden="1" customHeight="1" x14ac:dyDescent="0.25">
      <c r="A1383" s="44"/>
      <c r="B1383" s="45"/>
      <c r="C1383" s="45"/>
      <c r="D1383" s="50"/>
      <c r="E1383" s="50"/>
      <c r="F1383" s="50"/>
      <c r="G1383" s="50"/>
      <c r="H1383" s="50"/>
      <c r="I1383" s="45"/>
      <c r="J1383" s="51" t="s">
        <v>1</v>
      </c>
      <c r="K1383" s="52"/>
      <c r="L1383" s="53"/>
      <c r="M1383" s="45"/>
      <c r="N1383" s="88"/>
      <c r="O1383" s="89" t="s">
        <v>50</v>
      </c>
      <c r="P1383" s="89"/>
      <c r="Q1383" s="89"/>
      <c r="R1383" s="89">
        <v>0</v>
      </c>
      <c r="S1383" s="90"/>
      <c r="T1383" s="89" t="s">
        <v>50</v>
      </c>
      <c r="U1383" s="91"/>
      <c r="V1383" s="91"/>
      <c r="W1383" s="91">
        <f>V1383+U1383</f>
        <v>0</v>
      </c>
      <c r="X1383" s="91"/>
      <c r="Y1383" s="91">
        <f>W1383-X1383</f>
        <v>0</v>
      </c>
      <c r="Z1383" s="87"/>
      <c r="AA1383" s="45"/>
    </row>
    <row r="1384" spans="1:27" s="43" customFormat="1" ht="21" hidden="1" customHeight="1" x14ac:dyDescent="0.25">
      <c r="A1384" s="44"/>
      <c r="B1384" s="45" t="s">
        <v>0</v>
      </c>
      <c r="C1384" s="55"/>
      <c r="D1384" s="45"/>
      <c r="E1384" s="45"/>
      <c r="F1384" s="45"/>
      <c r="G1384" s="45"/>
      <c r="H1384" s="56"/>
      <c r="I1384" s="50"/>
      <c r="J1384" s="45"/>
      <c r="K1384" s="45"/>
      <c r="L1384" s="57"/>
      <c r="M1384" s="42"/>
      <c r="N1384" s="92"/>
      <c r="O1384" s="89" t="s">
        <v>76</v>
      </c>
      <c r="P1384" s="89"/>
      <c r="Q1384" s="89"/>
      <c r="R1384" s="89">
        <v>0</v>
      </c>
      <c r="S1384" s="93"/>
      <c r="T1384" s="89" t="s">
        <v>76</v>
      </c>
      <c r="U1384" s="162">
        <f>Y1383</f>
        <v>0</v>
      </c>
      <c r="V1384" s="91"/>
      <c r="W1384" s="162">
        <f>IF(U1384="","",U1384+V1384)</f>
        <v>0</v>
      </c>
      <c r="X1384" s="91"/>
      <c r="Y1384" s="162">
        <f>IF(W1384="","",W1384-X1384)</f>
        <v>0</v>
      </c>
      <c r="Z1384" s="94"/>
      <c r="AA1384" s="42"/>
    </row>
    <row r="1385" spans="1:27" s="43" customFormat="1" ht="21" hidden="1" customHeight="1" x14ac:dyDescent="0.25">
      <c r="A1385" s="44"/>
      <c r="B1385" s="59" t="s">
        <v>46</v>
      </c>
      <c r="C1385" s="77"/>
      <c r="D1385" s="45"/>
      <c r="E1385" s="45"/>
      <c r="F1385" s="358" t="s">
        <v>48</v>
      </c>
      <c r="G1385" s="358"/>
      <c r="H1385" s="45"/>
      <c r="I1385" s="358" t="s">
        <v>49</v>
      </c>
      <c r="J1385" s="358"/>
      <c r="K1385" s="358"/>
      <c r="L1385" s="61"/>
      <c r="M1385" s="45"/>
      <c r="N1385" s="88"/>
      <c r="O1385" s="89" t="s">
        <v>51</v>
      </c>
      <c r="P1385" s="89"/>
      <c r="Q1385" s="89"/>
      <c r="R1385" s="89">
        <v>0</v>
      </c>
      <c r="S1385" s="93"/>
      <c r="T1385" s="89" t="s">
        <v>51</v>
      </c>
      <c r="U1385" s="162"/>
      <c r="V1385" s="91"/>
      <c r="W1385" s="162" t="str">
        <f t="shared" ref="W1385:W1394" si="250">IF(U1385="","",U1385+V1385)</f>
        <v/>
      </c>
      <c r="X1385" s="91"/>
      <c r="Y1385" s="162" t="str">
        <f t="shared" ref="Y1385:Y1394" si="251">IF(W1385="","",W1385-X1385)</f>
        <v/>
      </c>
      <c r="Z1385" s="94"/>
      <c r="AA1385" s="45"/>
    </row>
    <row r="1386" spans="1:27" s="43" customFormat="1" ht="21" hidden="1" customHeight="1" x14ac:dyDescent="0.25">
      <c r="A1386" s="44"/>
      <c r="B1386" s="45"/>
      <c r="C1386" s="45"/>
      <c r="D1386" s="45"/>
      <c r="E1386" s="45"/>
      <c r="F1386" s="45"/>
      <c r="G1386" s="45"/>
      <c r="H1386" s="62"/>
      <c r="L1386" s="49"/>
      <c r="M1386" s="45"/>
      <c r="N1386" s="88"/>
      <c r="O1386" s="89" t="s">
        <v>52</v>
      </c>
      <c r="P1386" s="89"/>
      <c r="Q1386" s="89"/>
      <c r="R1386" s="89">
        <v>0</v>
      </c>
      <c r="S1386" s="93"/>
      <c r="T1386" s="89" t="s">
        <v>52</v>
      </c>
      <c r="U1386" s="162"/>
      <c r="V1386" s="91"/>
      <c r="W1386" s="162" t="str">
        <f t="shared" si="250"/>
        <v/>
      </c>
      <c r="X1386" s="91"/>
      <c r="Y1386" s="162" t="str">
        <f t="shared" si="251"/>
        <v/>
      </c>
      <c r="Z1386" s="94"/>
      <c r="AA1386" s="45"/>
    </row>
    <row r="1387" spans="1:27" s="43" customFormat="1" ht="21" hidden="1" customHeight="1" x14ac:dyDescent="0.25">
      <c r="A1387" s="44"/>
      <c r="B1387" s="359" t="s">
        <v>47</v>
      </c>
      <c r="C1387" s="360"/>
      <c r="D1387" s="45"/>
      <c r="E1387" s="45"/>
      <c r="F1387" s="63" t="s">
        <v>69</v>
      </c>
      <c r="G1387" s="58">
        <f>IF($J$1="January",U1383,IF($J$1="February",U1384,IF($J$1="March",U1385,IF($J$1="April",U1386,IF($J$1="May",U1387,IF($J$1="June",U1388,IF($J$1="July",U1389,IF($J$1="August",U1390,IF($J$1="August",U1390,IF($J$1="September",U1391,IF($J$1="October",U1392,IF($J$1="November",U1393,IF($J$1="December",U1394)))))))))))))</f>
        <v>0</v>
      </c>
      <c r="H1387" s="62"/>
      <c r="I1387" s="64">
        <f>IF(C1391&gt;0,$K$2,C1389)</f>
        <v>0</v>
      </c>
      <c r="J1387" s="65" t="s">
        <v>66</v>
      </c>
      <c r="K1387" s="66">
        <f>K1383/$K$2*I1387</f>
        <v>0</v>
      </c>
      <c r="L1387" s="67"/>
      <c r="M1387" s="45"/>
      <c r="N1387" s="88"/>
      <c r="O1387" s="89" t="s">
        <v>53</v>
      </c>
      <c r="P1387" s="89"/>
      <c r="Q1387" s="89"/>
      <c r="R1387" s="89">
        <v>0</v>
      </c>
      <c r="S1387" s="93"/>
      <c r="T1387" s="89" t="s">
        <v>53</v>
      </c>
      <c r="U1387" s="162"/>
      <c r="V1387" s="91"/>
      <c r="W1387" s="162" t="str">
        <f t="shared" si="250"/>
        <v/>
      </c>
      <c r="X1387" s="91"/>
      <c r="Y1387" s="162" t="str">
        <f t="shared" si="251"/>
        <v/>
      </c>
      <c r="Z1387" s="94"/>
      <c r="AA1387" s="45"/>
    </row>
    <row r="1388" spans="1:27" s="43" customFormat="1" ht="21" hidden="1" customHeight="1" x14ac:dyDescent="0.25">
      <c r="A1388" s="44"/>
      <c r="B1388" s="54"/>
      <c r="C1388" s="54"/>
      <c r="D1388" s="45"/>
      <c r="E1388" s="45"/>
      <c r="F1388" s="63" t="s">
        <v>23</v>
      </c>
      <c r="G1388" s="58">
        <f>IF($J$1="January",V1383,IF($J$1="February",V1384,IF($J$1="March",V1385,IF($J$1="April",V1386,IF($J$1="May",V1387,IF($J$1="June",V1388,IF($J$1="July",V1389,IF($J$1="August",V1390,IF($J$1="August",V1390,IF($J$1="September",V1391,IF($J$1="October",V1392,IF($J$1="November",V1393,IF($J$1="December",V1394)))))))))))))</f>
        <v>0</v>
      </c>
      <c r="H1388" s="62"/>
      <c r="I1388" s="108"/>
      <c r="J1388" s="65" t="s">
        <v>67</v>
      </c>
      <c r="K1388" s="68">
        <f>K1383/$K$2/8*I1388</f>
        <v>0</v>
      </c>
      <c r="L1388" s="69"/>
      <c r="M1388" s="45"/>
      <c r="N1388" s="88"/>
      <c r="O1388" s="89" t="s">
        <v>54</v>
      </c>
      <c r="P1388" s="89">
        <v>12</v>
      </c>
      <c r="Q1388" s="89">
        <v>18</v>
      </c>
      <c r="R1388" s="89">
        <v>0</v>
      </c>
      <c r="S1388" s="93"/>
      <c r="T1388" s="89" t="s">
        <v>54</v>
      </c>
      <c r="U1388" s="162"/>
      <c r="V1388" s="91"/>
      <c r="W1388" s="162" t="str">
        <f t="shared" si="250"/>
        <v/>
      </c>
      <c r="X1388" s="91"/>
      <c r="Y1388" s="162" t="str">
        <f t="shared" si="251"/>
        <v/>
      </c>
      <c r="Z1388" s="94"/>
      <c r="AA1388" s="45"/>
    </row>
    <row r="1389" spans="1:27" s="43" customFormat="1" ht="21" hidden="1" customHeight="1" x14ac:dyDescent="0.25">
      <c r="A1389" s="44"/>
      <c r="B1389" s="63" t="s">
        <v>7</v>
      </c>
      <c r="C1389" s="54">
        <f>IF($J$1="January",P1383,IF($J$1="February",P1384,IF($J$1="March",P1385,IF($J$1="April",P1386,IF($J$1="May",P1387,IF($J$1="June",P1388,IF($J$1="July",P1389,IF($J$1="August",P1390,IF($J$1="August",P1390,IF($J$1="September",P1391,IF($J$1="October",P1392,IF($J$1="November",P1393,IF($J$1="December",P1394)))))))))))))</f>
        <v>0</v>
      </c>
      <c r="D1389" s="45"/>
      <c r="E1389" s="45"/>
      <c r="F1389" s="63" t="s">
        <v>70</v>
      </c>
      <c r="G1389" s="58" t="str">
        <f>IF($J$1="January",W1383,IF($J$1="February",W1384,IF($J$1="March",W1385,IF($J$1="April",W1386,IF($J$1="May",W1387,IF($J$1="June",W1388,IF($J$1="July",W1389,IF($J$1="August",W1390,IF($J$1="August",W1390,IF($J$1="September",W1391,IF($J$1="October",W1392,IF($J$1="November",W1393,IF($J$1="December",W1394)))))))))))))</f>
        <v/>
      </c>
      <c r="H1389" s="62"/>
      <c r="I1389" s="361" t="s">
        <v>74</v>
      </c>
      <c r="J1389" s="362"/>
      <c r="K1389" s="68">
        <f>K1387+K1388</f>
        <v>0</v>
      </c>
      <c r="L1389" s="69"/>
      <c r="M1389" s="45"/>
      <c r="N1389" s="88"/>
      <c r="O1389" s="89" t="s">
        <v>55</v>
      </c>
      <c r="P1389" s="89"/>
      <c r="Q1389" s="89"/>
      <c r="R1389" s="89">
        <v>0</v>
      </c>
      <c r="S1389" s="93"/>
      <c r="T1389" s="89" t="s">
        <v>55</v>
      </c>
      <c r="U1389" s="162"/>
      <c r="V1389" s="91"/>
      <c r="W1389" s="162" t="str">
        <f t="shared" si="250"/>
        <v/>
      </c>
      <c r="X1389" s="91"/>
      <c r="Y1389" s="162" t="str">
        <f t="shared" si="251"/>
        <v/>
      </c>
      <c r="Z1389" s="94"/>
      <c r="AA1389" s="45"/>
    </row>
    <row r="1390" spans="1:27" s="43" customFormat="1" ht="21" hidden="1" customHeight="1" x14ac:dyDescent="0.25">
      <c r="A1390" s="44"/>
      <c r="B1390" s="63" t="s">
        <v>6</v>
      </c>
      <c r="C1390" s="54">
        <f>IF($J$1="January",Q1383,IF($J$1="February",Q1384,IF($J$1="March",Q1385,IF($J$1="April",Q1386,IF($J$1="May",Q1387,IF($J$1="June",Q1388,IF($J$1="July",Q1389,IF($J$1="August",Q1390,IF($J$1="August",Q1390,IF($J$1="September",Q1391,IF($J$1="October",Q1392,IF($J$1="November",Q1393,IF($J$1="December",Q1394)))))))))))))</f>
        <v>0</v>
      </c>
      <c r="D1390" s="45"/>
      <c r="E1390" s="45"/>
      <c r="F1390" s="63" t="s">
        <v>24</v>
      </c>
      <c r="G1390" s="58">
        <f>IF($J$1="January",X1383,IF($J$1="February",X1384,IF($J$1="March",X1385,IF($J$1="April",X1386,IF($J$1="May",X1387,IF($J$1="June",X1388,IF($J$1="July",X1389,IF($J$1="August",X1390,IF($J$1="August",X1390,IF($J$1="September",X1391,IF($J$1="October",X1392,IF($J$1="November",X1393,IF($J$1="December",X1394)))))))))))))</f>
        <v>0</v>
      </c>
      <c r="H1390" s="62"/>
      <c r="I1390" s="361" t="s">
        <v>75</v>
      </c>
      <c r="J1390" s="362"/>
      <c r="K1390" s="58">
        <f>G1390</f>
        <v>0</v>
      </c>
      <c r="L1390" s="70"/>
      <c r="M1390" s="45"/>
      <c r="N1390" s="88"/>
      <c r="O1390" s="89" t="s">
        <v>56</v>
      </c>
      <c r="P1390" s="89"/>
      <c r="Q1390" s="89"/>
      <c r="R1390" s="89">
        <v>0</v>
      </c>
      <c r="S1390" s="93"/>
      <c r="T1390" s="89" t="s">
        <v>56</v>
      </c>
      <c r="U1390" s="162"/>
      <c r="V1390" s="91"/>
      <c r="W1390" s="162" t="str">
        <f t="shared" si="250"/>
        <v/>
      </c>
      <c r="X1390" s="91"/>
      <c r="Y1390" s="162" t="str">
        <f t="shared" si="251"/>
        <v/>
      </c>
      <c r="Z1390" s="94"/>
      <c r="AA1390" s="45"/>
    </row>
    <row r="1391" spans="1:27" s="43" customFormat="1" ht="21" hidden="1" customHeight="1" x14ac:dyDescent="0.25">
      <c r="A1391" s="44"/>
      <c r="B1391" s="71" t="s">
        <v>73</v>
      </c>
      <c r="C1391" s="54">
        <f>IF($J$1="January",R1383,IF($J$1="February",R1384,IF($J$1="March",R1385,IF($J$1="April",R1386,IF($J$1="May",R1387,IF($J$1="June",R1388,IF($J$1="July",R1389,IF($J$1="August",R1390,IF($J$1="August",R1390,IF($J$1="September",R1391,IF($J$1="October",R1392,IF($J$1="November",R1393,IF($J$1="December",R1394)))))))))))))</f>
        <v>0</v>
      </c>
      <c r="D1391" s="45"/>
      <c r="E1391" s="45"/>
      <c r="F1391" s="63" t="s">
        <v>72</v>
      </c>
      <c r="G1391" s="58" t="str">
        <f>IF($J$1="January",Y1383,IF($J$1="February",Y1384,IF($J$1="March",Y1385,IF($J$1="April",Y1386,IF($J$1="May",Y1387,IF($J$1="June",Y1388,IF($J$1="July",Y1389,IF($J$1="August",Y1390,IF($J$1="August",Y1390,IF($J$1="September",Y1391,IF($J$1="October",Y1392,IF($J$1="November",Y1393,IF($J$1="December",Y1394)))))))))))))</f>
        <v/>
      </c>
      <c r="H1391" s="45"/>
      <c r="I1391" s="363" t="s">
        <v>68</v>
      </c>
      <c r="J1391" s="364"/>
      <c r="K1391" s="72">
        <f>K1389-K1390</f>
        <v>0</v>
      </c>
      <c r="L1391" s="73"/>
      <c r="M1391" s="45"/>
      <c r="N1391" s="88"/>
      <c r="O1391" s="89" t="s">
        <v>61</v>
      </c>
      <c r="P1391" s="89"/>
      <c r="Q1391" s="89"/>
      <c r="R1391" s="89">
        <v>0</v>
      </c>
      <c r="S1391" s="93"/>
      <c r="T1391" s="89" t="s">
        <v>61</v>
      </c>
      <c r="U1391" s="162"/>
      <c r="V1391" s="91"/>
      <c r="W1391" s="162" t="str">
        <f t="shared" si="250"/>
        <v/>
      </c>
      <c r="X1391" s="91"/>
      <c r="Y1391" s="162" t="str">
        <f t="shared" si="251"/>
        <v/>
      </c>
      <c r="Z1391" s="94"/>
      <c r="AA1391" s="45"/>
    </row>
    <row r="1392" spans="1:27" s="43" customFormat="1" ht="21" hidden="1" customHeight="1" x14ac:dyDescent="0.25">
      <c r="A1392" s="44"/>
      <c r="B1392" s="45"/>
      <c r="C1392" s="45"/>
      <c r="D1392" s="45"/>
      <c r="E1392" s="45"/>
      <c r="F1392" s="45"/>
      <c r="G1392" s="45"/>
      <c r="H1392" s="45"/>
      <c r="I1392" s="45"/>
      <c r="J1392" s="45"/>
      <c r="K1392" s="177"/>
      <c r="L1392" s="61"/>
      <c r="M1392" s="45"/>
      <c r="N1392" s="88"/>
      <c r="O1392" s="89" t="s">
        <v>57</v>
      </c>
      <c r="P1392" s="89"/>
      <c r="Q1392" s="89"/>
      <c r="R1392" s="89">
        <v>0</v>
      </c>
      <c r="S1392" s="93"/>
      <c r="T1392" s="89" t="s">
        <v>57</v>
      </c>
      <c r="U1392" s="162"/>
      <c r="V1392" s="91"/>
      <c r="W1392" s="162" t="str">
        <f t="shared" si="250"/>
        <v/>
      </c>
      <c r="X1392" s="91"/>
      <c r="Y1392" s="162" t="str">
        <f t="shared" si="251"/>
        <v/>
      </c>
      <c r="Z1392" s="94"/>
      <c r="AA1392" s="45"/>
    </row>
    <row r="1393" spans="1:27" s="43" customFormat="1" ht="21" hidden="1" customHeight="1" x14ac:dyDescent="0.25">
      <c r="A1393" s="44"/>
      <c r="B1393" s="365" t="s">
        <v>103</v>
      </c>
      <c r="C1393" s="365"/>
      <c r="D1393" s="365"/>
      <c r="E1393" s="365"/>
      <c r="F1393" s="365"/>
      <c r="G1393" s="365"/>
      <c r="H1393" s="365"/>
      <c r="I1393" s="365"/>
      <c r="J1393" s="365"/>
      <c r="K1393" s="365"/>
      <c r="L1393" s="61"/>
      <c r="M1393" s="45"/>
      <c r="N1393" s="88"/>
      <c r="O1393" s="89" t="s">
        <v>62</v>
      </c>
      <c r="P1393" s="89"/>
      <c r="Q1393" s="89"/>
      <c r="R1393" s="89" t="str">
        <f t="shared" ref="R1393" si="252">IF(Q1393="","",R1392-Q1393)</f>
        <v/>
      </c>
      <c r="S1393" s="93"/>
      <c r="T1393" s="89" t="s">
        <v>62</v>
      </c>
      <c r="U1393" s="162"/>
      <c r="V1393" s="91"/>
      <c r="W1393" s="162" t="str">
        <f t="shared" si="250"/>
        <v/>
      </c>
      <c r="X1393" s="91"/>
      <c r="Y1393" s="162" t="str">
        <f t="shared" si="251"/>
        <v/>
      </c>
      <c r="Z1393" s="94"/>
      <c r="AA1393" s="45"/>
    </row>
    <row r="1394" spans="1:27" s="43" customFormat="1" ht="21" hidden="1" customHeight="1" x14ac:dyDescent="0.25">
      <c r="A1394" s="44"/>
      <c r="B1394" s="365"/>
      <c r="C1394" s="365"/>
      <c r="D1394" s="365"/>
      <c r="E1394" s="365"/>
      <c r="F1394" s="365"/>
      <c r="G1394" s="365"/>
      <c r="H1394" s="365"/>
      <c r="I1394" s="365"/>
      <c r="J1394" s="365"/>
      <c r="K1394" s="365"/>
      <c r="L1394" s="61"/>
      <c r="M1394" s="45"/>
      <c r="N1394" s="88"/>
      <c r="O1394" s="89" t="s">
        <v>63</v>
      </c>
      <c r="P1394" s="89"/>
      <c r="Q1394" s="89"/>
      <c r="R1394" s="89">
        <v>0</v>
      </c>
      <c r="S1394" s="93"/>
      <c r="T1394" s="89" t="s">
        <v>63</v>
      </c>
      <c r="U1394" s="162"/>
      <c r="V1394" s="91"/>
      <c r="W1394" s="162" t="str">
        <f t="shared" si="250"/>
        <v/>
      </c>
      <c r="X1394" s="91"/>
      <c r="Y1394" s="162" t="str">
        <f t="shared" si="251"/>
        <v/>
      </c>
      <c r="Z1394" s="94"/>
      <c r="AA1394" s="45"/>
    </row>
    <row r="1395" spans="1:27" s="43" customFormat="1" ht="21" hidden="1" customHeight="1" thickBot="1" x14ac:dyDescent="0.3">
      <c r="A1395" s="74"/>
      <c r="B1395" s="75"/>
      <c r="C1395" s="75"/>
      <c r="D1395" s="75"/>
      <c r="E1395" s="75"/>
      <c r="F1395" s="75"/>
      <c r="G1395" s="75"/>
      <c r="H1395" s="75"/>
      <c r="I1395" s="75"/>
      <c r="J1395" s="75"/>
      <c r="K1395" s="75"/>
      <c r="L1395" s="76"/>
      <c r="N1395" s="95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7"/>
    </row>
    <row r="1396" spans="1:27" s="43" customFormat="1" ht="21" hidden="1" customHeight="1" thickBot="1" x14ac:dyDescent="0.3">
      <c r="A1396" s="44"/>
      <c r="B1396" s="45"/>
      <c r="C1396" s="45"/>
      <c r="D1396" s="45"/>
      <c r="E1396" s="45"/>
      <c r="F1396" s="45"/>
      <c r="G1396" s="45"/>
      <c r="H1396" s="45"/>
      <c r="I1396" s="45"/>
      <c r="J1396" s="45"/>
      <c r="K1396" s="45"/>
      <c r="L1396" s="61"/>
      <c r="N1396" s="88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109"/>
    </row>
    <row r="1397" spans="1:27" s="43" customFormat="1" ht="21" hidden="1" customHeight="1" x14ac:dyDescent="0.25">
      <c r="A1397" s="366" t="s">
        <v>45</v>
      </c>
      <c r="B1397" s="367"/>
      <c r="C1397" s="367"/>
      <c r="D1397" s="367"/>
      <c r="E1397" s="367"/>
      <c r="F1397" s="367"/>
      <c r="G1397" s="367"/>
      <c r="H1397" s="367"/>
      <c r="I1397" s="367"/>
      <c r="J1397" s="367"/>
      <c r="K1397" s="367"/>
      <c r="L1397" s="368"/>
      <c r="M1397" s="42"/>
      <c r="N1397" s="81"/>
      <c r="O1397" s="353" t="s">
        <v>47</v>
      </c>
      <c r="P1397" s="354"/>
      <c r="Q1397" s="354"/>
      <c r="R1397" s="355"/>
      <c r="S1397" s="82"/>
      <c r="T1397" s="353" t="s">
        <v>48</v>
      </c>
      <c r="U1397" s="354"/>
      <c r="V1397" s="354"/>
      <c r="W1397" s="354"/>
      <c r="X1397" s="354"/>
      <c r="Y1397" s="355"/>
      <c r="Z1397" s="83"/>
      <c r="AA1397" s="42"/>
    </row>
    <row r="1398" spans="1:27" s="43" customFormat="1" ht="21" hidden="1" customHeight="1" x14ac:dyDescent="0.25">
      <c r="A1398" s="44"/>
      <c r="B1398" s="45"/>
      <c r="C1398" s="356" t="s">
        <v>101</v>
      </c>
      <c r="D1398" s="356"/>
      <c r="E1398" s="356"/>
      <c r="F1398" s="356"/>
      <c r="G1398" s="46" t="str">
        <f>$J$1</f>
        <v>July</v>
      </c>
      <c r="H1398" s="357">
        <f>$K$1</f>
        <v>2020</v>
      </c>
      <c r="I1398" s="357"/>
      <c r="J1398" s="45"/>
      <c r="K1398" s="47"/>
      <c r="L1398" s="48"/>
      <c r="M1398" s="47"/>
      <c r="N1398" s="84"/>
      <c r="O1398" s="85" t="s">
        <v>58</v>
      </c>
      <c r="P1398" s="85" t="s">
        <v>7</v>
      </c>
      <c r="Q1398" s="85" t="s">
        <v>6</v>
      </c>
      <c r="R1398" s="85" t="s">
        <v>59</v>
      </c>
      <c r="S1398" s="86"/>
      <c r="T1398" s="85" t="s">
        <v>58</v>
      </c>
      <c r="U1398" s="85" t="s">
        <v>60</v>
      </c>
      <c r="V1398" s="85" t="s">
        <v>23</v>
      </c>
      <c r="W1398" s="85" t="s">
        <v>22</v>
      </c>
      <c r="X1398" s="85" t="s">
        <v>24</v>
      </c>
      <c r="Y1398" s="85" t="s">
        <v>64</v>
      </c>
      <c r="Z1398" s="87"/>
      <c r="AA1398" s="47"/>
    </row>
    <row r="1399" spans="1:27" s="43" customFormat="1" ht="21" hidden="1" customHeight="1" x14ac:dyDescent="0.25">
      <c r="A1399" s="44"/>
      <c r="B1399" s="45"/>
      <c r="C1399" s="45"/>
      <c r="D1399" s="50"/>
      <c r="E1399" s="50"/>
      <c r="F1399" s="50"/>
      <c r="G1399" s="50"/>
      <c r="H1399" s="50"/>
      <c r="I1399" s="45"/>
      <c r="J1399" s="51" t="s">
        <v>1</v>
      </c>
      <c r="K1399" s="52"/>
      <c r="L1399" s="53"/>
      <c r="M1399" s="45"/>
      <c r="N1399" s="88"/>
      <c r="O1399" s="89" t="s">
        <v>50</v>
      </c>
      <c r="P1399" s="89"/>
      <c r="Q1399" s="89"/>
      <c r="R1399" s="89">
        <v>15</v>
      </c>
      <c r="S1399" s="90"/>
      <c r="T1399" s="89" t="s">
        <v>50</v>
      </c>
      <c r="U1399" s="91"/>
      <c r="V1399" s="91"/>
      <c r="W1399" s="91">
        <f>V1399+U1399</f>
        <v>0</v>
      </c>
      <c r="X1399" s="91"/>
      <c r="Y1399" s="91">
        <f>W1399-X1399</f>
        <v>0</v>
      </c>
      <c r="Z1399" s="87"/>
      <c r="AA1399" s="45"/>
    </row>
    <row r="1400" spans="1:27" s="43" customFormat="1" ht="21" hidden="1" customHeight="1" x14ac:dyDescent="0.25">
      <c r="A1400" s="44"/>
      <c r="B1400" s="45" t="s">
        <v>0</v>
      </c>
      <c r="C1400" s="55"/>
      <c r="D1400" s="45"/>
      <c r="E1400" s="45"/>
      <c r="F1400" s="45"/>
      <c r="G1400" s="45"/>
      <c r="H1400" s="56"/>
      <c r="I1400" s="50"/>
      <c r="J1400" s="45"/>
      <c r="K1400" s="45"/>
      <c r="L1400" s="57"/>
      <c r="M1400" s="42"/>
      <c r="N1400" s="92"/>
      <c r="O1400" s="89" t="s">
        <v>76</v>
      </c>
      <c r="P1400" s="89"/>
      <c r="Q1400" s="89"/>
      <c r="R1400" s="89">
        <f>R1399-Q1400</f>
        <v>15</v>
      </c>
      <c r="S1400" s="93"/>
      <c r="T1400" s="89" t="s">
        <v>76</v>
      </c>
      <c r="U1400" s="162">
        <f>IF($J$1="January","",Y1399)</f>
        <v>0</v>
      </c>
      <c r="V1400" s="91"/>
      <c r="W1400" s="162">
        <f>IF(U1400="","",U1400+V1400)</f>
        <v>0</v>
      </c>
      <c r="X1400" s="91"/>
      <c r="Y1400" s="162">
        <f>IF(W1400="","",W1400-X1400)</f>
        <v>0</v>
      </c>
      <c r="Z1400" s="94"/>
      <c r="AA1400" s="42"/>
    </row>
    <row r="1401" spans="1:27" s="43" customFormat="1" ht="21" hidden="1" customHeight="1" x14ac:dyDescent="0.25">
      <c r="A1401" s="44"/>
      <c r="B1401" s="59" t="s">
        <v>46</v>
      </c>
      <c r="C1401" s="60"/>
      <c r="D1401" s="45"/>
      <c r="E1401" s="45"/>
      <c r="F1401" s="358" t="s">
        <v>48</v>
      </c>
      <c r="G1401" s="358"/>
      <c r="H1401" s="45"/>
      <c r="I1401" s="358" t="s">
        <v>49</v>
      </c>
      <c r="J1401" s="358"/>
      <c r="K1401" s="358"/>
      <c r="L1401" s="61"/>
      <c r="M1401" s="45"/>
      <c r="N1401" s="88"/>
      <c r="O1401" s="89" t="s">
        <v>51</v>
      </c>
      <c r="P1401" s="89"/>
      <c r="Q1401" s="89"/>
      <c r="R1401" s="89">
        <f>R1400-Q1401</f>
        <v>15</v>
      </c>
      <c r="S1401" s="93"/>
      <c r="T1401" s="89" t="s">
        <v>51</v>
      </c>
      <c r="U1401" s="162">
        <f>IF($J$1="February","",Y1400)</f>
        <v>0</v>
      </c>
      <c r="V1401" s="91"/>
      <c r="W1401" s="162">
        <f t="shared" ref="W1401:W1410" si="253">IF(U1401="","",U1401+V1401)</f>
        <v>0</v>
      </c>
      <c r="X1401" s="91"/>
      <c r="Y1401" s="162">
        <f t="shared" ref="Y1401:Y1410" si="254">IF(W1401="","",W1401-X1401)</f>
        <v>0</v>
      </c>
      <c r="Z1401" s="94"/>
      <c r="AA1401" s="45"/>
    </row>
    <row r="1402" spans="1:27" s="43" customFormat="1" ht="21" hidden="1" customHeight="1" x14ac:dyDescent="0.25">
      <c r="A1402" s="44"/>
      <c r="B1402" s="45"/>
      <c r="C1402" s="45"/>
      <c r="D1402" s="45"/>
      <c r="E1402" s="45"/>
      <c r="F1402" s="45"/>
      <c r="G1402" s="45"/>
      <c r="H1402" s="62"/>
      <c r="L1402" s="49"/>
      <c r="M1402" s="45"/>
      <c r="N1402" s="88"/>
      <c r="O1402" s="89" t="s">
        <v>52</v>
      </c>
      <c r="P1402" s="89"/>
      <c r="Q1402" s="89"/>
      <c r="R1402" s="89">
        <v>0</v>
      </c>
      <c r="S1402" s="93"/>
      <c r="T1402" s="89" t="s">
        <v>52</v>
      </c>
      <c r="U1402" s="162">
        <f>IF($J$1="March","",Y1401)</f>
        <v>0</v>
      </c>
      <c r="V1402" s="91"/>
      <c r="W1402" s="162">
        <f t="shared" si="253"/>
        <v>0</v>
      </c>
      <c r="X1402" s="91"/>
      <c r="Y1402" s="162">
        <f t="shared" si="254"/>
        <v>0</v>
      </c>
      <c r="Z1402" s="94"/>
      <c r="AA1402" s="45"/>
    </row>
    <row r="1403" spans="1:27" s="43" customFormat="1" ht="21" hidden="1" customHeight="1" x14ac:dyDescent="0.25">
      <c r="A1403" s="44"/>
      <c r="B1403" s="359" t="s">
        <v>47</v>
      </c>
      <c r="C1403" s="360"/>
      <c r="D1403" s="45"/>
      <c r="E1403" s="45"/>
      <c r="F1403" s="63" t="s">
        <v>69</v>
      </c>
      <c r="G1403" s="58">
        <f>IF($J$1="January",U1399,IF($J$1="February",U1400,IF($J$1="March",U1401,IF($J$1="April",U1402,IF($J$1="May",U1403,IF($J$1="June",U1404,IF($J$1="July",U1405,IF($J$1="August",U1406,IF($J$1="August",U1406,IF($J$1="September",U1407,IF($J$1="October",U1408,IF($J$1="November",U1409,IF($J$1="December",U1410)))))))))))))</f>
        <v>0</v>
      </c>
      <c r="H1403" s="62"/>
      <c r="I1403" s="64">
        <f>IF(C1407&gt;0,$K$2,C1405)</f>
        <v>0</v>
      </c>
      <c r="J1403" s="65" t="s">
        <v>66</v>
      </c>
      <c r="K1403" s="66">
        <f>K1399/$K$2*I1403</f>
        <v>0</v>
      </c>
      <c r="L1403" s="67"/>
      <c r="M1403" s="45"/>
      <c r="N1403" s="88"/>
      <c r="O1403" s="89" t="s">
        <v>53</v>
      </c>
      <c r="P1403" s="89"/>
      <c r="Q1403" s="89"/>
      <c r="R1403" s="89">
        <v>0</v>
      </c>
      <c r="S1403" s="93"/>
      <c r="T1403" s="89" t="s">
        <v>53</v>
      </c>
      <c r="U1403" s="162">
        <f>IF($J$1="April","",Y1402)</f>
        <v>0</v>
      </c>
      <c r="V1403" s="91"/>
      <c r="W1403" s="162">
        <f t="shared" si="253"/>
        <v>0</v>
      </c>
      <c r="X1403" s="91"/>
      <c r="Y1403" s="162">
        <f t="shared" si="254"/>
        <v>0</v>
      </c>
      <c r="Z1403" s="94"/>
      <c r="AA1403" s="45"/>
    </row>
    <row r="1404" spans="1:27" s="43" customFormat="1" ht="21" hidden="1" customHeight="1" x14ac:dyDescent="0.25">
      <c r="A1404" s="44"/>
      <c r="B1404" s="54"/>
      <c r="C1404" s="54"/>
      <c r="D1404" s="45"/>
      <c r="E1404" s="45"/>
      <c r="F1404" s="63" t="s">
        <v>23</v>
      </c>
      <c r="G1404" s="58">
        <f>IF($J$1="January",V1399,IF($J$1="February",V1400,IF($J$1="March",V1401,IF($J$1="April",V1402,IF($J$1="May",V1403,IF($J$1="June",V1404,IF($J$1="July",V1405,IF($J$1="August",V1406,IF($J$1="August",V1406,IF($J$1="September",V1407,IF($J$1="October",V1408,IF($J$1="November",V1409,IF($J$1="December",V1410)))))))))))))</f>
        <v>0</v>
      </c>
      <c r="H1404" s="62"/>
      <c r="I1404" s="108"/>
      <c r="J1404" s="65" t="s">
        <v>67</v>
      </c>
      <c r="K1404" s="68">
        <f>K1399/$K$2/8*I1404</f>
        <v>0</v>
      </c>
      <c r="L1404" s="69"/>
      <c r="M1404" s="45"/>
      <c r="N1404" s="88"/>
      <c r="O1404" s="89" t="s">
        <v>54</v>
      </c>
      <c r="P1404" s="89"/>
      <c r="Q1404" s="89"/>
      <c r="R1404" s="89">
        <v>0</v>
      </c>
      <c r="S1404" s="93"/>
      <c r="T1404" s="89" t="s">
        <v>54</v>
      </c>
      <c r="U1404" s="162">
        <f>IF($J$1="May","",Y1403)</f>
        <v>0</v>
      </c>
      <c r="V1404" s="91"/>
      <c r="W1404" s="162">
        <f t="shared" si="253"/>
        <v>0</v>
      </c>
      <c r="X1404" s="91"/>
      <c r="Y1404" s="162">
        <f t="shared" si="254"/>
        <v>0</v>
      </c>
      <c r="Z1404" s="94"/>
      <c r="AA1404" s="45"/>
    </row>
    <row r="1405" spans="1:27" s="43" customFormat="1" ht="21" hidden="1" customHeight="1" x14ac:dyDescent="0.25">
      <c r="A1405" s="44"/>
      <c r="B1405" s="63" t="s">
        <v>7</v>
      </c>
      <c r="C1405" s="54">
        <f>IF($J$1="January",P1399,IF($J$1="February",P1400,IF($J$1="March",P1401,IF($J$1="April",P1402,IF($J$1="May",P1403,IF($J$1="June",P1404,IF($J$1="July",P1405,IF($J$1="August",P1406,IF($J$1="August",P1406,IF($J$1="September",P1407,IF($J$1="October",P1408,IF($J$1="November",P1409,IF($J$1="December",P1410)))))))))))))</f>
        <v>0</v>
      </c>
      <c r="D1405" s="45"/>
      <c r="E1405" s="45"/>
      <c r="F1405" s="63" t="s">
        <v>70</v>
      </c>
      <c r="G1405" s="58">
        <f>IF($J$1="January",W1399,IF($J$1="February",W1400,IF($J$1="March",W1401,IF($J$1="April",W1402,IF($J$1="May",W1403,IF($J$1="June",W1404,IF($J$1="July",W1405,IF($J$1="August",W1406,IF($J$1="August",W1406,IF($J$1="September",W1407,IF($J$1="October",W1408,IF($J$1="November",W1409,IF($J$1="December",W1410)))))))))))))</f>
        <v>0</v>
      </c>
      <c r="H1405" s="62"/>
      <c r="I1405" s="361" t="s">
        <v>74</v>
      </c>
      <c r="J1405" s="362"/>
      <c r="K1405" s="68">
        <f>K1403+K1404</f>
        <v>0</v>
      </c>
      <c r="L1405" s="69"/>
      <c r="M1405" s="45"/>
      <c r="N1405" s="88"/>
      <c r="O1405" s="89" t="s">
        <v>55</v>
      </c>
      <c r="P1405" s="89"/>
      <c r="Q1405" s="89"/>
      <c r="R1405" s="89">
        <v>0</v>
      </c>
      <c r="S1405" s="93"/>
      <c r="T1405" s="89" t="s">
        <v>55</v>
      </c>
      <c r="U1405" s="162">
        <f>IF($J$1="June","",Y1404)</f>
        <v>0</v>
      </c>
      <c r="V1405" s="91"/>
      <c r="W1405" s="162">
        <f t="shared" si="253"/>
        <v>0</v>
      </c>
      <c r="X1405" s="91"/>
      <c r="Y1405" s="162">
        <f t="shared" si="254"/>
        <v>0</v>
      </c>
      <c r="Z1405" s="94"/>
      <c r="AA1405" s="45"/>
    </row>
    <row r="1406" spans="1:27" s="43" customFormat="1" ht="21" hidden="1" customHeight="1" x14ac:dyDescent="0.25">
      <c r="A1406" s="44"/>
      <c r="B1406" s="63" t="s">
        <v>6</v>
      </c>
      <c r="C1406" s="54">
        <f>IF($J$1="January",Q1399,IF($J$1="February",Q1400,IF($J$1="March",Q1401,IF($J$1="April",Q1402,IF($J$1="May",Q1403,IF($J$1="June",Q1404,IF($J$1="July",Q1405,IF($J$1="August",Q1406,IF($J$1="August",Q1406,IF($J$1="September",Q1407,IF($J$1="October",Q1408,IF($J$1="November",Q1409,IF($J$1="December",Q1410)))))))))))))</f>
        <v>0</v>
      </c>
      <c r="D1406" s="45"/>
      <c r="E1406" s="45"/>
      <c r="F1406" s="63" t="s">
        <v>24</v>
      </c>
      <c r="G1406" s="58">
        <f>IF($J$1="January",X1399,IF($J$1="February",X1400,IF($J$1="March",X1401,IF($J$1="April",X1402,IF($J$1="May",X1403,IF($J$1="June",X1404,IF($J$1="July",X1405,IF($J$1="August",X1406,IF($J$1="August",X1406,IF($J$1="September",X1407,IF($J$1="October",X1408,IF($J$1="November",X1409,IF($J$1="December",X1410)))))))))))))</f>
        <v>0</v>
      </c>
      <c r="H1406" s="62"/>
      <c r="I1406" s="361" t="s">
        <v>75</v>
      </c>
      <c r="J1406" s="362"/>
      <c r="K1406" s="58">
        <f>G1406</f>
        <v>0</v>
      </c>
      <c r="L1406" s="70"/>
      <c r="M1406" s="45"/>
      <c r="N1406" s="88"/>
      <c r="O1406" s="89" t="s">
        <v>56</v>
      </c>
      <c r="P1406" s="89"/>
      <c r="Q1406" s="89"/>
      <c r="R1406" s="89">
        <v>0</v>
      </c>
      <c r="S1406" s="93"/>
      <c r="T1406" s="89" t="s">
        <v>56</v>
      </c>
      <c r="U1406" s="162" t="str">
        <f>IF($J$1="July","",Y1405)</f>
        <v/>
      </c>
      <c r="V1406" s="91"/>
      <c r="W1406" s="162" t="str">
        <f t="shared" si="253"/>
        <v/>
      </c>
      <c r="X1406" s="91"/>
      <c r="Y1406" s="162" t="str">
        <f t="shared" si="254"/>
        <v/>
      </c>
      <c r="Z1406" s="94"/>
      <c r="AA1406" s="45"/>
    </row>
    <row r="1407" spans="1:27" s="43" customFormat="1" ht="21" hidden="1" customHeight="1" x14ac:dyDescent="0.25">
      <c r="A1407" s="44"/>
      <c r="B1407" s="71" t="s">
        <v>73</v>
      </c>
      <c r="C1407" s="54">
        <f>IF($J$1="January",R1399,IF($J$1="February",R1400,IF($J$1="March",R1401,IF($J$1="April",R1402,IF($J$1="May",R1403,IF($J$1="June",R1404,IF($J$1="July",R1405,IF($J$1="August",R1406,IF($J$1="August",R1406,IF($J$1="September",R1407,IF($J$1="October",R1408,IF($J$1="November",R1409,IF($J$1="December",R1410)))))))))))))</f>
        <v>0</v>
      </c>
      <c r="D1407" s="45"/>
      <c r="E1407" s="45"/>
      <c r="F1407" s="63" t="s">
        <v>72</v>
      </c>
      <c r="G1407" s="58">
        <f>IF($J$1="January",Y1399,IF($J$1="February",Y1400,IF($J$1="March",Y1401,IF($J$1="April",Y1402,IF($J$1="May",Y1403,IF($J$1="June",Y1404,IF($J$1="July",Y1405,IF($J$1="August",Y1406,IF($J$1="August",Y1406,IF($J$1="September",Y1407,IF($J$1="October",Y1408,IF($J$1="November",Y1409,IF($J$1="December",Y1410)))))))))))))</f>
        <v>0</v>
      </c>
      <c r="H1407" s="45"/>
      <c r="I1407" s="363" t="s">
        <v>68</v>
      </c>
      <c r="J1407" s="364"/>
      <c r="K1407" s="72"/>
      <c r="L1407" s="73"/>
      <c r="M1407" s="45"/>
      <c r="N1407" s="88"/>
      <c r="O1407" s="89" t="s">
        <v>61</v>
      </c>
      <c r="P1407" s="89"/>
      <c r="Q1407" s="89"/>
      <c r="R1407" s="89">
        <v>0</v>
      </c>
      <c r="S1407" s="93"/>
      <c r="T1407" s="89" t="s">
        <v>61</v>
      </c>
      <c r="U1407" s="162" t="str">
        <f>IF($J$1="August","",Y1406)</f>
        <v/>
      </c>
      <c r="V1407" s="91"/>
      <c r="W1407" s="162" t="str">
        <f t="shared" si="253"/>
        <v/>
      </c>
      <c r="X1407" s="91"/>
      <c r="Y1407" s="162" t="str">
        <f t="shared" si="254"/>
        <v/>
      </c>
      <c r="Z1407" s="94"/>
      <c r="AA1407" s="45"/>
    </row>
    <row r="1408" spans="1:27" s="43" customFormat="1" ht="21" hidden="1" customHeight="1" x14ac:dyDescent="0.25">
      <c r="A1408" s="44"/>
      <c r="B1408" s="45"/>
      <c r="C1408" s="45"/>
      <c r="D1408" s="45"/>
      <c r="E1408" s="45"/>
      <c r="F1408" s="45"/>
      <c r="G1408" s="45"/>
      <c r="H1408" s="45"/>
      <c r="I1408" s="45"/>
      <c r="J1408" s="62"/>
      <c r="K1408" s="177"/>
      <c r="L1408" s="61"/>
      <c r="M1408" s="45"/>
      <c r="N1408" s="88"/>
      <c r="O1408" s="89" t="s">
        <v>57</v>
      </c>
      <c r="P1408" s="89"/>
      <c r="Q1408" s="89"/>
      <c r="R1408" s="89">
        <v>0</v>
      </c>
      <c r="S1408" s="93"/>
      <c r="T1408" s="89" t="s">
        <v>57</v>
      </c>
      <c r="U1408" s="162" t="str">
        <f>IF($J$1="September","",Y1407)</f>
        <v/>
      </c>
      <c r="V1408" s="91"/>
      <c r="W1408" s="162" t="str">
        <f t="shared" si="253"/>
        <v/>
      </c>
      <c r="X1408" s="91"/>
      <c r="Y1408" s="162" t="str">
        <f t="shared" si="254"/>
        <v/>
      </c>
      <c r="Z1408" s="94"/>
      <c r="AA1408" s="45"/>
    </row>
    <row r="1409" spans="1:27" s="43" customFormat="1" ht="21" hidden="1" customHeight="1" x14ac:dyDescent="0.25">
      <c r="A1409" s="44"/>
      <c r="B1409" s="365" t="s">
        <v>103</v>
      </c>
      <c r="C1409" s="365"/>
      <c r="D1409" s="365"/>
      <c r="E1409" s="365"/>
      <c r="F1409" s="365"/>
      <c r="G1409" s="365"/>
      <c r="H1409" s="365"/>
      <c r="I1409" s="365"/>
      <c r="J1409" s="365"/>
      <c r="K1409" s="365"/>
      <c r="L1409" s="61"/>
      <c r="M1409" s="45"/>
      <c r="N1409" s="88"/>
      <c r="O1409" s="89" t="s">
        <v>62</v>
      </c>
      <c r="P1409" s="89"/>
      <c r="Q1409" s="89"/>
      <c r="R1409" s="89" t="str">
        <f t="shared" ref="R1409:R1410" si="255">IF(Q1409="","",R1408-Q1409)</f>
        <v/>
      </c>
      <c r="S1409" s="93"/>
      <c r="T1409" s="89" t="s">
        <v>62</v>
      </c>
      <c r="U1409" s="162" t="str">
        <f>IF($J$1="October","",Y1408)</f>
        <v/>
      </c>
      <c r="V1409" s="91"/>
      <c r="W1409" s="162" t="str">
        <f t="shared" si="253"/>
        <v/>
      </c>
      <c r="X1409" s="91"/>
      <c r="Y1409" s="162" t="str">
        <f t="shared" si="254"/>
        <v/>
      </c>
      <c r="Z1409" s="94"/>
      <c r="AA1409" s="45"/>
    </row>
    <row r="1410" spans="1:27" s="43" customFormat="1" ht="21" hidden="1" customHeight="1" x14ac:dyDescent="0.25">
      <c r="A1410" s="44"/>
      <c r="B1410" s="365"/>
      <c r="C1410" s="365"/>
      <c r="D1410" s="365"/>
      <c r="E1410" s="365"/>
      <c r="F1410" s="365"/>
      <c r="G1410" s="365"/>
      <c r="H1410" s="365"/>
      <c r="I1410" s="365"/>
      <c r="J1410" s="365"/>
      <c r="K1410" s="365"/>
      <c r="L1410" s="61"/>
      <c r="M1410" s="45"/>
      <c r="N1410" s="88"/>
      <c r="O1410" s="89" t="s">
        <v>63</v>
      </c>
      <c r="P1410" s="89"/>
      <c r="Q1410" s="89"/>
      <c r="R1410" s="89" t="str">
        <f t="shared" si="255"/>
        <v/>
      </c>
      <c r="S1410" s="93"/>
      <c r="T1410" s="89" t="s">
        <v>63</v>
      </c>
      <c r="U1410" s="162" t="str">
        <f>IF($J$1="November","",Y1409)</f>
        <v/>
      </c>
      <c r="V1410" s="91"/>
      <c r="W1410" s="162" t="str">
        <f t="shared" si="253"/>
        <v/>
      </c>
      <c r="X1410" s="91"/>
      <c r="Y1410" s="162" t="str">
        <f t="shared" si="254"/>
        <v/>
      </c>
      <c r="Z1410" s="94"/>
      <c r="AA1410" s="45"/>
    </row>
    <row r="1411" spans="1:27" s="43" customFormat="1" ht="21" hidden="1" customHeight="1" thickBot="1" x14ac:dyDescent="0.3">
      <c r="A1411" s="74"/>
      <c r="B1411" s="75"/>
      <c r="C1411" s="75"/>
      <c r="D1411" s="75"/>
      <c r="E1411" s="75"/>
      <c r="F1411" s="75"/>
      <c r="G1411" s="75"/>
      <c r="H1411" s="75"/>
      <c r="I1411" s="75"/>
      <c r="J1411" s="75"/>
      <c r="K1411" s="75"/>
      <c r="L1411" s="76"/>
      <c r="N1411" s="95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7"/>
    </row>
    <row r="1412" spans="1:27" s="43" customFormat="1" ht="21" customHeight="1" thickBot="1" x14ac:dyDescent="0.3">
      <c r="A1412" s="44"/>
      <c r="B1412" s="45"/>
      <c r="C1412" s="45"/>
      <c r="D1412" s="45"/>
      <c r="E1412" s="45"/>
      <c r="F1412" s="45"/>
      <c r="G1412" s="45"/>
      <c r="H1412" s="45"/>
      <c r="I1412" s="45"/>
      <c r="J1412" s="45"/>
      <c r="K1412" s="45"/>
      <c r="L1412" s="61"/>
      <c r="N1412" s="88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109"/>
    </row>
    <row r="1413" spans="1:27" s="43" customFormat="1" ht="21" customHeight="1" x14ac:dyDescent="0.25">
      <c r="A1413" s="369" t="s">
        <v>45</v>
      </c>
      <c r="B1413" s="370"/>
      <c r="C1413" s="370"/>
      <c r="D1413" s="370"/>
      <c r="E1413" s="370"/>
      <c r="F1413" s="370"/>
      <c r="G1413" s="370"/>
      <c r="H1413" s="370"/>
      <c r="I1413" s="370"/>
      <c r="J1413" s="370"/>
      <c r="K1413" s="370"/>
      <c r="L1413" s="371"/>
      <c r="M1413" s="42"/>
      <c r="N1413" s="81"/>
      <c r="O1413" s="353" t="s">
        <v>47</v>
      </c>
      <c r="P1413" s="354"/>
      <c r="Q1413" s="354"/>
      <c r="R1413" s="355"/>
      <c r="S1413" s="82"/>
      <c r="T1413" s="353" t="s">
        <v>48</v>
      </c>
      <c r="U1413" s="354"/>
      <c r="V1413" s="354"/>
      <c r="W1413" s="354"/>
      <c r="X1413" s="354"/>
      <c r="Y1413" s="355"/>
      <c r="Z1413" s="83"/>
      <c r="AA1413" s="42"/>
    </row>
    <row r="1414" spans="1:27" s="43" customFormat="1" ht="21" customHeight="1" x14ac:dyDescent="0.25">
      <c r="A1414" s="44"/>
      <c r="B1414" s="45"/>
      <c r="C1414" s="356" t="s">
        <v>101</v>
      </c>
      <c r="D1414" s="356"/>
      <c r="E1414" s="356"/>
      <c r="F1414" s="356"/>
      <c r="G1414" s="46" t="str">
        <f>$J$1</f>
        <v>July</v>
      </c>
      <c r="H1414" s="357">
        <f>$K$1</f>
        <v>2020</v>
      </c>
      <c r="I1414" s="357"/>
      <c r="J1414" s="45"/>
      <c r="K1414" s="47"/>
      <c r="L1414" s="48"/>
      <c r="M1414" s="47"/>
      <c r="N1414" s="84"/>
      <c r="O1414" s="85" t="s">
        <v>58</v>
      </c>
      <c r="P1414" s="85" t="s">
        <v>7</v>
      </c>
      <c r="Q1414" s="85" t="s">
        <v>6</v>
      </c>
      <c r="R1414" s="85" t="s">
        <v>59</v>
      </c>
      <c r="S1414" s="86"/>
      <c r="T1414" s="85" t="s">
        <v>58</v>
      </c>
      <c r="U1414" s="85" t="s">
        <v>60</v>
      </c>
      <c r="V1414" s="85" t="s">
        <v>23</v>
      </c>
      <c r="W1414" s="85" t="s">
        <v>22</v>
      </c>
      <c r="X1414" s="85" t="s">
        <v>24</v>
      </c>
      <c r="Y1414" s="85" t="s">
        <v>64</v>
      </c>
      <c r="Z1414" s="87"/>
      <c r="AA1414" s="47"/>
    </row>
    <row r="1415" spans="1:27" s="43" customFormat="1" ht="21" customHeight="1" x14ac:dyDescent="0.25">
      <c r="A1415" s="44"/>
      <c r="B1415" s="45"/>
      <c r="C1415" s="45"/>
      <c r="D1415" s="50"/>
      <c r="E1415" s="50"/>
      <c r="F1415" s="50"/>
      <c r="G1415" s="50"/>
      <c r="H1415" s="50"/>
      <c r="I1415" s="45"/>
      <c r="J1415" s="51" t="s">
        <v>1</v>
      </c>
      <c r="K1415" s="274">
        <f>SUM(20000)-20000*0.25</f>
        <v>15000</v>
      </c>
      <c r="L1415" s="53"/>
      <c r="M1415" s="45"/>
      <c r="N1415" s="88"/>
      <c r="O1415" s="89" t="s">
        <v>50</v>
      </c>
      <c r="P1415" s="89">
        <v>31</v>
      </c>
      <c r="Q1415" s="89">
        <v>0</v>
      </c>
      <c r="R1415" s="89">
        <v>0</v>
      </c>
      <c r="S1415" s="90"/>
      <c r="T1415" s="89" t="s">
        <v>50</v>
      </c>
      <c r="U1415" s="91"/>
      <c r="V1415" s="91"/>
      <c r="W1415" s="91">
        <f>V1415+U1415</f>
        <v>0</v>
      </c>
      <c r="X1415" s="91"/>
      <c r="Y1415" s="91">
        <f>W1415-X1415</f>
        <v>0</v>
      </c>
      <c r="Z1415" s="87"/>
      <c r="AA1415" s="45"/>
    </row>
    <row r="1416" spans="1:27" s="43" customFormat="1" ht="21" customHeight="1" x14ac:dyDescent="0.25">
      <c r="A1416" s="44"/>
      <c r="B1416" s="45" t="s">
        <v>0</v>
      </c>
      <c r="C1416" s="55" t="s">
        <v>105</v>
      </c>
      <c r="D1416" s="45"/>
      <c r="E1416" s="45"/>
      <c r="F1416" s="45"/>
      <c r="G1416" s="45"/>
      <c r="H1416" s="56"/>
      <c r="I1416" s="50"/>
      <c r="J1416" s="45"/>
      <c r="K1416" s="45"/>
      <c r="L1416" s="57"/>
      <c r="M1416" s="42"/>
      <c r="N1416" s="92"/>
      <c r="O1416" s="89" t="s">
        <v>76</v>
      </c>
      <c r="P1416" s="89">
        <v>29</v>
      </c>
      <c r="Q1416" s="89">
        <v>0</v>
      </c>
      <c r="R1416" s="89">
        <v>0</v>
      </c>
      <c r="S1416" s="93"/>
      <c r="T1416" s="89" t="s">
        <v>76</v>
      </c>
      <c r="U1416" s="162">
        <f>IF($J$1="January","",Y1415)</f>
        <v>0</v>
      </c>
      <c r="V1416" s="91"/>
      <c r="W1416" s="162">
        <f>IF(U1416="","",U1416+V1416)</f>
        <v>0</v>
      </c>
      <c r="X1416" s="91"/>
      <c r="Y1416" s="162">
        <f>IF(W1416="","",W1416-X1416)</f>
        <v>0</v>
      </c>
      <c r="Z1416" s="94"/>
      <c r="AA1416" s="42"/>
    </row>
    <row r="1417" spans="1:27" s="43" customFormat="1" ht="21" customHeight="1" x14ac:dyDescent="0.25">
      <c r="A1417" s="44"/>
      <c r="B1417" s="59" t="s">
        <v>46</v>
      </c>
      <c r="C1417" s="60"/>
      <c r="D1417" s="45"/>
      <c r="E1417" s="45"/>
      <c r="F1417" s="358" t="s">
        <v>48</v>
      </c>
      <c r="G1417" s="358"/>
      <c r="H1417" s="45"/>
      <c r="I1417" s="358" t="s">
        <v>49</v>
      </c>
      <c r="J1417" s="358"/>
      <c r="K1417" s="358"/>
      <c r="L1417" s="61"/>
      <c r="M1417" s="45"/>
      <c r="N1417" s="88"/>
      <c r="O1417" s="89" t="s">
        <v>51</v>
      </c>
      <c r="P1417" s="89">
        <v>26</v>
      </c>
      <c r="Q1417" s="89">
        <v>5</v>
      </c>
      <c r="R1417" s="89">
        <v>0</v>
      </c>
      <c r="S1417" s="93"/>
      <c r="T1417" s="89" t="s">
        <v>51</v>
      </c>
      <c r="U1417" s="162">
        <f>IF($J$1="February","",Y1416)</f>
        <v>0</v>
      </c>
      <c r="V1417" s="91"/>
      <c r="W1417" s="162">
        <f t="shared" ref="W1417:W1426" si="256">IF(U1417="","",U1417+V1417)</f>
        <v>0</v>
      </c>
      <c r="X1417" s="91"/>
      <c r="Y1417" s="162">
        <f t="shared" ref="Y1417:Y1426" si="257">IF(W1417="","",W1417-X1417)</f>
        <v>0</v>
      </c>
      <c r="Z1417" s="94"/>
      <c r="AA1417" s="45"/>
    </row>
    <row r="1418" spans="1:27" s="43" customFormat="1" ht="21" customHeight="1" x14ac:dyDescent="0.25">
      <c r="A1418" s="44"/>
      <c r="B1418" s="45"/>
      <c r="C1418" s="45"/>
      <c r="D1418" s="45"/>
      <c r="E1418" s="45"/>
      <c r="F1418" s="45"/>
      <c r="G1418" s="45"/>
      <c r="H1418" s="62"/>
      <c r="L1418" s="49"/>
      <c r="M1418" s="45"/>
      <c r="N1418" s="88"/>
      <c r="O1418" s="89" t="s">
        <v>52</v>
      </c>
      <c r="P1418" s="89">
        <v>28</v>
      </c>
      <c r="Q1418" s="89">
        <v>2</v>
      </c>
      <c r="R1418" s="89">
        <v>0</v>
      </c>
      <c r="S1418" s="93"/>
      <c r="T1418" s="89" t="s">
        <v>52</v>
      </c>
      <c r="U1418" s="162">
        <f>IF($J$1="March","",Y1417)</f>
        <v>0</v>
      </c>
      <c r="V1418" s="91"/>
      <c r="W1418" s="162">
        <f t="shared" si="256"/>
        <v>0</v>
      </c>
      <c r="X1418" s="91"/>
      <c r="Y1418" s="162">
        <f t="shared" si="257"/>
        <v>0</v>
      </c>
      <c r="Z1418" s="94"/>
      <c r="AA1418" s="45"/>
    </row>
    <row r="1419" spans="1:27" s="43" customFormat="1" ht="21" customHeight="1" x14ac:dyDescent="0.25">
      <c r="A1419" s="44"/>
      <c r="B1419" s="359" t="s">
        <v>47</v>
      </c>
      <c r="C1419" s="360"/>
      <c r="D1419" s="45"/>
      <c r="E1419" s="45"/>
      <c r="F1419" s="63" t="s">
        <v>69</v>
      </c>
      <c r="G1419" s="58">
        <f>IF($J$1="January",U1415,IF($J$1="February",U1416,IF($J$1="March",U1417,IF($J$1="April",U1418,IF($J$1="May",U1419,IF($J$1="June",U1420,IF($J$1="July",U1421,IF($J$1="August",U1422,IF($J$1="August",U1422,IF($J$1="September",U1423,IF($J$1="October",U1424,IF($J$1="November",U1425,IF($J$1="December",U1426)))))))))))))</f>
        <v>0</v>
      </c>
      <c r="H1419" s="62"/>
      <c r="I1419" s="64">
        <f>IF(C1423&gt;0,$K$2,C1421)</f>
        <v>31</v>
      </c>
      <c r="J1419" s="65" t="s">
        <v>66</v>
      </c>
      <c r="K1419" s="66">
        <f>K1415/$K$2*I1419</f>
        <v>15000</v>
      </c>
      <c r="L1419" s="67"/>
      <c r="M1419" s="45"/>
      <c r="N1419" s="88"/>
      <c r="O1419" s="89" t="s">
        <v>53</v>
      </c>
      <c r="P1419" s="89">
        <v>31</v>
      </c>
      <c r="Q1419" s="89">
        <v>0</v>
      </c>
      <c r="R1419" s="89">
        <f t="shared" ref="R1419:R1426" si="258">IF(Q1419="","",R1418-Q1419)</f>
        <v>0</v>
      </c>
      <c r="S1419" s="93"/>
      <c r="T1419" s="89" t="s">
        <v>53</v>
      </c>
      <c r="U1419" s="162">
        <f>IF($J$1="April","",Y1418)</f>
        <v>0</v>
      </c>
      <c r="V1419" s="91"/>
      <c r="W1419" s="162">
        <f t="shared" si="256"/>
        <v>0</v>
      </c>
      <c r="X1419" s="91"/>
      <c r="Y1419" s="162">
        <f t="shared" si="257"/>
        <v>0</v>
      </c>
      <c r="Z1419" s="94"/>
      <c r="AA1419" s="45"/>
    </row>
    <row r="1420" spans="1:27" s="43" customFormat="1" ht="21" customHeight="1" x14ac:dyDescent="0.25">
      <c r="A1420" s="44"/>
      <c r="B1420" s="54"/>
      <c r="C1420" s="54"/>
      <c r="D1420" s="45"/>
      <c r="E1420" s="45"/>
      <c r="F1420" s="63" t="s">
        <v>23</v>
      </c>
      <c r="G1420" s="58">
        <f>IF($J$1="January",V1415,IF($J$1="February",V1416,IF($J$1="March",V1417,IF($J$1="April",V1418,IF($J$1="May",V1419,IF($J$1="June",V1420,IF($J$1="July",V1421,IF($J$1="August",V1422,IF($J$1="August",V1422,IF($J$1="September",V1423,IF($J$1="October",V1424,IF($J$1="November",V1425,IF($J$1="December",V1426)))))))))))))</f>
        <v>0</v>
      </c>
      <c r="H1420" s="62"/>
      <c r="I1420" s="108">
        <v>8</v>
      </c>
      <c r="J1420" s="65" t="s">
        <v>67</v>
      </c>
      <c r="K1420" s="68">
        <f>K1415/$K$2/8*I1420</f>
        <v>483.87096774193549</v>
      </c>
      <c r="L1420" s="69"/>
      <c r="M1420" s="45"/>
      <c r="N1420" s="88"/>
      <c r="O1420" s="89" t="s">
        <v>54</v>
      </c>
      <c r="P1420" s="89">
        <v>30</v>
      </c>
      <c r="Q1420" s="89">
        <v>0</v>
      </c>
      <c r="R1420" s="89">
        <f t="shared" si="258"/>
        <v>0</v>
      </c>
      <c r="S1420" s="93"/>
      <c r="T1420" s="89" t="s">
        <v>54</v>
      </c>
      <c r="U1420" s="162">
        <f>IF($J$1="May","",Y1419)</f>
        <v>0</v>
      </c>
      <c r="V1420" s="91"/>
      <c r="W1420" s="162">
        <f t="shared" si="256"/>
        <v>0</v>
      </c>
      <c r="X1420" s="91"/>
      <c r="Y1420" s="162">
        <f t="shared" si="257"/>
        <v>0</v>
      </c>
      <c r="Z1420" s="94"/>
      <c r="AA1420" s="45"/>
    </row>
    <row r="1421" spans="1:27" s="43" customFormat="1" ht="21" customHeight="1" x14ac:dyDescent="0.25">
      <c r="A1421" s="44"/>
      <c r="B1421" s="63" t="s">
        <v>7</v>
      </c>
      <c r="C1421" s="54">
        <f>IF($J$1="January",P1415,IF($J$1="February",P1416,IF($J$1="March",P1417,IF($J$1="April",P1418,IF($J$1="May",P1419,IF($J$1="June",P1420,IF($J$1="July",P1421,IF($J$1="August",P1422,IF($J$1="August",P1422,IF($J$1="September",P1423,IF($J$1="October",P1424,IF($J$1="November",P1425,IF($J$1="December",P1426)))))))))))))</f>
        <v>31</v>
      </c>
      <c r="D1421" s="45"/>
      <c r="E1421" s="45"/>
      <c r="F1421" s="63" t="s">
        <v>70</v>
      </c>
      <c r="G1421" s="58">
        <f>IF($J$1="January",W1415,IF($J$1="February",W1416,IF($J$1="March",W1417,IF($J$1="April",W1418,IF($J$1="May",W1419,IF($J$1="June",W1420,IF($J$1="July",W1421,IF($J$1="August",W1422,IF($J$1="August",W1422,IF($J$1="September",W1423,IF($J$1="October",W1424,IF($J$1="November",W1425,IF($J$1="December",W1426)))))))))))))</f>
        <v>0</v>
      </c>
      <c r="H1421" s="62"/>
      <c r="I1421" s="361" t="s">
        <v>74</v>
      </c>
      <c r="J1421" s="362"/>
      <c r="K1421" s="68">
        <f>K1419+K1420</f>
        <v>15483.870967741936</v>
      </c>
      <c r="L1421" s="69"/>
      <c r="M1421" s="45"/>
      <c r="N1421" s="88"/>
      <c r="O1421" s="89" t="s">
        <v>55</v>
      </c>
      <c r="P1421" s="89">
        <v>31</v>
      </c>
      <c r="Q1421" s="89">
        <v>0</v>
      </c>
      <c r="R1421" s="89">
        <f t="shared" si="258"/>
        <v>0</v>
      </c>
      <c r="S1421" s="93"/>
      <c r="T1421" s="89" t="s">
        <v>55</v>
      </c>
      <c r="U1421" s="162">
        <f>IF($J$1="June","",Y1420)</f>
        <v>0</v>
      </c>
      <c r="V1421" s="91"/>
      <c r="W1421" s="162">
        <f t="shared" si="256"/>
        <v>0</v>
      </c>
      <c r="X1421" s="91"/>
      <c r="Y1421" s="162">
        <f t="shared" si="257"/>
        <v>0</v>
      </c>
      <c r="Z1421" s="94"/>
      <c r="AA1421" s="45"/>
    </row>
    <row r="1422" spans="1:27" s="43" customFormat="1" ht="21" customHeight="1" x14ac:dyDescent="0.25">
      <c r="A1422" s="44"/>
      <c r="B1422" s="63" t="s">
        <v>6</v>
      </c>
      <c r="C1422" s="54">
        <f>IF($J$1="January",Q1415,IF($J$1="February",Q1416,IF($J$1="March",Q1417,IF($J$1="April",Q1418,IF($J$1="May",Q1419,IF($J$1="June",Q1420,IF($J$1="July",Q1421,IF($J$1="August",Q1422,IF($J$1="August",Q1422,IF($J$1="September",Q1423,IF($J$1="October",Q1424,IF($J$1="November",Q1425,IF($J$1="December",Q1426)))))))))))))</f>
        <v>0</v>
      </c>
      <c r="D1422" s="45"/>
      <c r="E1422" s="45"/>
      <c r="F1422" s="63" t="s">
        <v>24</v>
      </c>
      <c r="G1422" s="58">
        <f>IF($J$1="January",X1415,IF($J$1="February",X1416,IF($J$1="March",X1417,IF($J$1="April",X1418,IF($J$1="May",X1419,IF($J$1="June",X1420,IF($J$1="July",X1421,IF($J$1="August",X1422,IF($J$1="August",X1422,IF($J$1="September",X1423,IF($J$1="October",X1424,IF($J$1="November",X1425,IF($J$1="December",X1426)))))))))))))</f>
        <v>0</v>
      </c>
      <c r="H1422" s="62"/>
      <c r="I1422" s="361" t="s">
        <v>75</v>
      </c>
      <c r="J1422" s="362"/>
      <c r="K1422" s="58">
        <f>G1422</f>
        <v>0</v>
      </c>
      <c r="L1422" s="70"/>
      <c r="M1422" s="45"/>
      <c r="N1422" s="88"/>
      <c r="O1422" s="89" t="s">
        <v>56</v>
      </c>
      <c r="P1422" s="89"/>
      <c r="Q1422" s="89"/>
      <c r="R1422" s="89" t="str">
        <f t="shared" si="258"/>
        <v/>
      </c>
      <c r="S1422" s="93"/>
      <c r="T1422" s="89" t="s">
        <v>56</v>
      </c>
      <c r="U1422" s="162" t="str">
        <f>IF($J$1="July","",Y1421)</f>
        <v/>
      </c>
      <c r="V1422" s="91"/>
      <c r="W1422" s="162" t="str">
        <f t="shared" si="256"/>
        <v/>
      </c>
      <c r="X1422" s="91"/>
      <c r="Y1422" s="162" t="str">
        <f t="shared" si="257"/>
        <v/>
      </c>
      <c r="Z1422" s="94"/>
      <c r="AA1422" s="45"/>
    </row>
    <row r="1423" spans="1:27" s="43" customFormat="1" ht="21" customHeight="1" x14ac:dyDescent="0.25">
      <c r="A1423" s="44"/>
      <c r="B1423" s="71" t="s">
        <v>73</v>
      </c>
      <c r="C1423" s="54">
        <f>IF($J$1="January",R1415,IF($J$1="February",R1416,IF($J$1="March",R1417,IF($J$1="April",R1418,IF($J$1="May",R1419,IF($J$1="June",R1420,IF($J$1="July",R1421,IF($J$1="August",R1422,IF($J$1="August",R1422,IF($J$1="September",R1423,IF($J$1="October",R1424,IF($J$1="November",R1425,IF($J$1="December",R1426)))))))))))))</f>
        <v>0</v>
      </c>
      <c r="D1423" s="45"/>
      <c r="E1423" s="45"/>
      <c r="F1423" s="63" t="s">
        <v>72</v>
      </c>
      <c r="G1423" s="58">
        <f>IF($J$1="January",Y1415,IF($J$1="February",Y1416,IF($J$1="March",Y1417,IF($J$1="April",Y1418,IF($J$1="May",Y1419,IF($J$1="June",Y1420,IF($J$1="July",Y1421,IF($J$1="August",Y1422,IF($J$1="August",Y1422,IF($J$1="September",Y1423,IF($J$1="October",Y1424,IF($J$1="November",Y1425,IF($J$1="December",Y1426)))))))))))))</f>
        <v>0</v>
      </c>
      <c r="H1423" s="45"/>
      <c r="I1423" s="363" t="s">
        <v>68</v>
      </c>
      <c r="J1423" s="364"/>
      <c r="K1423" s="72">
        <f>K1421-K1422</f>
        <v>15483.870967741936</v>
      </c>
      <c r="L1423" s="73"/>
      <c r="M1423" s="45"/>
      <c r="N1423" s="88"/>
      <c r="O1423" s="89" t="s">
        <v>61</v>
      </c>
      <c r="P1423" s="89"/>
      <c r="Q1423" s="89"/>
      <c r="R1423" s="89" t="str">
        <f t="shared" si="258"/>
        <v/>
      </c>
      <c r="S1423" s="93"/>
      <c r="T1423" s="89" t="s">
        <v>61</v>
      </c>
      <c r="U1423" s="162" t="str">
        <f>IF($J$1="August","",Y1422)</f>
        <v/>
      </c>
      <c r="V1423" s="91"/>
      <c r="W1423" s="162" t="str">
        <f t="shared" si="256"/>
        <v/>
      </c>
      <c r="X1423" s="91"/>
      <c r="Y1423" s="162" t="str">
        <f t="shared" si="257"/>
        <v/>
      </c>
      <c r="Z1423" s="94"/>
      <c r="AA1423" s="45"/>
    </row>
    <row r="1424" spans="1:27" s="43" customFormat="1" ht="21" customHeight="1" x14ac:dyDescent="0.25">
      <c r="A1424" s="44"/>
      <c r="B1424" s="45"/>
      <c r="C1424" s="45"/>
      <c r="D1424" s="45"/>
      <c r="E1424" s="45"/>
      <c r="F1424" s="45"/>
      <c r="G1424" s="45"/>
      <c r="H1424" s="45"/>
      <c r="I1424" s="45"/>
      <c r="J1424" s="45"/>
      <c r="K1424" s="177"/>
      <c r="L1424" s="61"/>
      <c r="M1424" s="45"/>
      <c r="N1424" s="88"/>
      <c r="O1424" s="89" t="s">
        <v>57</v>
      </c>
      <c r="P1424" s="89"/>
      <c r="Q1424" s="89"/>
      <c r="R1424" s="89" t="str">
        <f t="shared" si="258"/>
        <v/>
      </c>
      <c r="S1424" s="93"/>
      <c r="T1424" s="89" t="s">
        <v>57</v>
      </c>
      <c r="U1424" s="162" t="str">
        <f>IF($J$1="September","",Y1423)</f>
        <v/>
      </c>
      <c r="V1424" s="91"/>
      <c r="W1424" s="162" t="str">
        <f t="shared" si="256"/>
        <v/>
      </c>
      <c r="X1424" s="91"/>
      <c r="Y1424" s="162" t="str">
        <f t="shared" si="257"/>
        <v/>
      </c>
      <c r="Z1424" s="94"/>
      <c r="AA1424" s="45"/>
    </row>
    <row r="1425" spans="1:27" s="43" customFormat="1" ht="21" customHeight="1" x14ac:dyDescent="0.25">
      <c r="A1425" s="44"/>
      <c r="B1425" s="365" t="s">
        <v>103</v>
      </c>
      <c r="C1425" s="365"/>
      <c r="D1425" s="365"/>
      <c r="E1425" s="365"/>
      <c r="F1425" s="365"/>
      <c r="G1425" s="365"/>
      <c r="H1425" s="365"/>
      <c r="I1425" s="365"/>
      <c r="J1425" s="365"/>
      <c r="K1425" s="365"/>
      <c r="L1425" s="61"/>
      <c r="M1425" s="45"/>
      <c r="N1425" s="88"/>
      <c r="O1425" s="89" t="s">
        <v>62</v>
      </c>
      <c r="P1425" s="89"/>
      <c r="Q1425" s="89"/>
      <c r="R1425" s="89" t="str">
        <f t="shared" si="258"/>
        <v/>
      </c>
      <c r="S1425" s="93"/>
      <c r="T1425" s="89" t="s">
        <v>62</v>
      </c>
      <c r="U1425" s="162" t="str">
        <f>IF($J$1="October","",Y1424)</f>
        <v/>
      </c>
      <c r="V1425" s="91"/>
      <c r="W1425" s="162" t="str">
        <f t="shared" si="256"/>
        <v/>
      </c>
      <c r="X1425" s="91"/>
      <c r="Y1425" s="162" t="str">
        <f t="shared" si="257"/>
        <v/>
      </c>
      <c r="Z1425" s="94"/>
      <c r="AA1425" s="45"/>
    </row>
    <row r="1426" spans="1:27" s="43" customFormat="1" ht="21" customHeight="1" x14ac:dyDescent="0.25">
      <c r="A1426" s="44"/>
      <c r="B1426" s="365"/>
      <c r="C1426" s="365"/>
      <c r="D1426" s="365"/>
      <c r="E1426" s="365"/>
      <c r="F1426" s="365"/>
      <c r="G1426" s="365"/>
      <c r="H1426" s="365"/>
      <c r="I1426" s="365"/>
      <c r="J1426" s="365"/>
      <c r="K1426" s="365"/>
      <c r="L1426" s="61"/>
      <c r="M1426" s="45"/>
      <c r="N1426" s="88"/>
      <c r="O1426" s="89" t="s">
        <v>63</v>
      </c>
      <c r="P1426" s="89"/>
      <c r="Q1426" s="89"/>
      <c r="R1426" s="89" t="str">
        <f t="shared" si="258"/>
        <v/>
      </c>
      <c r="S1426" s="93"/>
      <c r="T1426" s="89" t="s">
        <v>63</v>
      </c>
      <c r="U1426" s="162" t="str">
        <f>IF($J$1="November","",Y1425)</f>
        <v/>
      </c>
      <c r="V1426" s="91"/>
      <c r="W1426" s="162" t="str">
        <f t="shared" si="256"/>
        <v/>
      </c>
      <c r="X1426" s="91"/>
      <c r="Y1426" s="162" t="str">
        <f t="shared" si="257"/>
        <v/>
      </c>
      <c r="Z1426" s="94"/>
      <c r="AA1426" s="45"/>
    </row>
    <row r="1427" spans="1:27" s="43" customFormat="1" ht="21" customHeight="1" thickBot="1" x14ac:dyDescent="0.3">
      <c r="A1427" s="74"/>
      <c r="B1427" s="75"/>
      <c r="C1427" s="75"/>
      <c r="D1427" s="75"/>
      <c r="E1427" s="75"/>
      <c r="F1427" s="75"/>
      <c r="G1427" s="75"/>
      <c r="H1427" s="75"/>
      <c r="I1427" s="75"/>
      <c r="J1427" s="75"/>
      <c r="K1427" s="75"/>
      <c r="L1427" s="76"/>
      <c r="N1427" s="95"/>
      <c r="O1427" s="96"/>
      <c r="P1427" s="96"/>
      <c r="Q1427" s="96"/>
      <c r="R1427" s="96"/>
      <c r="S1427" s="96"/>
      <c r="T1427" s="96"/>
      <c r="U1427" s="96"/>
      <c r="V1427" s="96"/>
      <c r="W1427" s="96"/>
      <c r="X1427" s="96"/>
      <c r="Y1427" s="96"/>
      <c r="Z1427" s="97"/>
    </row>
    <row r="1429" spans="1:27" s="43" customFormat="1" ht="21" hidden="1" customHeight="1" x14ac:dyDescent="0.25">
      <c r="A1429" s="350" t="s">
        <v>45</v>
      </c>
      <c r="B1429" s="351"/>
      <c r="C1429" s="351"/>
      <c r="D1429" s="351"/>
      <c r="E1429" s="351"/>
      <c r="F1429" s="351"/>
      <c r="G1429" s="351"/>
      <c r="H1429" s="351"/>
      <c r="I1429" s="351"/>
      <c r="J1429" s="351"/>
      <c r="K1429" s="351"/>
      <c r="L1429" s="352"/>
      <c r="M1429" s="187"/>
      <c r="N1429" s="81"/>
      <c r="O1429" s="353" t="s">
        <v>47</v>
      </c>
      <c r="P1429" s="354"/>
      <c r="Q1429" s="354"/>
      <c r="R1429" s="355"/>
      <c r="S1429" s="82"/>
      <c r="T1429" s="353" t="s">
        <v>48</v>
      </c>
      <c r="U1429" s="354"/>
      <c r="V1429" s="354"/>
      <c r="W1429" s="354"/>
      <c r="X1429" s="354"/>
      <c r="Y1429" s="355"/>
      <c r="Z1429" s="83"/>
    </row>
    <row r="1430" spans="1:27" s="43" customFormat="1" ht="21" hidden="1" customHeight="1" x14ac:dyDescent="0.25">
      <c r="A1430" s="44"/>
      <c r="B1430" s="45"/>
      <c r="C1430" s="356" t="s">
        <v>101</v>
      </c>
      <c r="D1430" s="356"/>
      <c r="E1430" s="356"/>
      <c r="F1430" s="356"/>
      <c r="G1430" s="46" t="str">
        <f>$J$1</f>
        <v>July</v>
      </c>
      <c r="H1430" s="357">
        <f>$K$1</f>
        <v>2020</v>
      </c>
      <c r="I1430" s="357"/>
      <c r="J1430" s="45"/>
      <c r="K1430" s="47"/>
      <c r="L1430" s="48"/>
      <c r="M1430" s="47"/>
      <c r="N1430" s="84"/>
      <c r="O1430" s="85" t="s">
        <v>58</v>
      </c>
      <c r="P1430" s="85" t="s">
        <v>7</v>
      </c>
      <c r="Q1430" s="85" t="s">
        <v>6</v>
      </c>
      <c r="R1430" s="85" t="s">
        <v>59</v>
      </c>
      <c r="S1430" s="86"/>
      <c r="T1430" s="85" t="s">
        <v>58</v>
      </c>
      <c r="U1430" s="85" t="s">
        <v>60</v>
      </c>
      <c r="V1430" s="85" t="s">
        <v>23</v>
      </c>
      <c r="W1430" s="85" t="s">
        <v>22</v>
      </c>
      <c r="X1430" s="85" t="s">
        <v>24</v>
      </c>
      <c r="Y1430" s="85" t="s">
        <v>64</v>
      </c>
      <c r="Z1430" s="87"/>
    </row>
    <row r="1431" spans="1:27" s="43" customFormat="1" ht="21" hidden="1" customHeight="1" x14ac:dyDescent="0.25">
      <c r="A1431" s="44"/>
      <c r="B1431" s="45"/>
      <c r="C1431" s="45"/>
      <c r="D1431" s="50"/>
      <c r="E1431" s="50"/>
      <c r="F1431" s="50"/>
      <c r="G1431" s="50"/>
      <c r="H1431" s="50"/>
      <c r="I1431" s="45"/>
      <c r="J1431" s="51" t="s">
        <v>1</v>
      </c>
      <c r="K1431" s="52">
        <v>25000</v>
      </c>
      <c r="L1431" s="53"/>
      <c r="M1431" s="45"/>
      <c r="N1431" s="88"/>
      <c r="O1431" s="89" t="s">
        <v>50</v>
      </c>
      <c r="P1431" s="89">
        <v>30</v>
      </c>
      <c r="Q1431" s="89">
        <v>1</v>
      </c>
      <c r="R1431" s="89">
        <v>0</v>
      </c>
      <c r="S1431" s="90"/>
      <c r="T1431" s="89" t="s">
        <v>50</v>
      </c>
      <c r="U1431" s="91">
        <v>1000</v>
      </c>
      <c r="V1431" s="91">
        <v>2000</v>
      </c>
      <c r="W1431" s="91">
        <f>V1431+U1431</f>
        <v>3000</v>
      </c>
      <c r="X1431" s="91">
        <v>1000</v>
      </c>
      <c r="Y1431" s="91">
        <f>W1431-X1431</f>
        <v>2000</v>
      </c>
      <c r="Z1431" s="87"/>
    </row>
    <row r="1432" spans="1:27" s="43" customFormat="1" ht="21" hidden="1" customHeight="1" x14ac:dyDescent="0.25">
      <c r="A1432" s="44"/>
      <c r="B1432" s="45" t="s">
        <v>0</v>
      </c>
      <c r="C1432" s="100" t="s">
        <v>143</v>
      </c>
      <c r="D1432" s="45"/>
      <c r="E1432" s="45"/>
      <c r="F1432" s="45"/>
      <c r="G1432" s="45"/>
      <c r="H1432" s="56"/>
      <c r="I1432" s="50"/>
      <c r="J1432" s="45"/>
      <c r="K1432" s="45"/>
      <c r="L1432" s="57"/>
      <c r="M1432" s="187"/>
      <c r="N1432" s="92"/>
      <c r="O1432" s="89" t="s">
        <v>76</v>
      </c>
      <c r="P1432" s="89">
        <v>28</v>
      </c>
      <c r="Q1432" s="89">
        <v>1</v>
      </c>
      <c r="R1432" s="89">
        <v>0</v>
      </c>
      <c r="S1432" s="93"/>
      <c r="T1432" s="89" t="s">
        <v>76</v>
      </c>
      <c r="U1432" s="162">
        <f>IF($J$1="January","",Y1431)</f>
        <v>2000</v>
      </c>
      <c r="V1432" s="91"/>
      <c r="W1432" s="162">
        <f>IF(U1432="","",U1432+V1432)</f>
        <v>2000</v>
      </c>
      <c r="X1432" s="91">
        <v>1000</v>
      </c>
      <c r="Y1432" s="162">
        <f>IF(W1432="","",W1432-X1432)</f>
        <v>1000</v>
      </c>
      <c r="Z1432" s="94"/>
    </row>
    <row r="1433" spans="1:27" s="43" customFormat="1" ht="21" hidden="1" customHeight="1" x14ac:dyDescent="0.25">
      <c r="A1433" s="44"/>
      <c r="B1433" s="59" t="s">
        <v>46</v>
      </c>
      <c r="C1433" s="100"/>
      <c r="D1433" s="45"/>
      <c r="E1433" s="45"/>
      <c r="F1433" s="358" t="s">
        <v>48</v>
      </c>
      <c r="G1433" s="358"/>
      <c r="H1433" s="45"/>
      <c r="I1433" s="358" t="s">
        <v>49</v>
      </c>
      <c r="J1433" s="358"/>
      <c r="K1433" s="358"/>
      <c r="L1433" s="61"/>
      <c r="M1433" s="45"/>
      <c r="N1433" s="88"/>
      <c r="O1433" s="89" t="s">
        <v>51</v>
      </c>
      <c r="P1433" s="89">
        <v>31</v>
      </c>
      <c r="Q1433" s="89">
        <v>0</v>
      </c>
      <c r="R1433" s="89">
        <v>0</v>
      </c>
      <c r="S1433" s="93"/>
      <c r="T1433" s="89" t="s">
        <v>51</v>
      </c>
      <c r="U1433" s="162">
        <f>IF($J$1="February","",Y1432)</f>
        <v>1000</v>
      </c>
      <c r="V1433" s="91"/>
      <c r="W1433" s="162">
        <f t="shared" ref="W1433:W1442" si="259">IF(U1433="","",U1433+V1433)</f>
        <v>1000</v>
      </c>
      <c r="X1433" s="91">
        <v>1000</v>
      </c>
      <c r="Y1433" s="162">
        <f t="shared" ref="Y1433:Y1442" si="260">IF(W1433="","",W1433-X1433)</f>
        <v>0</v>
      </c>
      <c r="Z1433" s="94"/>
    </row>
    <row r="1434" spans="1:27" s="43" customFormat="1" ht="21" hidden="1" customHeight="1" x14ac:dyDescent="0.25">
      <c r="A1434" s="44"/>
      <c r="B1434" s="45"/>
      <c r="C1434" s="45"/>
      <c r="D1434" s="45"/>
      <c r="E1434" s="45"/>
      <c r="F1434" s="45"/>
      <c r="G1434" s="45"/>
      <c r="H1434" s="62"/>
      <c r="L1434" s="49"/>
      <c r="M1434" s="45"/>
      <c r="N1434" s="88"/>
      <c r="O1434" s="89" t="s">
        <v>52</v>
      </c>
      <c r="P1434" s="89">
        <v>14</v>
      </c>
      <c r="Q1434" s="89"/>
      <c r="R1434" s="89">
        <v>0</v>
      </c>
      <c r="S1434" s="93"/>
      <c r="T1434" s="89" t="s">
        <v>52</v>
      </c>
      <c r="U1434" s="162">
        <f>IF($J$1="March","",Y1433)</f>
        <v>0</v>
      </c>
      <c r="V1434" s="91"/>
      <c r="W1434" s="162">
        <f t="shared" si="259"/>
        <v>0</v>
      </c>
      <c r="X1434" s="91"/>
      <c r="Y1434" s="162">
        <f t="shared" si="260"/>
        <v>0</v>
      </c>
      <c r="Z1434" s="94"/>
    </row>
    <row r="1435" spans="1:27" s="43" customFormat="1" ht="21" hidden="1" customHeight="1" x14ac:dyDescent="0.25">
      <c r="A1435" s="44"/>
      <c r="B1435" s="359" t="s">
        <v>47</v>
      </c>
      <c r="C1435" s="360"/>
      <c r="D1435" s="45"/>
      <c r="E1435" s="45"/>
      <c r="F1435" s="63" t="s">
        <v>69</v>
      </c>
      <c r="G1435" s="58">
        <f>IF($J$1="January",U1431,IF($J$1="February",U1432,IF($J$1="March",U1433,IF($J$1="April",U1434,IF($J$1="May",U1435,IF($J$1="June",U1436,IF($J$1="July",U1437,IF($J$1="August",U1438,IF($J$1="August",U1438,IF($J$1="September",U1439,IF($J$1="October",U1440,IF($J$1="November",U1441,IF($J$1="December",U1442)))))))))))))</f>
        <v>0</v>
      </c>
      <c r="H1435" s="62"/>
      <c r="I1435" s="64">
        <f>IF(C1439&gt;0,$K$2,C1437)</f>
        <v>0</v>
      </c>
      <c r="J1435" s="65" t="s">
        <v>66</v>
      </c>
      <c r="K1435" s="66">
        <f>K1431/$K$2*I1435</f>
        <v>0</v>
      </c>
      <c r="L1435" s="67"/>
      <c r="M1435" s="45"/>
      <c r="N1435" s="88"/>
      <c r="O1435" s="89" t="s">
        <v>53</v>
      </c>
      <c r="P1435" s="89">
        <v>27</v>
      </c>
      <c r="Q1435" s="89">
        <v>4</v>
      </c>
      <c r="R1435" s="89">
        <v>0</v>
      </c>
      <c r="S1435" s="93"/>
      <c r="T1435" s="89" t="s">
        <v>53</v>
      </c>
      <c r="U1435" s="162">
        <f>IF($J$1="April","",Y1434)</f>
        <v>0</v>
      </c>
      <c r="V1435" s="91"/>
      <c r="W1435" s="162">
        <f t="shared" si="259"/>
        <v>0</v>
      </c>
      <c r="X1435" s="91"/>
      <c r="Y1435" s="162">
        <f t="shared" si="260"/>
        <v>0</v>
      </c>
      <c r="Z1435" s="94"/>
    </row>
    <row r="1436" spans="1:27" s="43" customFormat="1" ht="21" hidden="1" customHeight="1" x14ac:dyDescent="0.25">
      <c r="A1436" s="44"/>
      <c r="B1436" s="54"/>
      <c r="C1436" s="54"/>
      <c r="D1436" s="45"/>
      <c r="E1436" s="45"/>
      <c r="F1436" s="63" t="s">
        <v>23</v>
      </c>
      <c r="G1436" s="58">
        <f>IF($J$1="January",V1431,IF($J$1="February",V1432,IF($J$1="March",V1433,IF($J$1="April",V1434,IF($J$1="May",V1435,IF($J$1="June",V1436,IF($J$1="July",V1437,IF($J$1="August",V1438,IF($J$1="August",V1438,IF($J$1="September",V1439,IF($J$1="October",V1440,IF($J$1="November",V1441,IF($J$1="December",V1442)))))))))))))</f>
        <v>0</v>
      </c>
      <c r="H1436" s="62"/>
      <c r="I1436" s="108">
        <v>18</v>
      </c>
      <c r="J1436" s="65" t="s">
        <v>67</v>
      </c>
      <c r="K1436" s="68">
        <f>K1431/$K$2/8*I1436</f>
        <v>1814.516129032258</v>
      </c>
      <c r="L1436" s="69"/>
      <c r="M1436" s="45"/>
      <c r="N1436" s="88"/>
      <c r="O1436" s="89" t="s">
        <v>54</v>
      </c>
      <c r="P1436" s="89"/>
      <c r="Q1436" s="89"/>
      <c r="R1436" s="89">
        <v>0</v>
      </c>
      <c r="S1436" s="93"/>
      <c r="T1436" s="89" t="s">
        <v>54</v>
      </c>
      <c r="U1436" s="162">
        <f>IF($J$1="May","",Y1435)</f>
        <v>0</v>
      </c>
      <c r="V1436" s="91"/>
      <c r="W1436" s="162">
        <f t="shared" si="259"/>
        <v>0</v>
      </c>
      <c r="X1436" s="91"/>
      <c r="Y1436" s="162">
        <f t="shared" si="260"/>
        <v>0</v>
      </c>
      <c r="Z1436" s="94"/>
    </row>
    <row r="1437" spans="1:27" s="43" customFormat="1" ht="21" hidden="1" customHeight="1" x14ac:dyDescent="0.25">
      <c r="A1437" s="44"/>
      <c r="B1437" s="63" t="s">
        <v>7</v>
      </c>
      <c r="C1437" s="54">
        <f>IF($J$1="January",P1431,IF($J$1="February",P1432,IF($J$1="March",P1433,IF($J$1="April",P1434,IF($J$1="May",P1435,IF($J$1="June",P1436,IF($J$1="July",P1437,IF($J$1="August",P1438,IF($J$1="August",P1438,IF($J$1="September",P1439,IF($J$1="October",P1440,IF($J$1="November",P1441,IF($J$1="December",P1442)))))))))))))</f>
        <v>0</v>
      </c>
      <c r="D1437" s="45"/>
      <c r="E1437" s="45"/>
      <c r="F1437" s="63" t="s">
        <v>70</v>
      </c>
      <c r="G1437" s="58">
        <f>IF($J$1="January",W1431,IF($J$1="February",W1432,IF($J$1="March",W1433,IF($J$1="April",W1434,IF($J$1="May",W1435,IF($J$1="June",W1436,IF($J$1="July",W1437,IF($J$1="August",W1438,IF($J$1="August",W1438,IF($J$1="September",W1439,IF($J$1="October",W1440,IF($J$1="November",W1441,IF($J$1="December",W1442)))))))))))))</f>
        <v>0</v>
      </c>
      <c r="H1437" s="62"/>
      <c r="I1437" s="361" t="s">
        <v>74</v>
      </c>
      <c r="J1437" s="362"/>
      <c r="K1437" s="68">
        <f>K1435+K1436</f>
        <v>1814.516129032258</v>
      </c>
      <c r="L1437" s="69"/>
      <c r="M1437" s="45"/>
      <c r="N1437" s="88"/>
      <c r="O1437" s="89" t="s">
        <v>55</v>
      </c>
      <c r="P1437" s="89"/>
      <c r="Q1437" s="89"/>
      <c r="R1437" s="89">
        <v>0</v>
      </c>
      <c r="S1437" s="93"/>
      <c r="T1437" s="89" t="s">
        <v>55</v>
      </c>
      <c r="U1437" s="162">
        <f>IF($J$1="June","",Y1436)</f>
        <v>0</v>
      </c>
      <c r="V1437" s="91"/>
      <c r="W1437" s="162">
        <f t="shared" si="259"/>
        <v>0</v>
      </c>
      <c r="X1437" s="91"/>
      <c r="Y1437" s="162">
        <f t="shared" si="260"/>
        <v>0</v>
      </c>
      <c r="Z1437" s="94"/>
    </row>
    <row r="1438" spans="1:27" s="43" customFormat="1" ht="21" hidden="1" customHeight="1" x14ac:dyDescent="0.25">
      <c r="A1438" s="44"/>
      <c r="B1438" s="63" t="s">
        <v>6</v>
      </c>
      <c r="C1438" s="54">
        <f>IF($J$1="January",Q1431,IF($J$1="February",Q1432,IF($J$1="March",Q1433,IF($J$1="April",Q1434,IF($J$1="May",Q1435,IF($J$1="June",Q1436,IF($J$1="July",Q1437,IF($J$1="August",Q1438,IF($J$1="August",Q1438,IF($J$1="September",Q1439,IF($J$1="October",Q1440,IF($J$1="November",Q1441,IF($J$1="December",Q1442)))))))))))))</f>
        <v>0</v>
      </c>
      <c r="D1438" s="45"/>
      <c r="E1438" s="45"/>
      <c r="F1438" s="63" t="s">
        <v>24</v>
      </c>
      <c r="G1438" s="58">
        <f>IF($J$1="January",X1431,IF($J$1="February",X1432,IF($J$1="March",X1433,IF($J$1="April",X1434,IF($J$1="May",X1435,IF($J$1="June",X1436,IF($J$1="July",X1437,IF($J$1="August",X1438,IF($J$1="August",X1438,IF($J$1="September",X1439,IF($J$1="October",X1440,IF($J$1="November",X1441,IF($J$1="December",X1442)))))))))))))</f>
        <v>0</v>
      </c>
      <c r="H1438" s="62"/>
      <c r="I1438" s="361" t="s">
        <v>75</v>
      </c>
      <c r="J1438" s="362"/>
      <c r="K1438" s="58">
        <f>G1438</f>
        <v>0</v>
      </c>
      <c r="L1438" s="70"/>
      <c r="M1438" s="45"/>
      <c r="N1438" s="88"/>
      <c r="O1438" s="89" t="s">
        <v>56</v>
      </c>
      <c r="P1438" s="89"/>
      <c r="Q1438" s="89"/>
      <c r="R1438" s="89">
        <v>0</v>
      </c>
      <c r="S1438" s="93"/>
      <c r="T1438" s="89" t="s">
        <v>56</v>
      </c>
      <c r="U1438" s="162" t="str">
        <f>IF($J$1="July","",Y1437)</f>
        <v/>
      </c>
      <c r="V1438" s="91"/>
      <c r="W1438" s="162" t="str">
        <f t="shared" si="259"/>
        <v/>
      </c>
      <c r="X1438" s="91"/>
      <c r="Y1438" s="162" t="str">
        <f t="shared" si="260"/>
        <v/>
      </c>
      <c r="Z1438" s="94"/>
    </row>
    <row r="1439" spans="1:27" s="43" customFormat="1" ht="21" hidden="1" customHeight="1" x14ac:dyDescent="0.25">
      <c r="A1439" s="44"/>
      <c r="B1439" s="71" t="s">
        <v>73</v>
      </c>
      <c r="C1439" s="54">
        <f>IF($J$1="January",R1431,IF($J$1="February",R1432,IF($J$1="March",R1433,IF($J$1="April",R1434,IF($J$1="May",R1435,IF($J$1="June",R1436,IF($J$1="July",R1437,IF($J$1="August",R1438,IF($J$1="August",R1438,IF($J$1="September",R1439,IF($J$1="October",R1440,IF($J$1="November",R1441,IF($J$1="December",R1442)))))))))))))</f>
        <v>0</v>
      </c>
      <c r="D1439" s="45"/>
      <c r="E1439" s="45"/>
      <c r="F1439" s="63" t="s">
        <v>72</v>
      </c>
      <c r="G1439" s="58">
        <f>IF($J$1="January",Y1431,IF($J$1="February",Y1432,IF($J$1="March",Y1433,IF($J$1="April",Y1434,IF($J$1="May",Y1435,IF($J$1="June",Y1436,IF($J$1="July",Y1437,IF($J$1="August",Y1438,IF($J$1="August",Y1438,IF($J$1="September",Y1439,IF($J$1="October",Y1440,IF($J$1="November",Y1441,IF($J$1="December",Y1442)))))))))))))</f>
        <v>0</v>
      </c>
      <c r="H1439" s="45"/>
      <c r="I1439" s="363" t="s">
        <v>68</v>
      </c>
      <c r="J1439" s="364"/>
      <c r="K1439" s="72"/>
      <c r="L1439" s="73"/>
      <c r="M1439" s="45"/>
      <c r="N1439" s="88"/>
      <c r="O1439" s="89" t="s">
        <v>61</v>
      </c>
      <c r="P1439" s="89"/>
      <c r="Q1439" s="89"/>
      <c r="R1439" s="89">
        <v>0</v>
      </c>
      <c r="S1439" s="93"/>
      <c r="T1439" s="89" t="s">
        <v>61</v>
      </c>
      <c r="U1439" s="162" t="str">
        <f>IF($J$1="August","",Y1438)</f>
        <v/>
      </c>
      <c r="V1439" s="91"/>
      <c r="W1439" s="162" t="str">
        <f t="shared" si="259"/>
        <v/>
      </c>
      <c r="X1439" s="91"/>
      <c r="Y1439" s="162" t="str">
        <f t="shared" si="260"/>
        <v/>
      </c>
      <c r="Z1439" s="94"/>
    </row>
    <row r="1440" spans="1:27" s="43" customFormat="1" ht="21" hidden="1" customHeight="1" x14ac:dyDescent="0.25">
      <c r="A1440" s="44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61"/>
      <c r="M1440" s="45"/>
      <c r="N1440" s="88"/>
      <c r="O1440" s="89" t="s">
        <v>57</v>
      </c>
      <c r="P1440" s="89"/>
      <c r="Q1440" s="89"/>
      <c r="R1440" s="89" t="str">
        <f>IF(Q1440="","",R1439-Q1440)</f>
        <v/>
      </c>
      <c r="S1440" s="93"/>
      <c r="T1440" s="89" t="s">
        <v>57</v>
      </c>
      <c r="U1440" s="162" t="str">
        <f>IF($J$1="September","",Y1439)</f>
        <v/>
      </c>
      <c r="V1440" s="91"/>
      <c r="W1440" s="162" t="str">
        <f t="shared" si="259"/>
        <v/>
      </c>
      <c r="X1440" s="91"/>
      <c r="Y1440" s="162" t="str">
        <f t="shared" si="260"/>
        <v/>
      </c>
      <c r="Z1440" s="94"/>
    </row>
    <row r="1441" spans="1:26" s="43" customFormat="1" ht="21" hidden="1" customHeight="1" x14ac:dyDescent="0.25">
      <c r="A1441" s="44"/>
      <c r="B1441" s="365" t="s">
        <v>103</v>
      </c>
      <c r="C1441" s="365"/>
      <c r="D1441" s="365"/>
      <c r="E1441" s="365"/>
      <c r="F1441" s="365"/>
      <c r="G1441" s="365"/>
      <c r="H1441" s="365"/>
      <c r="I1441" s="365"/>
      <c r="J1441" s="365"/>
      <c r="K1441" s="365"/>
      <c r="L1441" s="61"/>
      <c r="M1441" s="45"/>
      <c r="N1441" s="88"/>
      <c r="O1441" s="89" t="s">
        <v>62</v>
      </c>
      <c r="P1441" s="89"/>
      <c r="Q1441" s="89"/>
      <c r="R1441" s="89">
        <v>0</v>
      </c>
      <c r="S1441" s="93"/>
      <c r="T1441" s="89" t="s">
        <v>62</v>
      </c>
      <c r="U1441" s="162" t="str">
        <f>IF($J$1="October","",Y1440)</f>
        <v/>
      </c>
      <c r="V1441" s="91"/>
      <c r="W1441" s="162" t="str">
        <f t="shared" si="259"/>
        <v/>
      </c>
      <c r="X1441" s="91"/>
      <c r="Y1441" s="162" t="str">
        <f t="shared" si="260"/>
        <v/>
      </c>
      <c r="Z1441" s="94"/>
    </row>
    <row r="1442" spans="1:26" s="43" customFormat="1" ht="21" hidden="1" customHeight="1" x14ac:dyDescent="0.25">
      <c r="A1442" s="44"/>
      <c r="B1442" s="365"/>
      <c r="C1442" s="365"/>
      <c r="D1442" s="365"/>
      <c r="E1442" s="365"/>
      <c r="F1442" s="365"/>
      <c r="G1442" s="365"/>
      <c r="H1442" s="365"/>
      <c r="I1442" s="365"/>
      <c r="J1442" s="365"/>
      <c r="K1442" s="365"/>
      <c r="L1442" s="61"/>
      <c r="M1442" s="45"/>
      <c r="N1442" s="88"/>
      <c r="O1442" s="89" t="s">
        <v>63</v>
      </c>
      <c r="P1442" s="89"/>
      <c r="Q1442" s="89"/>
      <c r="R1442" s="89">
        <v>0</v>
      </c>
      <c r="S1442" s="93"/>
      <c r="T1442" s="89" t="s">
        <v>63</v>
      </c>
      <c r="U1442" s="162" t="str">
        <f>IF($J$1="November","",Y1441)</f>
        <v/>
      </c>
      <c r="V1442" s="91"/>
      <c r="W1442" s="162" t="str">
        <f t="shared" si="259"/>
        <v/>
      </c>
      <c r="X1442" s="91"/>
      <c r="Y1442" s="162" t="str">
        <f t="shared" si="260"/>
        <v/>
      </c>
      <c r="Z1442" s="94"/>
    </row>
    <row r="1443" spans="1:26" s="43" customFormat="1" ht="21" hidden="1" customHeight="1" thickBot="1" x14ac:dyDescent="0.3">
      <c r="A1443" s="74"/>
      <c r="B1443" s="75"/>
      <c r="C1443" s="75"/>
      <c r="D1443" s="75"/>
      <c r="E1443" s="75"/>
      <c r="F1443" s="75"/>
      <c r="G1443" s="75"/>
      <c r="H1443" s="75"/>
      <c r="I1443" s="75"/>
      <c r="J1443" s="75"/>
      <c r="K1443" s="75"/>
      <c r="L1443" s="76"/>
      <c r="N1443" s="95"/>
      <c r="O1443" s="96"/>
      <c r="P1443" s="96"/>
      <c r="Q1443" s="96"/>
      <c r="R1443" s="96"/>
      <c r="S1443" s="96"/>
      <c r="T1443" s="96"/>
      <c r="U1443" s="96"/>
      <c r="V1443" s="96"/>
      <c r="W1443" s="96"/>
      <c r="X1443" s="96"/>
      <c r="Y1443" s="96"/>
      <c r="Z1443" s="97"/>
    </row>
    <row r="1444" spans="1:26" hidden="1" x14ac:dyDescent="0.3"/>
    <row r="1445" spans="1:26" s="43" customFormat="1" ht="21" hidden="1" customHeight="1" x14ac:dyDescent="0.25">
      <c r="A1445" s="366" t="s">
        <v>45</v>
      </c>
      <c r="B1445" s="367"/>
      <c r="C1445" s="367"/>
      <c r="D1445" s="367"/>
      <c r="E1445" s="367"/>
      <c r="F1445" s="367"/>
      <c r="G1445" s="367"/>
      <c r="H1445" s="367"/>
      <c r="I1445" s="367"/>
      <c r="J1445" s="367"/>
      <c r="K1445" s="367"/>
      <c r="L1445" s="368"/>
      <c r="M1445" s="187"/>
      <c r="N1445" s="81"/>
      <c r="O1445" s="353" t="s">
        <v>47</v>
      </c>
      <c r="P1445" s="354"/>
      <c r="Q1445" s="354"/>
      <c r="R1445" s="355"/>
      <c r="S1445" s="82"/>
      <c r="T1445" s="353" t="s">
        <v>48</v>
      </c>
      <c r="U1445" s="354"/>
      <c r="V1445" s="354"/>
      <c r="W1445" s="354"/>
      <c r="X1445" s="354"/>
      <c r="Y1445" s="355"/>
      <c r="Z1445" s="83"/>
    </row>
    <row r="1446" spans="1:26" s="43" customFormat="1" ht="21" hidden="1" customHeight="1" x14ac:dyDescent="0.25">
      <c r="A1446" s="44"/>
      <c r="B1446" s="45"/>
      <c r="C1446" s="356" t="s">
        <v>101</v>
      </c>
      <c r="D1446" s="356"/>
      <c r="E1446" s="356"/>
      <c r="F1446" s="356"/>
      <c r="G1446" s="46" t="str">
        <f>$J$1</f>
        <v>July</v>
      </c>
      <c r="H1446" s="357">
        <f>$K$1</f>
        <v>2020</v>
      </c>
      <c r="I1446" s="357"/>
      <c r="J1446" s="45"/>
      <c r="K1446" s="47"/>
      <c r="L1446" s="48"/>
      <c r="M1446" s="47"/>
      <c r="N1446" s="84"/>
      <c r="O1446" s="85" t="s">
        <v>58</v>
      </c>
      <c r="P1446" s="85" t="s">
        <v>7</v>
      </c>
      <c r="Q1446" s="85" t="s">
        <v>6</v>
      </c>
      <c r="R1446" s="85" t="s">
        <v>59</v>
      </c>
      <c r="S1446" s="86"/>
      <c r="T1446" s="85" t="s">
        <v>58</v>
      </c>
      <c r="U1446" s="85" t="s">
        <v>60</v>
      </c>
      <c r="V1446" s="85" t="s">
        <v>23</v>
      </c>
      <c r="W1446" s="85" t="s">
        <v>22</v>
      </c>
      <c r="X1446" s="85" t="s">
        <v>24</v>
      </c>
      <c r="Y1446" s="85" t="s">
        <v>64</v>
      </c>
      <c r="Z1446" s="87"/>
    </row>
    <row r="1447" spans="1:26" s="43" customFormat="1" ht="21" hidden="1" customHeight="1" x14ac:dyDescent="0.25">
      <c r="A1447" s="44"/>
      <c r="B1447" s="45"/>
      <c r="C1447" s="45"/>
      <c r="D1447" s="50"/>
      <c r="E1447" s="50"/>
      <c r="F1447" s="50"/>
      <c r="G1447" s="50"/>
      <c r="H1447" s="50"/>
      <c r="I1447" s="45"/>
      <c r="J1447" s="51" t="s">
        <v>1</v>
      </c>
      <c r="K1447" s="52"/>
      <c r="L1447" s="53"/>
      <c r="M1447" s="45"/>
      <c r="N1447" s="88"/>
      <c r="O1447" s="89" t="s">
        <v>50</v>
      </c>
      <c r="P1447" s="89"/>
      <c r="Q1447" s="89"/>
      <c r="R1447" s="89">
        <v>0</v>
      </c>
      <c r="S1447" s="90"/>
      <c r="T1447" s="89" t="s">
        <v>50</v>
      </c>
      <c r="U1447" s="91"/>
      <c r="V1447" s="91"/>
      <c r="W1447" s="91">
        <f>V1447+U1447</f>
        <v>0</v>
      </c>
      <c r="X1447" s="91"/>
      <c r="Y1447" s="91">
        <f>W1447-X1447</f>
        <v>0</v>
      </c>
      <c r="Z1447" s="87"/>
    </row>
    <row r="1448" spans="1:26" s="43" customFormat="1" ht="21" hidden="1" customHeight="1" x14ac:dyDescent="0.25">
      <c r="A1448" s="44"/>
      <c r="B1448" s="45" t="s">
        <v>0</v>
      </c>
      <c r="C1448" s="100"/>
      <c r="D1448" s="45"/>
      <c r="E1448" s="45"/>
      <c r="F1448" s="45"/>
      <c r="G1448" s="45"/>
      <c r="H1448" s="56"/>
      <c r="I1448" s="50"/>
      <c r="J1448" s="45"/>
      <c r="K1448" s="45"/>
      <c r="L1448" s="57"/>
      <c r="M1448" s="187"/>
      <c r="N1448" s="92"/>
      <c r="O1448" s="89" t="s">
        <v>76</v>
      </c>
      <c r="P1448" s="89"/>
      <c r="Q1448" s="89"/>
      <c r="R1448" s="89">
        <v>0</v>
      </c>
      <c r="S1448" s="93"/>
      <c r="T1448" s="89" t="s">
        <v>76</v>
      </c>
      <c r="U1448" s="162">
        <f>Y1447</f>
        <v>0</v>
      </c>
      <c r="V1448" s="91"/>
      <c r="W1448" s="162">
        <f>IF(U1448="","",U1448+V1448)</f>
        <v>0</v>
      </c>
      <c r="X1448" s="91"/>
      <c r="Y1448" s="162">
        <f>IF(W1448="","",W1448-X1448)</f>
        <v>0</v>
      </c>
      <c r="Z1448" s="94"/>
    </row>
    <row r="1449" spans="1:26" s="43" customFormat="1" ht="21" hidden="1" customHeight="1" x14ac:dyDescent="0.25">
      <c r="A1449" s="44"/>
      <c r="B1449" s="59" t="s">
        <v>46</v>
      </c>
      <c r="C1449" s="100"/>
      <c r="D1449" s="45"/>
      <c r="E1449" s="45"/>
      <c r="F1449" s="358" t="s">
        <v>48</v>
      </c>
      <c r="G1449" s="358"/>
      <c r="H1449" s="45"/>
      <c r="I1449" s="358" t="s">
        <v>49</v>
      </c>
      <c r="J1449" s="358"/>
      <c r="K1449" s="358"/>
      <c r="L1449" s="61"/>
      <c r="M1449" s="45"/>
      <c r="N1449" s="88"/>
      <c r="O1449" s="89" t="s">
        <v>51</v>
      </c>
      <c r="P1449" s="89"/>
      <c r="Q1449" s="89"/>
      <c r="R1449" s="89">
        <v>0</v>
      </c>
      <c r="S1449" s="93"/>
      <c r="T1449" s="89" t="s">
        <v>51</v>
      </c>
      <c r="U1449" s="162">
        <f>IF($J$1="April",Y1448,Y1448)</f>
        <v>0</v>
      </c>
      <c r="V1449" s="91"/>
      <c r="W1449" s="162">
        <f t="shared" ref="W1449:W1458" si="261">IF(U1449="","",U1449+V1449)</f>
        <v>0</v>
      </c>
      <c r="X1449" s="91"/>
      <c r="Y1449" s="162">
        <f t="shared" ref="Y1449:Y1458" si="262">IF(W1449="","",W1449-X1449)</f>
        <v>0</v>
      </c>
      <c r="Z1449" s="94"/>
    </row>
    <row r="1450" spans="1:26" s="43" customFormat="1" ht="21" hidden="1" customHeight="1" x14ac:dyDescent="0.25">
      <c r="A1450" s="44"/>
      <c r="B1450" s="45"/>
      <c r="C1450" s="45"/>
      <c r="D1450" s="45"/>
      <c r="E1450" s="45"/>
      <c r="F1450" s="45"/>
      <c r="G1450" s="45"/>
      <c r="H1450" s="62"/>
      <c r="L1450" s="49"/>
      <c r="M1450" s="45"/>
      <c r="N1450" s="88"/>
      <c r="O1450" s="89" t="s">
        <v>52</v>
      </c>
      <c r="P1450" s="89"/>
      <c r="Q1450" s="89"/>
      <c r="R1450" s="89">
        <v>0</v>
      </c>
      <c r="S1450" s="93"/>
      <c r="T1450" s="89" t="s">
        <v>52</v>
      </c>
      <c r="U1450" s="162">
        <f>IF($J$1="April",Y1449,Y1449)</f>
        <v>0</v>
      </c>
      <c r="V1450" s="91"/>
      <c r="W1450" s="162">
        <f t="shared" si="261"/>
        <v>0</v>
      </c>
      <c r="X1450" s="91"/>
      <c r="Y1450" s="162">
        <f t="shared" si="262"/>
        <v>0</v>
      </c>
      <c r="Z1450" s="94"/>
    </row>
    <row r="1451" spans="1:26" s="43" customFormat="1" ht="21" hidden="1" customHeight="1" x14ac:dyDescent="0.25">
      <c r="A1451" s="44"/>
      <c r="B1451" s="359" t="s">
        <v>47</v>
      </c>
      <c r="C1451" s="360"/>
      <c r="D1451" s="45"/>
      <c r="E1451" s="45"/>
      <c r="F1451" s="63" t="s">
        <v>69</v>
      </c>
      <c r="G1451" s="58">
        <f>IF($J$1="January",U1447,IF($J$1="February",U1448,IF($J$1="March",U1449,IF($J$1="April",U1450,IF($J$1="May",U1451,IF($J$1="June",U1452,IF($J$1="July",U1453,IF($J$1="August",U1454,IF($J$1="August",U1454,IF($J$1="September",U1455,IF($J$1="October",U1456,IF($J$1="November",U1457,IF($J$1="December",U1458)))))))))))))</f>
        <v>0</v>
      </c>
      <c r="H1451" s="62"/>
      <c r="I1451" s="64">
        <f>IF(C1455&gt;0,$K$2,C1453)</f>
        <v>0</v>
      </c>
      <c r="J1451" s="65" t="s">
        <v>66</v>
      </c>
      <c r="K1451" s="66">
        <f>K1447/$K$2*I1451</f>
        <v>0</v>
      </c>
      <c r="L1451" s="67"/>
      <c r="M1451" s="45"/>
      <c r="N1451" s="88"/>
      <c r="O1451" s="89" t="s">
        <v>53</v>
      </c>
      <c r="P1451" s="89"/>
      <c r="Q1451" s="89"/>
      <c r="R1451" s="89">
        <v>0</v>
      </c>
      <c r="S1451" s="93"/>
      <c r="T1451" s="89" t="s">
        <v>53</v>
      </c>
      <c r="U1451" s="162">
        <f>IF($J$1="May",Y1450,Y1450)</f>
        <v>0</v>
      </c>
      <c r="V1451" s="91"/>
      <c r="W1451" s="162">
        <f t="shared" si="261"/>
        <v>0</v>
      </c>
      <c r="X1451" s="91"/>
      <c r="Y1451" s="162">
        <f t="shared" si="262"/>
        <v>0</v>
      </c>
      <c r="Z1451" s="94"/>
    </row>
    <row r="1452" spans="1:26" s="43" customFormat="1" ht="21" hidden="1" customHeight="1" x14ac:dyDescent="0.25">
      <c r="A1452" s="44"/>
      <c r="B1452" s="54"/>
      <c r="C1452" s="54"/>
      <c r="D1452" s="45"/>
      <c r="E1452" s="45"/>
      <c r="F1452" s="63" t="s">
        <v>23</v>
      </c>
      <c r="G1452" s="58">
        <f>IF($J$1="January",V1447,IF($J$1="February",V1448,IF($J$1="March",V1449,IF($J$1="April",V1450,IF($J$1="May",V1451,IF($J$1="June",V1452,IF($J$1="July",V1453,IF($J$1="August",V1454,IF($J$1="August",V1454,IF($J$1="September",V1455,IF($J$1="October",V1456,IF($J$1="November",V1457,IF($J$1="December",V1458)))))))))))))</f>
        <v>0</v>
      </c>
      <c r="H1452" s="62"/>
      <c r="I1452" s="108"/>
      <c r="J1452" s="65" t="s">
        <v>67</v>
      </c>
      <c r="K1452" s="68">
        <f>K1447/$K$2/8*I1452</f>
        <v>0</v>
      </c>
      <c r="L1452" s="69"/>
      <c r="M1452" s="45"/>
      <c r="N1452" s="88"/>
      <c r="O1452" s="89" t="s">
        <v>54</v>
      </c>
      <c r="P1452" s="89"/>
      <c r="Q1452" s="89"/>
      <c r="R1452" s="89">
        <v>0</v>
      </c>
      <c r="S1452" s="93"/>
      <c r="T1452" s="89" t="s">
        <v>54</v>
      </c>
      <c r="U1452" s="162">
        <f>IF($J$1="May",Y1451,Y1451)</f>
        <v>0</v>
      </c>
      <c r="V1452" s="91"/>
      <c r="W1452" s="162">
        <f t="shared" si="261"/>
        <v>0</v>
      </c>
      <c r="X1452" s="91"/>
      <c r="Y1452" s="162">
        <f t="shared" si="262"/>
        <v>0</v>
      </c>
      <c r="Z1452" s="94"/>
    </row>
    <row r="1453" spans="1:26" s="43" customFormat="1" ht="21" hidden="1" customHeight="1" x14ac:dyDescent="0.25">
      <c r="A1453" s="44"/>
      <c r="B1453" s="63" t="s">
        <v>7</v>
      </c>
      <c r="C1453" s="54">
        <f>IF($J$1="January",P1447,IF($J$1="February",P1448,IF($J$1="March",P1449,IF($J$1="April",P1450,IF($J$1="May",P1451,IF($J$1="June",P1452,IF($J$1="July",P1453,IF($J$1="August",P1454,IF($J$1="August",P1454,IF($J$1="September",P1455,IF($J$1="October",P1456,IF($J$1="November",P1457,IF($J$1="December",P1458)))))))))))))</f>
        <v>0</v>
      </c>
      <c r="D1453" s="45"/>
      <c r="E1453" s="45"/>
      <c r="F1453" s="63" t="s">
        <v>70</v>
      </c>
      <c r="G1453" s="58">
        <f>IF($J$1="January",W1447,IF($J$1="February",W1448,IF($J$1="March",W1449,IF($J$1="April",W1450,IF($J$1="May",W1451,IF($J$1="June",W1452,IF($J$1="July",W1453,IF($J$1="August",W1454,IF($J$1="August",W1454,IF($J$1="September",W1455,IF($J$1="October",W1456,IF($J$1="November",W1457,IF($J$1="December",W1458)))))))))))))</f>
        <v>0</v>
      </c>
      <c r="H1453" s="62"/>
      <c r="I1453" s="361" t="s">
        <v>74</v>
      </c>
      <c r="J1453" s="362"/>
      <c r="K1453" s="68">
        <f>K1451+K1452</f>
        <v>0</v>
      </c>
      <c r="L1453" s="69"/>
      <c r="M1453" s="45"/>
      <c r="N1453" s="88"/>
      <c r="O1453" s="89" t="s">
        <v>55</v>
      </c>
      <c r="P1453" s="89"/>
      <c r="Q1453" s="89"/>
      <c r="R1453" s="89">
        <v>0</v>
      </c>
      <c r="S1453" s="93"/>
      <c r="T1453" s="89" t="s">
        <v>55</v>
      </c>
      <c r="U1453" s="162">
        <f>IF($J$1="July",Y1452,"")</f>
        <v>0</v>
      </c>
      <c r="V1453" s="91"/>
      <c r="W1453" s="162">
        <f t="shared" si="261"/>
        <v>0</v>
      </c>
      <c r="X1453" s="91"/>
      <c r="Y1453" s="162">
        <f t="shared" si="262"/>
        <v>0</v>
      </c>
      <c r="Z1453" s="94"/>
    </row>
    <row r="1454" spans="1:26" s="43" customFormat="1" ht="21" hidden="1" customHeight="1" x14ac:dyDescent="0.25">
      <c r="A1454" s="44"/>
      <c r="B1454" s="63" t="s">
        <v>6</v>
      </c>
      <c r="C1454" s="54">
        <f>IF($J$1="January",Q1447,IF($J$1="February",Q1448,IF($J$1="March",Q1449,IF($J$1="April",Q1450,IF($J$1="May",Q1451,IF($J$1="June",Q1452,IF($J$1="July",Q1453,IF($J$1="August",Q1454,IF($J$1="August",Q1454,IF($J$1="September",Q1455,IF($J$1="October",Q1456,IF($J$1="November",Q1457,IF($J$1="December",Q1458)))))))))))))</f>
        <v>0</v>
      </c>
      <c r="D1454" s="45"/>
      <c r="E1454" s="45"/>
      <c r="F1454" s="63" t="s">
        <v>24</v>
      </c>
      <c r="G1454" s="58">
        <f>IF($J$1="January",X1447,IF($J$1="February",X1448,IF($J$1="March",X1449,IF($J$1="April",X1450,IF($J$1="May",X1451,IF($J$1="June",X1452,IF($J$1="July",X1453,IF($J$1="August",X1454,IF($J$1="August",X1454,IF($J$1="September",X1455,IF($J$1="October",X1456,IF($J$1="November",X1457,IF($J$1="December",X1458)))))))))))))</f>
        <v>0</v>
      </c>
      <c r="H1454" s="62"/>
      <c r="I1454" s="361" t="s">
        <v>75</v>
      </c>
      <c r="J1454" s="362"/>
      <c r="K1454" s="58">
        <f>G1454</f>
        <v>0</v>
      </c>
      <c r="L1454" s="70"/>
      <c r="M1454" s="45"/>
      <c r="N1454" s="88"/>
      <c r="O1454" s="89" t="s">
        <v>56</v>
      </c>
      <c r="P1454" s="89"/>
      <c r="Q1454" s="89"/>
      <c r="R1454" s="89">
        <v>0</v>
      </c>
      <c r="S1454" s="93"/>
      <c r="T1454" s="89" t="s">
        <v>56</v>
      </c>
      <c r="U1454" s="162" t="str">
        <f>IF($J$1="September",Y1453,"")</f>
        <v/>
      </c>
      <c r="V1454" s="91"/>
      <c r="W1454" s="162" t="str">
        <f t="shared" si="261"/>
        <v/>
      </c>
      <c r="X1454" s="91"/>
      <c r="Y1454" s="162" t="str">
        <f t="shared" si="262"/>
        <v/>
      </c>
      <c r="Z1454" s="94"/>
    </row>
    <row r="1455" spans="1:26" s="43" customFormat="1" ht="21" hidden="1" customHeight="1" x14ac:dyDescent="0.25">
      <c r="A1455" s="44"/>
      <c r="B1455" s="71" t="s">
        <v>73</v>
      </c>
      <c r="C1455" s="54">
        <f>IF($J$1="January",R1447,IF($J$1="February",R1448,IF($J$1="March",R1449,IF($J$1="April",R1450,IF($J$1="May",R1451,IF($J$1="June",R1452,IF($J$1="July",R1453,IF($J$1="August",R1454,IF($J$1="August",R1454,IF($J$1="September",R1455,IF($J$1="October",R1456,IF($J$1="November",R1457,IF($J$1="December",R1458)))))))))))))</f>
        <v>0</v>
      </c>
      <c r="D1455" s="45"/>
      <c r="E1455" s="45"/>
      <c r="F1455" s="63" t="s">
        <v>72</v>
      </c>
      <c r="G1455" s="58">
        <f>IF($J$1="January",Y1447,IF($J$1="February",Y1448,IF($J$1="March",Y1449,IF($J$1="April",Y1450,IF($J$1="May",Y1451,IF($J$1="June",Y1452,IF($J$1="July",Y1453,IF($J$1="August",Y1454,IF($J$1="August",Y1454,IF($J$1="September",Y1455,IF($J$1="October",Y1456,IF($J$1="November",Y1457,IF($J$1="December",Y1458)))))))))))))</f>
        <v>0</v>
      </c>
      <c r="H1455" s="45"/>
      <c r="I1455" s="363" t="s">
        <v>68</v>
      </c>
      <c r="J1455" s="364"/>
      <c r="K1455" s="72">
        <f>K1453-K1454</f>
        <v>0</v>
      </c>
      <c r="L1455" s="73"/>
      <c r="M1455" s="45"/>
      <c r="N1455" s="88"/>
      <c r="O1455" s="89" t="s">
        <v>61</v>
      </c>
      <c r="P1455" s="89"/>
      <c r="Q1455" s="89"/>
      <c r="R1455" s="89">
        <v>0</v>
      </c>
      <c r="S1455" s="93"/>
      <c r="T1455" s="89" t="s">
        <v>61</v>
      </c>
      <c r="U1455" s="162" t="str">
        <f>IF($J$1="September",Y1454,"")</f>
        <v/>
      </c>
      <c r="V1455" s="91"/>
      <c r="W1455" s="162" t="str">
        <f t="shared" si="261"/>
        <v/>
      </c>
      <c r="X1455" s="91"/>
      <c r="Y1455" s="162" t="str">
        <f t="shared" si="262"/>
        <v/>
      </c>
      <c r="Z1455" s="94"/>
    </row>
    <row r="1456" spans="1:26" s="43" customFormat="1" ht="21" hidden="1" customHeight="1" x14ac:dyDescent="0.25">
      <c r="A1456" s="44"/>
      <c r="B1456" s="45"/>
      <c r="C1456" s="45"/>
      <c r="D1456" s="45"/>
      <c r="E1456" s="45"/>
      <c r="F1456" s="45"/>
      <c r="G1456" s="45"/>
      <c r="H1456" s="45"/>
      <c r="I1456" s="45"/>
      <c r="J1456" s="45"/>
      <c r="K1456" s="45"/>
      <c r="L1456" s="61"/>
      <c r="M1456" s="45"/>
      <c r="N1456" s="88"/>
      <c r="O1456" s="89" t="s">
        <v>57</v>
      </c>
      <c r="P1456" s="89"/>
      <c r="Q1456" s="89"/>
      <c r="R1456" s="89" t="str">
        <f>IF(Q1456="","",R1455-Q1456)</f>
        <v/>
      </c>
      <c r="S1456" s="93"/>
      <c r="T1456" s="89" t="s">
        <v>57</v>
      </c>
      <c r="U1456" s="162" t="str">
        <f>IF($J$1="October",Y1455,"")</f>
        <v/>
      </c>
      <c r="V1456" s="91"/>
      <c r="W1456" s="162" t="str">
        <f t="shared" si="261"/>
        <v/>
      </c>
      <c r="X1456" s="91"/>
      <c r="Y1456" s="162" t="str">
        <f t="shared" si="262"/>
        <v/>
      </c>
      <c r="Z1456" s="94"/>
    </row>
    <row r="1457" spans="1:26" s="43" customFormat="1" ht="21" hidden="1" customHeight="1" x14ac:dyDescent="0.25">
      <c r="A1457" s="44"/>
      <c r="B1457" s="365" t="s">
        <v>103</v>
      </c>
      <c r="C1457" s="365"/>
      <c r="D1457" s="365"/>
      <c r="E1457" s="365"/>
      <c r="F1457" s="365"/>
      <c r="G1457" s="365"/>
      <c r="H1457" s="365"/>
      <c r="I1457" s="365"/>
      <c r="J1457" s="365"/>
      <c r="K1457" s="365"/>
      <c r="L1457" s="61"/>
      <c r="M1457" s="45"/>
      <c r="N1457" s="88"/>
      <c r="O1457" s="89" t="s">
        <v>62</v>
      </c>
      <c r="P1457" s="89"/>
      <c r="Q1457" s="89"/>
      <c r="R1457" s="89">
        <v>0</v>
      </c>
      <c r="S1457" s="93"/>
      <c r="T1457" s="89" t="s">
        <v>62</v>
      </c>
      <c r="U1457" s="162" t="str">
        <f>IF($J$1="November",Y1456,"")</f>
        <v/>
      </c>
      <c r="V1457" s="91"/>
      <c r="W1457" s="162" t="str">
        <f t="shared" si="261"/>
        <v/>
      </c>
      <c r="X1457" s="91"/>
      <c r="Y1457" s="162" t="str">
        <f t="shared" si="262"/>
        <v/>
      </c>
      <c r="Z1457" s="94"/>
    </row>
    <row r="1458" spans="1:26" s="43" customFormat="1" ht="21" hidden="1" customHeight="1" x14ac:dyDescent="0.25">
      <c r="A1458" s="44"/>
      <c r="B1458" s="365"/>
      <c r="C1458" s="365"/>
      <c r="D1458" s="365"/>
      <c r="E1458" s="365"/>
      <c r="F1458" s="365"/>
      <c r="G1458" s="365"/>
      <c r="H1458" s="365"/>
      <c r="I1458" s="365"/>
      <c r="J1458" s="365"/>
      <c r="K1458" s="365"/>
      <c r="L1458" s="61"/>
      <c r="M1458" s="45"/>
      <c r="N1458" s="88"/>
      <c r="O1458" s="89" t="s">
        <v>63</v>
      </c>
      <c r="P1458" s="89"/>
      <c r="Q1458" s="89"/>
      <c r="R1458" s="89">
        <v>0</v>
      </c>
      <c r="S1458" s="93"/>
      <c r="T1458" s="89" t="s">
        <v>63</v>
      </c>
      <c r="U1458" s="162" t="str">
        <f>IF($J$1="Dec",Y1457,"")</f>
        <v/>
      </c>
      <c r="V1458" s="91"/>
      <c r="W1458" s="162" t="str">
        <f t="shared" si="261"/>
        <v/>
      </c>
      <c r="X1458" s="91"/>
      <c r="Y1458" s="162" t="str">
        <f t="shared" si="262"/>
        <v/>
      </c>
      <c r="Z1458" s="94"/>
    </row>
    <row r="1459" spans="1:26" s="43" customFormat="1" ht="21" hidden="1" customHeight="1" thickBot="1" x14ac:dyDescent="0.3">
      <c r="A1459" s="74"/>
      <c r="B1459" s="75"/>
      <c r="C1459" s="75"/>
      <c r="D1459" s="75"/>
      <c r="E1459" s="75"/>
      <c r="F1459" s="75"/>
      <c r="G1459" s="75"/>
      <c r="H1459" s="75"/>
      <c r="I1459" s="75"/>
      <c r="J1459" s="75"/>
      <c r="K1459" s="75"/>
      <c r="L1459" s="76"/>
      <c r="N1459" s="95"/>
      <c r="O1459" s="96"/>
      <c r="P1459" s="96"/>
      <c r="Q1459" s="96"/>
      <c r="R1459" s="96"/>
      <c r="S1459" s="96"/>
      <c r="T1459" s="96"/>
      <c r="U1459" s="96"/>
      <c r="V1459" s="96"/>
      <c r="W1459" s="96"/>
      <c r="X1459" s="96"/>
      <c r="Y1459" s="96"/>
      <c r="Z1459" s="97"/>
    </row>
    <row r="1460" spans="1:26" ht="15" thickBot="1" x14ac:dyDescent="0.35"/>
    <row r="1461" spans="1:26" s="43" customFormat="1" ht="21" customHeight="1" x14ac:dyDescent="0.25">
      <c r="A1461" s="369" t="s">
        <v>45</v>
      </c>
      <c r="B1461" s="370"/>
      <c r="C1461" s="370"/>
      <c r="D1461" s="370"/>
      <c r="E1461" s="370"/>
      <c r="F1461" s="370"/>
      <c r="G1461" s="370"/>
      <c r="H1461" s="370"/>
      <c r="I1461" s="370"/>
      <c r="J1461" s="370"/>
      <c r="K1461" s="370"/>
      <c r="L1461" s="371"/>
      <c r="M1461" s="187"/>
      <c r="N1461" s="81"/>
      <c r="O1461" s="353" t="s">
        <v>47</v>
      </c>
      <c r="P1461" s="354"/>
      <c r="Q1461" s="354"/>
      <c r="R1461" s="355"/>
      <c r="S1461" s="82"/>
      <c r="T1461" s="353" t="s">
        <v>48</v>
      </c>
      <c r="U1461" s="354"/>
      <c r="V1461" s="354"/>
      <c r="W1461" s="354"/>
      <c r="X1461" s="354"/>
      <c r="Y1461" s="355"/>
      <c r="Z1461" s="83"/>
    </row>
    <row r="1462" spans="1:26" s="43" customFormat="1" ht="21" customHeight="1" x14ac:dyDescent="0.25">
      <c r="A1462" s="44"/>
      <c r="B1462" s="45"/>
      <c r="C1462" s="356" t="s">
        <v>101</v>
      </c>
      <c r="D1462" s="356"/>
      <c r="E1462" s="356"/>
      <c r="F1462" s="356"/>
      <c r="G1462" s="46" t="str">
        <f>$J$1</f>
        <v>July</v>
      </c>
      <c r="H1462" s="357">
        <f>$K$1</f>
        <v>2020</v>
      </c>
      <c r="I1462" s="357"/>
      <c r="J1462" s="45"/>
      <c r="K1462" s="47"/>
      <c r="L1462" s="48"/>
      <c r="M1462" s="47"/>
      <c r="N1462" s="84"/>
      <c r="O1462" s="85" t="s">
        <v>58</v>
      </c>
      <c r="P1462" s="85" t="s">
        <v>7</v>
      </c>
      <c r="Q1462" s="85" t="s">
        <v>6</v>
      </c>
      <c r="R1462" s="85" t="s">
        <v>59</v>
      </c>
      <c r="S1462" s="86"/>
      <c r="T1462" s="85" t="s">
        <v>58</v>
      </c>
      <c r="U1462" s="85" t="s">
        <v>60</v>
      </c>
      <c r="V1462" s="85" t="s">
        <v>23</v>
      </c>
      <c r="W1462" s="85" t="s">
        <v>22</v>
      </c>
      <c r="X1462" s="85" t="s">
        <v>24</v>
      </c>
      <c r="Y1462" s="85" t="s">
        <v>64</v>
      </c>
      <c r="Z1462" s="87"/>
    </row>
    <row r="1463" spans="1:26" s="43" customFormat="1" ht="21" customHeight="1" x14ac:dyDescent="0.25">
      <c r="A1463" s="44"/>
      <c r="B1463" s="45"/>
      <c r="C1463" s="45"/>
      <c r="D1463" s="50"/>
      <c r="E1463" s="50"/>
      <c r="F1463" s="50"/>
      <c r="G1463" s="50"/>
      <c r="H1463" s="50"/>
      <c r="I1463" s="45"/>
      <c r="J1463" s="51" t="s">
        <v>1</v>
      </c>
      <c r="K1463" s="52">
        <v>20000</v>
      </c>
      <c r="L1463" s="53"/>
      <c r="M1463" s="45"/>
      <c r="N1463" s="88"/>
      <c r="O1463" s="89" t="s">
        <v>50</v>
      </c>
      <c r="P1463" s="89">
        <v>29</v>
      </c>
      <c r="Q1463" s="89">
        <v>2</v>
      </c>
      <c r="R1463" s="89">
        <v>0</v>
      </c>
      <c r="S1463" s="90"/>
      <c r="T1463" s="89" t="s">
        <v>50</v>
      </c>
      <c r="U1463" s="91">
        <v>10000</v>
      </c>
      <c r="V1463" s="91"/>
      <c r="W1463" s="91">
        <f>V1463+U1463</f>
        <v>10000</v>
      </c>
      <c r="X1463" s="91">
        <v>5000</v>
      </c>
      <c r="Y1463" s="91">
        <f>W1463-X1463</f>
        <v>5000</v>
      </c>
      <c r="Z1463" s="87"/>
    </row>
    <row r="1464" spans="1:26" s="43" customFormat="1" ht="21" customHeight="1" x14ac:dyDescent="0.25">
      <c r="A1464" s="44"/>
      <c r="B1464" s="45" t="s">
        <v>0</v>
      </c>
      <c r="C1464" s="100" t="s">
        <v>144</v>
      </c>
      <c r="D1464" s="45"/>
      <c r="E1464" s="45"/>
      <c r="F1464" s="45"/>
      <c r="G1464" s="45"/>
      <c r="H1464" s="56"/>
      <c r="I1464" s="50"/>
      <c r="J1464" s="45"/>
      <c r="K1464" s="45"/>
      <c r="L1464" s="57"/>
      <c r="M1464" s="187"/>
      <c r="N1464" s="92"/>
      <c r="O1464" s="89" t="s">
        <v>76</v>
      </c>
      <c r="P1464" s="89">
        <v>29</v>
      </c>
      <c r="Q1464" s="89">
        <v>0</v>
      </c>
      <c r="R1464" s="89">
        <v>0</v>
      </c>
      <c r="S1464" s="93"/>
      <c r="T1464" s="89" t="s">
        <v>76</v>
      </c>
      <c r="U1464" s="162">
        <f>IF($J$1="January","",Y1463)</f>
        <v>5000</v>
      </c>
      <c r="V1464" s="91"/>
      <c r="W1464" s="162">
        <f>IF(U1464="","",U1464+V1464)</f>
        <v>5000</v>
      </c>
      <c r="X1464" s="91">
        <v>5000</v>
      </c>
      <c r="Y1464" s="162">
        <f>IF(W1464="","",W1464-X1464)</f>
        <v>0</v>
      </c>
      <c r="Z1464" s="94"/>
    </row>
    <row r="1465" spans="1:26" s="43" customFormat="1" ht="21" customHeight="1" x14ac:dyDescent="0.25">
      <c r="A1465" s="44"/>
      <c r="B1465" s="59" t="s">
        <v>46</v>
      </c>
      <c r="C1465" s="100"/>
      <c r="D1465" s="45"/>
      <c r="E1465" s="45"/>
      <c r="F1465" s="358" t="s">
        <v>48</v>
      </c>
      <c r="G1465" s="358"/>
      <c r="H1465" s="45"/>
      <c r="I1465" s="358" t="s">
        <v>49</v>
      </c>
      <c r="J1465" s="358"/>
      <c r="K1465" s="358"/>
      <c r="L1465" s="61"/>
      <c r="M1465" s="45"/>
      <c r="N1465" s="88"/>
      <c r="O1465" s="89" t="s">
        <v>51</v>
      </c>
      <c r="P1465" s="89">
        <v>31</v>
      </c>
      <c r="Q1465" s="89">
        <v>0</v>
      </c>
      <c r="R1465" s="89">
        <f>IF(Q1465="","",R1464-Q1465)</f>
        <v>0</v>
      </c>
      <c r="S1465" s="93"/>
      <c r="T1465" s="89" t="s">
        <v>51</v>
      </c>
      <c r="U1465" s="162">
        <f>IF($J$1="February","",Y1464)</f>
        <v>0</v>
      </c>
      <c r="V1465" s="91"/>
      <c r="W1465" s="162">
        <f t="shared" ref="W1465:W1474" si="263">IF(U1465="","",U1465+V1465)</f>
        <v>0</v>
      </c>
      <c r="X1465" s="91"/>
      <c r="Y1465" s="162">
        <f t="shared" ref="Y1465:Y1474" si="264">IF(W1465="","",W1465-X1465)</f>
        <v>0</v>
      </c>
      <c r="Z1465" s="94"/>
    </row>
    <row r="1466" spans="1:26" s="43" customFormat="1" ht="21" customHeight="1" x14ac:dyDescent="0.25">
      <c r="A1466" s="44"/>
      <c r="B1466" s="45"/>
      <c r="C1466" s="45"/>
      <c r="D1466" s="45"/>
      <c r="E1466" s="45"/>
      <c r="F1466" s="45"/>
      <c r="G1466" s="45"/>
      <c r="H1466" s="62"/>
      <c r="L1466" s="49"/>
      <c r="M1466" s="45"/>
      <c r="N1466" s="88"/>
      <c r="O1466" s="89" t="s">
        <v>52</v>
      </c>
      <c r="P1466" s="89">
        <v>25</v>
      </c>
      <c r="Q1466" s="89">
        <v>5</v>
      </c>
      <c r="R1466" s="89">
        <v>0</v>
      </c>
      <c r="S1466" s="93"/>
      <c r="T1466" s="89" t="s">
        <v>52</v>
      </c>
      <c r="U1466" s="162">
        <f>IF($J$1="March","",Y1465)</f>
        <v>0</v>
      </c>
      <c r="V1466" s="91"/>
      <c r="W1466" s="162">
        <f t="shared" si="263"/>
        <v>0</v>
      </c>
      <c r="X1466" s="91"/>
      <c r="Y1466" s="162">
        <f t="shared" si="264"/>
        <v>0</v>
      </c>
      <c r="Z1466" s="94"/>
    </row>
    <row r="1467" spans="1:26" s="43" customFormat="1" ht="21" customHeight="1" x14ac:dyDescent="0.25">
      <c r="A1467" s="44"/>
      <c r="B1467" s="359" t="s">
        <v>47</v>
      </c>
      <c r="C1467" s="360"/>
      <c r="D1467" s="45"/>
      <c r="E1467" s="45"/>
      <c r="F1467" s="63" t="s">
        <v>69</v>
      </c>
      <c r="G1467" s="58">
        <f>IF($J$1="January",U1463,IF($J$1="February",U1464,IF($J$1="March",U1465,IF($J$1="April",U1466,IF($J$1="May",U1467,IF($J$1="June",U1468,IF($J$1="July",U1469,IF($J$1="August",U1470,IF($J$1="August",U1470,IF($J$1="September",U1471,IF($J$1="October",U1472,IF($J$1="November",U1473,IF($J$1="December",U1474)))))))))))))</f>
        <v>0</v>
      </c>
      <c r="H1467" s="62"/>
      <c r="I1467" s="64">
        <f>IF(C1471&gt;0,$K$2,C1469)</f>
        <v>31</v>
      </c>
      <c r="J1467" s="65" t="s">
        <v>66</v>
      </c>
      <c r="K1467" s="66">
        <f>K1463/$K$2*I1467</f>
        <v>20000</v>
      </c>
      <c r="L1467" s="67"/>
      <c r="M1467" s="45"/>
      <c r="N1467" s="88"/>
      <c r="O1467" s="89" t="s">
        <v>53</v>
      </c>
      <c r="P1467" s="89">
        <v>29</v>
      </c>
      <c r="Q1467" s="89">
        <v>2</v>
      </c>
      <c r="R1467" s="89">
        <f>15-2</f>
        <v>13</v>
      </c>
      <c r="S1467" s="93"/>
      <c r="T1467" s="89" t="s">
        <v>53</v>
      </c>
      <c r="U1467" s="162">
        <f>IF($J$1="April","",Y1466)</f>
        <v>0</v>
      </c>
      <c r="V1467" s="91"/>
      <c r="W1467" s="162">
        <f t="shared" si="263"/>
        <v>0</v>
      </c>
      <c r="X1467" s="91"/>
      <c r="Y1467" s="162">
        <f t="shared" si="264"/>
        <v>0</v>
      </c>
      <c r="Z1467" s="94"/>
    </row>
    <row r="1468" spans="1:26" s="43" customFormat="1" ht="21" customHeight="1" x14ac:dyDescent="0.25">
      <c r="A1468" s="44"/>
      <c r="B1468" s="54"/>
      <c r="C1468" s="54"/>
      <c r="D1468" s="45"/>
      <c r="E1468" s="45"/>
      <c r="F1468" s="63" t="s">
        <v>23</v>
      </c>
      <c r="G1468" s="58">
        <f>IF($J$1="January",V1463,IF($J$1="February",V1464,IF($J$1="March",V1465,IF($J$1="April",V1466,IF($J$1="May",V1467,IF($J$1="June",V1468,IF($J$1="July",V1469,IF($J$1="August",V1470,IF($J$1="August",V1470,IF($J$1="September",V1471,IF($J$1="October",V1472,IF($J$1="November",V1473,IF($J$1="December",V1474)))))))))))))</f>
        <v>8170</v>
      </c>
      <c r="H1468" s="62"/>
      <c r="I1468" s="108">
        <v>-20</v>
      </c>
      <c r="J1468" s="65" t="s">
        <v>67</v>
      </c>
      <c r="K1468" s="68">
        <f>K1463/$K$2/8*I1468</f>
        <v>-1612.9032258064515</v>
      </c>
      <c r="L1468" s="69"/>
      <c r="M1468" s="45"/>
      <c r="N1468" s="88"/>
      <c r="O1468" s="89" t="s">
        <v>54</v>
      </c>
      <c r="P1468" s="89">
        <v>25</v>
      </c>
      <c r="Q1468" s="89">
        <v>5</v>
      </c>
      <c r="R1468" s="89">
        <f>R1467-Q1468</f>
        <v>8</v>
      </c>
      <c r="S1468" s="93"/>
      <c r="T1468" s="89" t="s">
        <v>54</v>
      </c>
      <c r="U1468" s="162">
        <f>IF($J$1="May","",Y1467)</f>
        <v>0</v>
      </c>
      <c r="V1468" s="91"/>
      <c r="W1468" s="162">
        <f t="shared" si="263"/>
        <v>0</v>
      </c>
      <c r="X1468" s="91"/>
      <c r="Y1468" s="162">
        <f t="shared" si="264"/>
        <v>0</v>
      </c>
      <c r="Z1468" s="94"/>
    </row>
    <row r="1469" spans="1:26" s="43" customFormat="1" ht="21" customHeight="1" x14ac:dyDescent="0.25">
      <c r="A1469" s="44"/>
      <c r="B1469" s="63" t="s">
        <v>7</v>
      </c>
      <c r="C1469" s="54">
        <f>IF($J$1="January",P1463,IF($J$1="February",P1464,IF($J$1="March",P1465,IF($J$1="April",P1466,IF($J$1="May",P1467,IF($J$1="June",P1468,IF($J$1="July",P1469,IF($J$1="August",P1470,IF($J$1="August",P1470,IF($J$1="September",P1471,IF($J$1="October",P1472,IF($J$1="November",P1473,IF($J$1="December",P1474)))))))))))))</f>
        <v>29</v>
      </c>
      <c r="D1469" s="45"/>
      <c r="E1469" s="45"/>
      <c r="F1469" s="63" t="s">
        <v>70</v>
      </c>
      <c r="G1469" s="58">
        <f>IF($J$1="January",W1463,IF($J$1="February",W1464,IF($J$1="March",W1465,IF($J$1="April",W1466,IF($J$1="May",W1467,IF($J$1="June",W1468,IF($J$1="July",W1469,IF($J$1="August",W1470,IF($J$1="August",W1470,IF($J$1="September",W1471,IF($J$1="October",W1472,IF($J$1="November",W1473,IF($J$1="December",W1474)))))))))))))</f>
        <v>8170</v>
      </c>
      <c r="H1469" s="62"/>
      <c r="I1469" s="361" t="s">
        <v>74</v>
      </c>
      <c r="J1469" s="362"/>
      <c r="K1469" s="68">
        <f>K1467+K1468</f>
        <v>18387.096774193549</v>
      </c>
      <c r="L1469" s="69"/>
      <c r="M1469" s="45"/>
      <c r="N1469" s="88"/>
      <c r="O1469" s="89" t="s">
        <v>55</v>
      </c>
      <c r="P1469" s="89">
        <v>29</v>
      </c>
      <c r="Q1469" s="89">
        <v>2</v>
      </c>
      <c r="R1469" s="89">
        <f>R1468-Q1469</f>
        <v>6</v>
      </c>
      <c r="S1469" s="93"/>
      <c r="T1469" s="89" t="s">
        <v>55</v>
      </c>
      <c r="U1469" s="162">
        <f>IF($J$1="June","",Y1468)</f>
        <v>0</v>
      </c>
      <c r="V1469" s="91">
        <f>170+5000+3000</f>
        <v>8170</v>
      </c>
      <c r="W1469" s="162">
        <f t="shared" si="263"/>
        <v>8170</v>
      </c>
      <c r="X1469" s="91">
        <v>3170</v>
      </c>
      <c r="Y1469" s="162">
        <f t="shared" si="264"/>
        <v>5000</v>
      </c>
      <c r="Z1469" s="94"/>
    </row>
    <row r="1470" spans="1:26" s="43" customFormat="1" ht="21" customHeight="1" x14ac:dyDescent="0.25">
      <c r="A1470" s="44"/>
      <c r="B1470" s="63" t="s">
        <v>6</v>
      </c>
      <c r="C1470" s="54">
        <f>IF($J$1="January",Q1463,IF($J$1="February",Q1464,IF($J$1="March",Q1465,IF($J$1="April",Q1466,IF($J$1="May",Q1467,IF($J$1="June",Q1468,IF($J$1="July",Q1469,IF($J$1="August",Q1470,IF($J$1="August",Q1470,IF($J$1="September",Q1471,IF($J$1="October",Q1472,IF($J$1="November",Q1473,IF($J$1="December",Q1474)))))))))))))</f>
        <v>2</v>
      </c>
      <c r="D1470" s="45"/>
      <c r="E1470" s="45"/>
      <c r="F1470" s="63" t="s">
        <v>24</v>
      </c>
      <c r="G1470" s="58">
        <f>IF($J$1="January",X1463,IF($J$1="February",X1464,IF($J$1="March",X1465,IF($J$1="April",X1466,IF($J$1="May",X1467,IF($J$1="June",X1468,IF($J$1="July",X1469,IF($J$1="August",X1470,IF($J$1="August",X1470,IF($J$1="September",X1471,IF($J$1="October",X1472,IF($J$1="November",X1473,IF($J$1="December",X1474)))))))))))))</f>
        <v>3170</v>
      </c>
      <c r="H1470" s="62"/>
      <c r="I1470" s="361" t="s">
        <v>75</v>
      </c>
      <c r="J1470" s="362"/>
      <c r="K1470" s="58">
        <f>G1470</f>
        <v>3170</v>
      </c>
      <c r="L1470" s="70"/>
      <c r="M1470" s="45"/>
      <c r="N1470" s="88"/>
      <c r="O1470" s="89" t="s">
        <v>56</v>
      </c>
      <c r="P1470" s="89"/>
      <c r="Q1470" s="89"/>
      <c r="R1470" s="89">
        <v>0</v>
      </c>
      <c r="S1470" s="93"/>
      <c r="T1470" s="89" t="s">
        <v>56</v>
      </c>
      <c r="U1470" s="162" t="str">
        <f>IF($J$1="July","",Y1469)</f>
        <v/>
      </c>
      <c r="V1470" s="91"/>
      <c r="W1470" s="162" t="str">
        <f t="shared" si="263"/>
        <v/>
      </c>
      <c r="X1470" s="91"/>
      <c r="Y1470" s="162" t="str">
        <f t="shared" si="264"/>
        <v/>
      </c>
      <c r="Z1470" s="94"/>
    </row>
    <row r="1471" spans="1:26" s="43" customFormat="1" ht="21" customHeight="1" x14ac:dyDescent="0.25">
      <c r="A1471" s="44"/>
      <c r="B1471" s="71" t="s">
        <v>73</v>
      </c>
      <c r="C1471" s="54">
        <f>IF($J$1="January",R1463,IF($J$1="February",R1464,IF($J$1="March",R1465,IF($J$1="April",R1466,IF($J$1="May",R1467,IF($J$1="June",R1468,IF($J$1="July",R1469,IF($J$1="August",R1470,IF($J$1="August",R1470,IF($J$1="September",R1471,IF($J$1="October",R1472,IF($J$1="November",R1473,IF($J$1="December",R1474)))))))))))))</f>
        <v>6</v>
      </c>
      <c r="D1471" s="45"/>
      <c r="E1471" s="45"/>
      <c r="F1471" s="63" t="s">
        <v>72</v>
      </c>
      <c r="G1471" s="58">
        <f>IF($J$1="January",Y1463,IF($J$1="February",Y1464,IF($J$1="March",Y1465,IF($J$1="April",Y1466,IF($J$1="May",Y1467,IF($J$1="June",Y1468,IF($J$1="July",Y1469,IF($J$1="August",Y1470,IF($J$1="August",Y1470,IF($J$1="September",Y1471,IF($J$1="October",Y1472,IF($J$1="November",Y1473,IF($J$1="December",Y1474)))))))))))))</f>
        <v>5000</v>
      </c>
      <c r="H1471" s="45"/>
      <c r="I1471" s="363" t="s">
        <v>68</v>
      </c>
      <c r="J1471" s="364"/>
      <c r="K1471" s="72">
        <f>K1469-K1470</f>
        <v>15217.096774193549</v>
      </c>
      <c r="L1471" s="73"/>
      <c r="M1471" s="45"/>
      <c r="N1471" s="88"/>
      <c r="O1471" s="89" t="s">
        <v>61</v>
      </c>
      <c r="P1471" s="89"/>
      <c r="Q1471" s="89"/>
      <c r="R1471" s="89">
        <v>0</v>
      </c>
      <c r="S1471" s="93"/>
      <c r="T1471" s="89" t="s">
        <v>61</v>
      </c>
      <c r="U1471" s="162" t="str">
        <f>IF($J$1="August","",Y1470)</f>
        <v/>
      </c>
      <c r="V1471" s="91"/>
      <c r="W1471" s="162" t="str">
        <f t="shared" si="263"/>
        <v/>
      </c>
      <c r="X1471" s="91"/>
      <c r="Y1471" s="162" t="str">
        <f t="shared" si="264"/>
        <v/>
      </c>
      <c r="Z1471" s="94"/>
    </row>
    <row r="1472" spans="1:26" s="43" customFormat="1" ht="21" customHeight="1" x14ac:dyDescent="0.25">
      <c r="A1472" s="44"/>
      <c r="B1472" s="45"/>
      <c r="C1472" s="45"/>
      <c r="D1472" s="45"/>
      <c r="E1472" s="45"/>
      <c r="F1472" s="45"/>
      <c r="G1472" s="45"/>
      <c r="H1472" s="45"/>
      <c r="I1472" s="45"/>
      <c r="J1472" s="45"/>
      <c r="K1472" s="177"/>
      <c r="L1472" s="61"/>
      <c r="M1472" s="45"/>
      <c r="N1472" s="88"/>
      <c r="O1472" s="89" t="s">
        <v>57</v>
      </c>
      <c r="P1472" s="89"/>
      <c r="Q1472" s="89"/>
      <c r="R1472" s="89">
        <v>0</v>
      </c>
      <c r="S1472" s="93"/>
      <c r="T1472" s="89" t="s">
        <v>57</v>
      </c>
      <c r="U1472" s="162" t="str">
        <f>IF($J$1="September","",Y1471)</f>
        <v/>
      </c>
      <c r="V1472" s="91"/>
      <c r="W1472" s="162" t="str">
        <f t="shared" si="263"/>
        <v/>
      </c>
      <c r="X1472" s="91"/>
      <c r="Y1472" s="162" t="str">
        <f t="shared" si="264"/>
        <v/>
      </c>
      <c r="Z1472" s="94"/>
    </row>
    <row r="1473" spans="1:26" s="43" customFormat="1" ht="21" customHeight="1" x14ac:dyDescent="0.25">
      <c r="A1473" s="44"/>
      <c r="B1473" s="365" t="s">
        <v>103</v>
      </c>
      <c r="C1473" s="365"/>
      <c r="D1473" s="365"/>
      <c r="E1473" s="365"/>
      <c r="F1473" s="365"/>
      <c r="G1473" s="365"/>
      <c r="H1473" s="365"/>
      <c r="I1473" s="365"/>
      <c r="J1473" s="365"/>
      <c r="K1473" s="365"/>
      <c r="L1473" s="61"/>
      <c r="M1473" s="45"/>
      <c r="N1473" s="88"/>
      <c r="O1473" s="89" t="s">
        <v>62</v>
      </c>
      <c r="P1473" s="89"/>
      <c r="Q1473" s="89"/>
      <c r="R1473" s="89">
        <v>0</v>
      </c>
      <c r="S1473" s="93"/>
      <c r="T1473" s="89" t="s">
        <v>62</v>
      </c>
      <c r="U1473" s="162" t="str">
        <f>IF($J$1="October","",Y1472)</f>
        <v/>
      </c>
      <c r="V1473" s="91"/>
      <c r="W1473" s="162" t="str">
        <f t="shared" si="263"/>
        <v/>
      </c>
      <c r="X1473" s="91"/>
      <c r="Y1473" s="162" t="str">
        <f t="shared" si="264"/>
        <v/>
      </c>
      <c r="Z1473" s="94"/>
    </row>
    <row r="1474" spans="1:26" s="43" customFormat="1" ht="21" customHeight="1" x14ac:dyDescent="0.25">
      <c r="A1474" s="44"/>
      <c r="B1474" s="365"/>
      <c r="C1474" s="365"/>
      <c r="D1474" s="365"/>
      <c r="E1474" s="365"/>
      <c r="F1474" s="365"/>
      <c r="G1474" s="365"/>
      <c r="H1474" s="365"/>
      <c r="I1474" s="365"/>
      <c r="J1474" s="365"/>
      <c r="K1474" s="365"/>
      <c r="L1474" s="61"/>
      <c r="M1474" s="45"/>
      <c r="N1474" s="88"/>
      <c r="O1474" s="89" t="s">
        <v>63</v>
      </c>
      <c r="P1474" s="89"/>
      <c r="Q1474" s="89"/>
      <c r="R1474" s="89">
        <v>0</v>
      </c>
      <c r="S1474" s="93"/>
      <c r="T1474" s="89" t="s">
        <v>63</v>
      </c>
      <c r="U1474" s="162" t="str">
        <f>IF($J$1="November","",Y1473)</f>
        <v/>
      </c>
      <c r="V1474" s="91"/>
      <c r="W1474" s="162" t="str">
        <f t="shared" si="263"/>
        <v/>
      </c>
      <c r="X1474" s="91"/>
      <c r="Y1474" s="162" t="str">
        <f t="shared" si="264"/>
        <v/>
      </c>
      <c r="Z1474" s="94"/>
    </row>
    <row r="1475" spans="1:26" s="43" customFormat="1" ht="21" customHeight="1" thickBot="1" x14ac:dyDescent="0.3">
      <c r="A1475" s="74"/>
      <c r="B1475" s="75"/>
      <c r="C1475" s="75"/>
      <c r="D1475" s="75"/>
      <c r="E1475" s="75"/>
      <c r="F1475" s="75"/>
      <c r="G1475" s="75"/>
      <c r="H1475" s="75"/>
      <c r="I1475" s="75"/>
      <c r="J1475" s="75"/>
      <c r="K1475" s="75"/>
      <c r="L1475" s="76"/>
      <c r="N1475" s="95"/>
      <c r="O1475" s="96"/>
      <c r="P1475" s="96"/>
      <c r="Q1475" s="96"/>
      <c r="R1475" s="96"/>
      <c r="S1475" s="96"/>
      <c r="T1475" s="96"/>
      <c r="U1475" s="96"/>
      <c r="V1475" s="96"/>
      <c r="W1475" s="96"/>
      <c r="X1475" s="96"/>
      <c r="Y1475" s="96"/>
      <c r="Z1475" s="97"/>
    </row>
  </sheetData>
  <mergeCells count="1106">
    <mergeCell ref="H1303:I1303"/>
    <mergeCell ref="F1306:G1306"/>
    <mergeCell ref="I1306:K1306"/>
    <mergeCell ref="B1308:C1308"/>
    <mergeCell ref="I1310:J1310"/>
    <mergeCell ref="I1311:J1311"/>
    <mergeCell ref="I1312:J1312"/>
    <mergeCell ref="F1290:G1290"/>
    <mergeCell ref="I1290:K1290"/>
    <mergeCell ref="B1292:C1292"/>
    <mergeCell ref="I1294:J1294"/>
    <mergeCell ref="I1295:J1295"/>
    <mergeCell ref="B1361:K1362"/>
    <mergeCell ref="T1349:Y1349"/>
    <mergeCell ref="C1350:F1350"/>
    <mergeCell ref="H1350:I1350"/>
    <mergeCell ref="F1353:G1353"/>
    <mergeCell ref="I1353:K1353"/>
    <mergeCell ref="B1355:C1355"/>
    <mergeCell ref="I1357:J1357"/>
    <mergeCell ref="I1358:J1358"/>
    <mergeCell ref="I1359:J1359"/>
    <mergeCell ref="F1337:G1337"/>
    <mergeCell ref="I1337:K1337"/>
    <mergeCell ref="B1339:C1339"/>
    <mergeCell ref="I1341:J1341"/>
    <mergeCell ref="I1342:J1342"/>
    <mergeCell ref="I1343:J1343"/>
    <mergeCell ref="B1345:K1346"/>
    <mergeCell ref="A1349:L1349"/>
    <mergeCell ref="O1349:R1349"/>
    <mergeCell ref="I1325:J1325"/>
    <mergeCell ref="I1326:J1326"/>
    <mergeCell ref="I1327:J1327"/>
    <mergeCell ref="B1329:K1330"/>
    <mergeCell ref="A1333:L1333"/>
    <mergeCell ref="O1333:R1333"/>
    <mergeCell ref="T1333:Y1333"/>
    <mergeCell ref="C1334:F1334"/>
    <mergeCell ref="H1334:I1334"/>
    <mergeCell ref="B1314:K1315"/>
    <mergeCell ref="A1317:L1317"/>
    <mergeCell ref="O1317:R1317"/>
    <mergeCell ref="T1317:Y1317"/>
    <mergeCell ref="C1318:F1318"/>
    <mergeCell ref="H1318:I1318"/>
    <mergeCell ref="F1321:G1321"/>
    <mergeCell ref="I1321:K1321"/>
    <mergeCell ref="B1323:C1323"/>
    <mergeCell ref="I1296:J1296"/>
    <mergeCell ref="B1298:K1299"/>
    <mergeCell ref="B1244:C1244"/>
    <mergeCell ref="I1246:J1246"/>
    <mergeCell ref="A1302:L1302"/>
    <mergeCell ref="O1302:R1302"/>
    <mergeCell ref="B1276:C1276"/>
    <mergeCell ref="I1278:J1278"/>
    <mergeCell ref="I1279:J1279"/>
    <mergeCell ref="I1280:J1280"/>
    <mergeCell ref="B1282:K1283"/>
    <mergeCell ref="A1286:L1286"/>
    <mergeCell ref="O1286:R1286"/>
    <mergeCell ref="T1286:Y1286"/>
    <mergeCell ref="C1287:F1287"/>
    <mergeCell ref="H1287:I1287"/>
    <mergeCell ref="I1263:J1263"/>
    <mergeCell ref="I1264:J1264"/>
    <mergeCell ref="B1266:K1267"/>
    <mergeCell ref="A1270:L1270"/>
    <mergeCell ref="O1270:R1270"/>
    <mergeCell ref="T1270:Y1270"/>
    <mergeCell ref="C1271:F1271"/>
    <mergeCell ref="H1271:I1271"/>
    <mergeCell ref="F1274:G1274"/>
    <mergeCell ref="I1274:K1274"/>
    <mergeCell ref="H1255:I1255"/>
    <mergeCell ref="F1258:G1258"/>
    <mergeCell ref="I1258:K1258"/>
    <mergeCell ref="B1260:C1260"/>
    <mergeCell ref="I1262:J1262"/>
    <mergeCell ref="H1191:I1191"/>
    <mergeCell ref="F1194:G1194"/>
    <mergeCell ref="I1194:K1194"/>
    <mergeCell ref="O1238:R1238"/>
    <mergeCell ref="T1238:Y1238"/>
    <mergeCell ref="C1239:F1239"/>
    <mergeCell ref="H1239:I1239"/>
    <mergeCell ref="F1242:G1242"/>
    <mergeCell ref="I1242:K1242"/>
    <mergeCell ref="A1222:L1222"/>
    <mergeCell ref="T1222:Y1222"/>
    <mergeCell ref="O1206:R1206"/>
    <mergeCell ref="T1206:Y1206"/>
    <mergeCell ref="C1207:F1207"/>
    <mergeCell ref="H1223:I1223"/>
    <mergeCell ref="F1226:G1226"/>
    <mergeCell ref="I1226:K1226"/>
    <mergeCell ref="B1228:C1228"/>
    <mergeCell ref="I1230:J1230"/>
    <mergeCell ref="H1207:I1207"/>
    <mergeCell ref="F1210:G1210"/>
    <mergeCell ref="I1210:K1210"/>
    <mergeCell ref="B1212:C1212"/>
    <mergeCell ref="I1214:J1214"/>
    <mergeCell ref="O1222:R1222"/>
    <mergeCell ref="C1223:F1223"/>
    <mergeCell ref="T793:Y793"/>
    <mergeCell ref="I785:J785"/>
    <mergeCell ref="I781:K781"/>
    <mergeCell ref="I992:J992"/>
    <mergeCell ref="I993:J993"/>
    <mergeCell ref="I1199:J1199"/>
    <mergeCell ref="O1174:R1174"/>
    <mergeCell ref="I802:J802"/>
    <mergeCell ref="T1397:Y1397"/>
    <mergeCell ref="C1398:F1398"/>
    <mergeCell ref="H1398:I1398"/>
    <mergeCell ref="H1078:I1078"/>
    <mergeCell ref="F1081:G1081"/>
    <mergeCell ref="I1081:K1081"/>
    <mergeCell ref="B1083:C1083"/>
    <mergeCell ref="I1085:J1085"/>
    <mergeCell ref="I1086:J1086"/>
    <mergeCell ref="I1183:J1183"/>
    <mergeCell ref="I1200:J1200"/>
    <mergeCell ref="B1202:K1203"/>
    <mergeCell ref="A1190:L1190"/>
    <mergeCell ref="I1087:J1087"/>
    <mergeCell ref="F1097:G1097"/>
    <mergeCell ref="I1097:K1097"/>
    <mergeCell ref="I1070:J1070"/>
    <mergeCell ref="A1254:L1254"/>
    <mergeCell ref="O1254:R1254"/>
    <mergeCell ref="T1254:Y1254"/>
    <mergeCell ref="C1255:F1255"/>
    <mergeCell ref="O1190:R1190"/>
    <mergeCell ref="T1190:Y1190"/>
    <mergeCell ref="C1191:F1191"/>
    <mergeCell ref="C1063:F1063"/>
    <mergeCell ref="H1063:I1063"/>
    <mergeCell ref="F1066:G1066"/>
    <mergeCell ref="I1066:K1066"/>
    <mergeCell ref="B1068:C1068"/>
    <mergeCell ref="B1196:C1196"/>
    <mergeCell ref="I1198:J1198"/>
    <mergeCell ref="I1406:J1406"/>
    <mergeCell ref="I1407:J1407"/>
    <mergeCell ref="B125:C125"/>
    <mergeCell ref="I127:J127"/>
    <mergeCell ref="I128:J128"/>
    <mergeCell ref="I129:J129"/>
    <mergeCell ref="B131:K132"/>
    <mergeCell ref="I237:J237"/>
    <mergeCell ref="I238:J238"/>
    <mergeCell ref="I239:J239"/>
    <mergeCell ref="C230:F230"/>
    <mergeCell ref="H230:I230"/>
    <mergeCell ref="A1062:L1062"/>
    <mergeCell ref="H422:I422"/>
    <mergeCell ref="B427:C427"/>
    <mergeCell ref="I413:J413"/>
    <mergeCell ref="I414:J414"/>
    <mergeCell ref="I415:J415"/>
    <mergeCell ref="A421:L421"/>
    <mergeCell ref="B853:K854"/>
    <mergeCell ref="A841:L841"/>
    <mergeCell ref="C857:F857"/>
    <mergeCell ref="H857:I857"/>
    <mergeCell ref="I787:J787"/>
    <mergeCell ref="A793:L793"/>
    <mergeCell ref="B177:K178"/>
    <mergeCell ref="A245:L245"/>
    <mergeCell ref="I285:J285"/>
    <mergeCell ref="I286:J286"/>
    <mergeCell ref="I351:J351"/>
    <mergeCell ref="B353:K354"/>
    <mergeCell ref="A357:L357"/>
    <mergeCell ref="I335:J335"/>
    <mergeCell ref="C358:F358"/>
    <mergeCell ref="F1112:G1112"/>
    <mergeCell ref="I1112:K1112"/>
    <mergeCell ref="O1124:R1124"/>
    <mergeCell ref="T1124:Y1124"/>
    <mergeCell ref="I1132:J1132"/>
    <mergeCell ref="I1071:J1071"/>
    <mergeCell ref="I1072:J1072"/>
    <mergeCell ref="B1074:K1075"/>
    <mergeCell ref="A309:L309"/>
    <mergeCell ref="O309:R309"/>
    <mergeCell ref="T309:Y309"/>
    <mergeCell ref="C310:F310"/>
    <mergeCell ref="H310:I310"/>
    <mergeCell ref="F313:G313"/>
    <mergeCell ref="I313:K313"/>
    <mergeCell ref="B805:K806"/>
    <mergeCell ref="I366:J366"/>
    <mergeCell ref="I367:J367"/>
    <mergeCell ref="B799:C799"/>
    <mergeCell ref="I845:K845"/>
    <mergeCell ref="B847:C847"/>
    <mergeCell ref="B369:K370"/>
    <mergeCell ref="I349:J349"/>
    <mergeCell ref="H438:I438"/>
    <mergeCell ref="A390:L390"/>
    <mergeCell ref="T777:Y777"/>
    <mergeCell ref="O341:R341"/>
    <mergeCell ref="B1010:K1011"/>
    <mergeCell ref="O729:R729"/>
    <mergeCell ref="T729:Y729"/>
    <mergeCell ref="B1409:K1410"/>
    <mergeCell ref="I1102:J1102"/>
    <mergeCell ref="I1103:J1103"/>
    <mergeCell ref="A1093:L1093"/>
    <mergeCell ref="O1093:R1093"/>
    <mergeCell ref="T1093:Y1093"/>
    <mergeCell ref="C1094:F1094"/>
    <mergeCell ref="H1094:I1094"/>
    <mergeCell ref="I803:J803"/>
    <mergeCell ref="F1128:G1128"/>
    <mergeCell ref="I1128:K1128"/>
    <mergeCell ref="B1130:C1130"/>
    <mergeCell ref="A1124:L1124"/>
    <mergeCell ref="C1125:F1125"/>
    <mergeCell ref="I1184:J1184"/>
    <mergeCell ref="B1186:K1187"/>
    <mergeCell ref="F1401:G1401"/>
    <mergeCell ref="I1401:K1401"/>
    <mergeCell ref="B1403:C1403"/>
    <mergeCell ref="I1405:J1405"/>
    <mergeCell ref="F1178:G1178"/>
    <mergeCell ref="I1178:K1178"/>
    <mergeCell ref="B1180:C1180"/>
    <mergeCell ref="O1062:R1062"/>
    <mergeCell ref="T1062:Y1062"/>
    <mergeCell ref="I1182:J1182"/>
    <mergeCell ref="B1089:K1090"/>
    <mergeCell ref="A1174:L1174"/>
    <mergeCell ref="C1078:F1078"/>
    <mergeCell ref="B1099:C1099"/>
    <mergeCell ref="I1101:J1101"/>
    <mergeCell ref="C1015:F1015"/>
    <mergeCell ref="H1015:I1015"/>
    <mergeCell ref="A919:L919"/>
    <mergeCell ref="B289:K290"/>
    <mergeCell ref="B337:K338"/>
    <mergeCell ref="B789:K790"/>
    <mergeCell ref="B1026:K1027"/>
    <mergeCell ref="B1042:K1043"/>
    <mergeCell ref="B1058:K1059"/>
    <mergeCell ref="F233:G233"/>
    <mergeCell ref="I233:K233"/>
    <mergeCell ref="B235:C235"/>
    <mergeCell ref="C842:F842"/>
    <mergeCell ref="F425:G425"/>
    <mergeCell ref="I425:K425"/>
    <mergeCell ref="F409:G409"/>
    <mergeCell ref="B363:C363"/>
    <mergeCell ref="I365:J365"/>
    <mergeCell ref="B925:C925"/>
    <mergeCell ref="I756:J756"/>
    <mergeCell ref="B757:K758"/>
    <mergeCell ref="C794:F794"/>
    <mergeCell ref="H794:I794"/>
    <mergeCell ref="F797:G797"/>
    <mergeCell ref="I797:K797"/>
    <mergeCell ref="F829:G829"/>
    <mergeCell ref="B1020:C1020"/>
    <mergeCell ref="I1022:J1022"/>
    <mergeCell ref="I1007:J1007"/>
    <mergeCell ref="I1008:J1008"/>
    <mergeCell ref="F1050:G1050"/>
    <mergeCell ref="I287:J287"/>
    <mergeCell ref="I786:J786"/>
    <mergeCell ref="I688:J688"/>
    <mergeCell ref="O745:R745"/>
    <mergeCell ref="T745:Y745"/>
    <mergeCell ref="B724:K725"/>
    <mergeCell ref="O761:R761"/>
    <mergeCell ref="T761:Y761"/>
    <mergeCell ref="T696:Y696"/>
    <mergeCell ref="A712:L712"/>
    <mergeCell ref="O712:R712"/>
    <mergeCell ref="T712:Y712"/>
    <mergeCell ref="I704:J704"/>
    <mergeCell ref="I705:J705"/>
    <mergeCell ref="I706:J706"/>
    <mergeCell ref="I720:J720"/>
    <mergeCell ref="I721:J721"/>
    <mergeCell ref="O664:R664"/>
    <mergeCell ref="T664:Y664"/>
    <mergeCell ref="O631:R631"/>
    <mergeCell ref="I689:J689"/>
    <mergeCell ref="I690:J690"/>
    <mergeCell ref="C681:F681"/>
    <mergeCell ref="H681:I681"/>
    <mergeCell ref="F684:G684"/>
    <mergeCell ref="I684:K684"/>
    <mergeCell ref="I350:J350"/>
    <mergeCell ref="B686:C686"/>
    <mergeCell ref="B676:K677"/>
    <mergeCell ref="B670:C670"/>
    <mergeCell ref="I652:K652"/>
    <mergeCell ref="F635:G635"/>
    <mergeCell ref="I635:K635"/>
    <mergeCell ref="T810:Y810"/>
    <mergeCell ref="I927:J927"/>
    <mergeCell ref="A935:L935"/>
    <mergeCell ref="H842:I842"/>
    <mergeCell ref="F845:G845"/>
    <mergeCell ref="I269:J269"/>
    <mergeCell ref="I270:J270"/>
    <mergeCell ref="I928:J928"/>
    <mergeCell ref="A888:L888"/>
    <mergeCell ref="I271:J271"/>
    <mergeCell ref="F265:G265"/>
    <mergeCell ref="I265:K265"/>
    <mergeCell ref="B267:C267"/>
    <mergeCell ref="B531:K532"/>
    <mergeCell ref="B547:K548"/>
    <mergeCell ref="C616:F616"/>
    <mergeCell ref="C649:F649"/>
    <mergeCell ref="H649:I649"/>
    <mergeCell ref="F652:G652"/>
    <mergeCell ref="I603:K603"/>
    <mergeCell ref="B605:C605"/>
    <mergeCell ref="F619:G619"/>
    <mergeCell ref="I619:K619"/>
    <mergeCell ref="B621:C621"/>
    <mergeCell ref="I623:J623"/>
    <mergeCell ref="I624:J624"/>
    <mergeCell ref="A261:L261"/>
    <mergeCell ref="C984:F984"/>
    <mergeCell ref="A229:L229"/>
    <mergeCell ref="H246:I246"/>
    <mergeCell ref="F249:G249"/>
    <mergeCell ref="I249:K249"/>
    <mergeCell ref="B251:C251"/>
    <mergeCell ref="I865:J865"/>
    <mergeCell ref="I866:J866"/>
    <mergeCell ref="B257:K258"/>
    <mergeCell ref="C278:F278"/>
    <mergeCell ref="H278:I278"/>
    <mergeCell ref="F361:G361"/>
    <mergeCell ref="C262:F262"/>
    <mergeCell ref="H262:I262"/>
    <mergeCell ref="I975:J975"/>
    <mergeCell ref="I976:J976"/>
    <mergeCell ref="A777:L777"/>
    <mergeCell ref="B708:K709"/>
    <mergeCell ref="F329:G329"/>
    <mergeCell ref="I329:K329"/>
    <mergeCell ref="A373:L373"/>
    <mergeCell ref="A486:L486"/>
    <mergeCell ref="C503:F503"/>
    <mergeCell ref="H503:I503"/>
    <mergeCell ref="A502:L502"/>
    <mergeCell ref="F506:G506"/>
    <mergeCell ref="I506:K506"/>
    <mergeCell ref="I639:J639"/>
    <mergeCell ref="A535:L535"/>
    <mergeCell ref="H616:I616"/>
    <mergeCell ref="B654:C654"/>
    <mergeCell ref="T261:Y261"/>
    <mergeCell ref="H120:I120"/>
    <mergeCell ref="F123:G123"/>
    <mergeCell ref="I123:K123"/>
    <mergeCell ref="C999:F999"/>
    <mergeCell ref="I158:J158"/>
    <mergeCell ref="I159:J159"/>
    <mergeCell ref="C150:F150"/>
    <mergeCell ref="H150:I150"/>
    <mergeCell ref="F153:G153"/>
    <mergeCell ref="I153:K153"/>
    <mergeCell ref="C520:F520"/>
    <mergeCell ref="H520:I520"/>
    <mergeCell ref="I929:J929"/>
    <mergeCell ref="B931:K932"/>
    <mergeCell ref="I939:K939"/>
    <mergeCell ref="B941:C941"/>
    <mergeCell ref="C952:F952"/>
    <mergeCell ref="H984:I984"/>
    <mergeCell ref="A983:L983"/>
    <mergeCell ref="B449:K450"/>
    <mergeCell ref="I429:J429"/>
    <mergeCell ref="I430:J430"/>
    <mergeCell ref="B783:C783"/>
    <mergeCell ref="A341:L341"/>
    <mergeCell ref="I880:J880"/>
    <mergeCell ref="B331:C331"/>
    <mergeCell ref="I333:J333"/>
    <mergeCell ref="B146:K147"/>
    <mergeCell ref="B273:K274"/>
    <mergeCell ref="B225:K226"/>
    <mergeCell ref="I318:J318"/>
    <mergeCell ref="A1397:L1397"/>
    <mergeCell ref="A119:L119"/>
    <mergeCell ref="O983:R983"/>
    <mergeCell ref="T983:Y983"/>
    <mergeCell ref="O967:R967"/>
    <mergeCell ref="T967:Y967"/>
    <mergeCell ref="O245:R245"/>
    <mergeCell ref="T245:Y245"/>
    <mergeCell ref="I961:J961"/>
    <mergeCell ref="B963:K964"/>
    <mergeCell ref="A38:L38"/>
    <mergeCell ref="O38:R38"/>
    <mergeCell ref="I1023:J1023"/>
    <mergeCell ref="A1014:L1014"/>
    <mergeCell ref="O1014:R1014"/>
    <mergeCell ref="O119:R119"/>
    <mergeCell ref="B611:K612"/>
    <mergeCell ref="I607:J607"/>
    <mergeCell ref="I608:J608"/>
    <mergeCell ref="I609:J609"/>
    <mergeCell ref="C600:F600"/>
    <mergeCell ref="H600:I600"/>
    <mergeCell ref="F603:G603"/>
    <mergeCell ref="B989:C989"/>
    <mergeCell ref="I943:J943"/>
    <mergeCell ref="I944:J944"/>
    <mergeCell ref="I945:J945"/>
    <mergeCell ref="C936:F936"/>
    <mergeCell ref="H936:I936"/>
    <mergeCell ref="F939:G939"/>
    <mergeCell ref="B161:K162"/>
    <mergeCell ref="I157:J157"/>
    <mergeCell ref="O1397:R1397"/>
    <mergeCell ref="C762:F762"/>
    <mergeCell ref="C246:F246"/>
    <mergeCell ref="B947:K948"/>
    <mergeCell ref="F923:G923"/>
    <mergeCell ref="B1120:K1121"/>
    <mergeCell ref="I1116:J1116"/>
    <mergeCell ref="I1050:K1050"/>
    <mergeCell ref="I898:J898"/>
    <mergeCell ref="C889:F889"/>
    <mergeCell ref="H889:I889"/>
    <mergeCell ref="F892:G892"/>
    <mergeCell ref="I892:K892"/>
    <mergeCell ref="B894:C894"/>
    <mergeCell ref="C920:F920"/>
    <mergeCell ref="I882:J882"/>
    <mergeCell ref="I977:J977"/>
    <mergeCell ref="B979:K980"/>
    <mergeCell ref="B884:K885"/>
    <mergeCell ref="A967:L967"/>
    <mergeCell ref="I959:J959"/>
    <mergeCell ref="I960:J960"/>
    <mergeCell ref="C968:F968"/>
    <mergeCell ref="H968:I968"/>
    <mergeCell ref="F955:G955"/>
    <mergeCell ref="B957:C957"/>
    <mergeCell ref="I923:K923"/>
    <mergeCell ref="B900:K901"/>
    <mergeCell ref="A903:L903"/>
    <mergeCell ref="I913:J913"/>
    <mergeCell ref="B915:K916"/>
    <mergeCell ref="I835:J835"/>
    <mergeCell ref="O1365:R1365"/>
    <mergeCell ref="T1365:Y1365"/>
    <mergeCell ref="C1366:F1366"/>
    <mergeCell ref="H1366:I1366"/>
    <mergeCell ref="F1369:G1369"/>
    <mergeCell ref="I1369:K1369"/>
    <mergeCell ref="B1371:C1371"/>
    <mergeCell ref="I1373:J1373"/>
    <mergeCell ref="I1374:J1374"/>
    <mergeCell ref="I1375:J1375"/>
    <mergeCell ref="B1377:K1378"/>
    <mergeCell ref="I253:J253"/>
    <mergeCell ref="I254:J254"/>
    <mergeCell ref="I255:J255"/>
    <mergeCell ref="O1046:R1046"/>
    <mergeCell ref="T1046:Y1046"/>
    <mergeCell ref="O1030:R1030"/>
    <mergeCell ref="T1030:Y1030"/>
    <mergeCell ref="O261:R261"/>
    <mergeCell ref="O777:R777"/>
    <mergeCell ref="I496:J496"/>
    <mergeCell ref="O919:R919"/>
    <mergeCell ref="T919:Y919"/>
    <mergeCell ref="O935:R935"/>
    <mergeCell ref="T935:Y935"/>
    <mergeCell ref="O872:R872"/>
    <mergeCell ref="T872:Y872"/>
    <mergeCell ref="O888:R888"/>
    <mergeCell ref="T888:Y888"/>
    <mergeCell ref="B433:K434"/>
    <mergeCell ref="I907:K907"/>
    <mergeCell ref="B909:C909"/>
    <mergeCell ref="B1387:C1387"/>
    <mergeCell ref="T1302:Y1302"/>
    <mergeCell ref="T1174:Y1174"/>
    <mergeCell ref="C1175:F1175"/>
    <mergeCell ref="H1175:I1175"/>
    <mergeCell ref="T1141:Y1141"/>
    <mergeCell ref="C1142:F1142"/>
    <mergeCell ref="H1142:I1142"/>
    <mergeCell ref="F1145:G1145"/>
    <mergeCell ref="I1145:K1145"/>
    <mergeCell ref="A1365:L1365"/>
    <mergeCell ref="B831:C831"/>
    <mergeCell ref="B878:C878"/>
    <mergeCell ref="A872:L872"/>
    <mergeCell ref="I896:J896"/>
    <mergeCell ref="I897:J897"/>
    <mergeCell ref="O1141:R1141"/>
    <mergeCell ref="I1104:J1104"/>
    <mergeCell ref="I1105:J1105"/>
    <mergeCell ref="T1381:Y1381"/>
    <mergeCell ref="B837:K838"/>
    <mergeCell ref="C1382:F1382"/>
    <mergeCell ref="H1382:I1382"/>
    <mergeCell ref="F1385:G1385"/>
    <mergeCell ref="H952:I952"/>
    <mergeCell ref="O951:R951"/>
    <mergeCell ref="A998:L998"/>
    <mergeCell ref="O998:R998"/>
    <mergeCell ref="T998:Y998"/>
    <mergeCell ref="B1136:K1137"/>
    <mergeCell ref="I1055:J1055"/>
    <mergeCell ref="B1114:C1114"/>
    <mergeCell ref="A1108:L1108"/>
    <mergeCell ref="B1052:C1052"/>
    <mergeCell ref="A1046:L1046"/>
    <mergeCell ref="B1036:C1036"/>
    <mergeCell ref="I1024:J1024"/>
    <mergeCell ref="A1030:L1030"/>
    <mergeCell ref="T951:Y951"/>
    <mergeCell ref="F814:G814"/>
    <mergeCell ref="I814:K814"/>
    <mergeCell ref="B816:C816"/>
    <mergeCell ref="O856:R856"/>
    <mergeCell ref="T856:Y856"/>
    <mergeCell ref="T825:Y825"/>
    <mergeCell ref="O1077:R1077"/>
    <mergeCell ref="T1077:Y1077"/>
    <mergeCell ref="O903:R903"/>
    <mergeCell ref="T903:Y903"/>
    <mergeCell ref="O1108:R1108"/>
    <mergeCell ref="T1108:Y1108"/>
    <mergeCell ref="O825:R825"/>
    <mergeCell ref="I912:J912"/>
    <mergeCell ref="I1054:J1054"/>
    <mergeCell ref="I849:J849"/>
    <mergeCell ref="I850:J850"/>
    <mergeCell ref="A951:L951"/>
    <mergeCell ref="T1014:Y1014"/>
    <mergeCell ref="F876:G876"/>
    <mergeCell ref="I876:K876"/>
    <mergeCell ref="I991:J991"/>
    <mergeCell ref="I987:K987"/>
    <mergeCell ref="B995:K996"/>
    <mergeCell ref="F987:G987"/>
    <mergeCell ref="I1385:K1385"/>
    <mergeCell ref="I818:J818"/>
    <mergeCell ref="H999:I999"/>
    <mergeCell ref="F1002:G1002"/>
    <mergeCell ref="I1002:K1002"/>
    <mergeCell ref="I1006:J1006"/>
    <mergeCell ref="I1117:J1117"/>
    <mergeCell ref="I1118:J1118"/>
    <mergeCell ref="C1109:F1109"/>
    <mergeCell ref="H1109:I1109"/>
    <mergeCell ref="I1133:J1133"/>
    <mergeCell ref="I1134:J1134"/>
    <mergeCell ref="H1125:I1125"/>
    <mergeCell ref="B1004:C1004"/>
    <mergeCell ref="F1018:G1018"/>
    <mergeCell ref="I1018:K1018"/>
    <mergeCell ref="B1425:K1426"/>
    <mergeCell ref="A856:L856"/>
    <mergeCell ref="A1077:L1077"/>
    <mergeCell ref="C904:F904"/>
    <mergeCell ref="H904:I904"/>
    <mergeCell ref="F907:G907"/>
    <mergeCell ref="H920:I920"/>
    <mergeCell ref="I955:K955"/>
    <mergeCell ref="I1423:J1423"/>
    <mergeCell ref="I1216:J1216"/>
    <mergeCell ref="B1218:K1219"/>
    <mergeCell ref="A1206:L1206"/>
    <mergeCell ref="A1141:L1141"/>
    <mergeCell ref="C1047:F1047"/>
    <mergeCell ref="H1047:I1047"/>
    <mergeCell ref="I911:J911"/>
    <mergeCell ref="O1413:R1413"/>
    <mergeCell ref="T1413:Y1413"/>
    <mergeCell ref="A1413:L1413"/>
    <mergeCell ref="C873:F873"/>
    <mergeCell ref="H873:I873"/>
    <mergeCell ref="B1153:K1154"/>
    <mergeCell ref="I881:J881"/>
    <mergeCell ref="B1393:K1394"/>
    <mergeCell ref="I1389:J1389"/>
    <mergeCell ref="I1390:J1390"/>
    <mergeCell ref="I1391:J1391"/>
    <mergeCell ref="B1164:C1164"/>
    <mergeCell ref="I1166:J1166"/>
    <mergeCell ref="B1147:C1147"/>
    <mergeCell ref="T631:Y631"/>
    <mergeCell ref="O648:R648"/>
    <mergeCell ref="T648:Y648"/>
    <mergeCell ref="I656:J656"/>
    <mergeCell ref="A680:L680"/>
    <mergeCell ref="O680:R680"/>
    <mergeCell ref="T680:Y680"/>
    <mergeCell ref="O696:R696"/>
    <mergeCell ref="I673:J673"/>
    <mergeCell ref="I674:J674"/>
    <mergeCell ref="C665:F665"/>
    <mergeCell ref="H665:I665"/>
    <mergeCell ref="F668:G668"/>
    <mergeCell ref="I668:K668"/>
    <mergeCell ref="F716:G716"/>
    <mergeCell ref="I716:K716"/>
    <mergeCell ref="B718:C718"/>
    <mergeCell ref="B692:K693"/>
    <mergeCell ref="I625:J625"/>
    <mergeCell ref="H342:I342"/>
    <mergeCell ref="F345:G345"/>
    <mergeCell ref="I345:K345"/>
    <mergeCell ref="B347:C347"/>
    <mergeCell ref="I672:J672"/>
    <mergeCell ref="O293:R293"/>
    <mergeCell ref="T293:Y293"/>
    <mergeCell ref="C294:F294"/>
    <mergeCell ref="H294:I294"/>
    <mergeCell ref="F297:G297"/>
    <mergeCell ref="I297:K297"/>
    <mergeCell ref="B299:C299"/>
    <mergeCell ref="I301:J301"/>
    <mergeCell ref="I302:J302"/>
    <mergeCell ref="I303:J303"/>
    <mergeCell ref="B305:K306"/>
    <mergeCell ref="I446:J446"/>
    <mergeCell ref="I447:J447"/>
    <mergeCell ref="I463:J463"/>
    <mergeCell ref="C454:F454"/>
    <mergeCell ref="I382:J382"/>
    <mergeCell ref="I383:J383"/>
    <mergeCell ref="B385:K386"/>
    <mergeCell ref="O421:R421"/>
    <mergeCell ref="T421:Y421"/>
    <mergeCell ref="C406:F406"/>
    <mergeCell ref="H406:I406"/>
    <mergeCell ref="C422:F422"/>
    <mergeCell ref="O357:R357"/>
    <mergeCell ref="T357:Y357"/>
    <mergeCell ref="H358:I358"/>
    <mergeCell ref="O841:R841"/>
    <mergeCell ref="B751:C751"/>
    <mergeCell ref="I753:J753"/>
    <mergeCell ref="F733:G733"/>
    <mergeCell ref="I733:K733"/>
    <mergeCell ref="B735:C735"/>
    <mergeCell ref="B773:K774"/>
    <mergeCell ref="C778:F778"/>
    <mergeCell ref="H778:I778"/>
    <mergeCell ref="F781:G781"/>
    <mergeCell ref="A810:L810"/>
    <mergeCell ref="I819:J819"/>
    <mergeCell ref="I820:J820"/>
    <mergeCell ref="B822:K823"/>
    <mergeCell ref="F765:G765"/>
    <mergeCell ref="I765:K765"/>
    <mergeCell ref="B767:C767"/>
    <mergeCell ref="A761:L761"/>
    <mergeCell ref="I769:J769"/>
    <mergeCell ref="I829:K829"/>
    <mergeCell ref="I801:J801"/>
    <mergeCell ref="O793:R793"/>
    <mergeCell ref="I144:J144"/>
    <mergeCell ref="C135:F135"/>
    <mergeCell ref="H135:I135"/>
    <mergeCell ref="F138:G138"/>
    <mergeCell ref="B140:C140"/>
    <mergeCell ref="A134:L134"/>
    <mergeCell ref="I217:K217"/>
    <mergeCell ref="B219:C219"/>
    <mergeCell ref="I143:J143"/>
    <mergeCell ref="A293:L293"/>
    <mergeCell ref="I185:K185"/>
    <mergeCell ref="C487:F487"/>
    <mergeCell ref="H487:I487"/>
    <mergeCell ref="F490:G490"/>
    <mergeCell ref="I490:K490"/>
    <mergeCell ref="B492:C492"/>
    <mergeCell ref="I494:J494"/>
    <mergeCell ref="B476:C476"/>
    <mergeCell ref="A470:L470"/>
    <mergeCell ref="C471:F471"/>
    <mergeCell ref="H471:I471"/>
    <mergeCell ref="I431:J431"/>
    <mergeCell ref="I394:K394"/>
    <mergeCell ref="B396:C396"/>
    <mergeCell ref="H391:I391"/>
    <mergeCell ref="F281:G281"/>
    <mergeCell ref="I281:K281"/>
    <mergeCell ref="I361:K361"/>
    <mergeCell ref="I334:J334"/>
    <mergeCell ref="B315:C315"/>
    <mergeCell ref="I317:J317"/>
    <mergeCell ref="H326:I326"/>
    <mergeCell ref="B283:C283"/>
    <mergeCell ref="A277:L277"/>
    <mergeCell ref="I319:J319"/>
    <mergeCell ref="B321:K322"/>
    <mergeCell ref="A325:L325"/>
    <mergeCell ref="O229:R229"/>
    <mergeCell ref="B241:K242"/>
    <mergeCell ref="T229:Y229"/>
    <mergeCell ref="T453:Y453"/>
    <mergeCell ref="O486:R486"/>
    <mergeCell ref="T486:Y486"/>
    <mergeCell ref="I478:J478"/>
    <mergeCell ref="I479:J479"/>
    <mergeCell ref="I480:J480"/>
    <mergeCell ref="B482:K483"/>
    <mergeCell ref="B498:K499"/>
    <mergeCell ref="I593:J593"/>
    <mergeCell ref="C584:F584"/>
    <mergeCell ref="H584:I584"/>
    <mergeCell ref="T373:Y373"/>
    <mergeCell ref="C374:F374"/>
    <mergeCell ref="H374:I374"/>
    <mergeCell ref="F377:G377"/>
    <mergeCell ref="I377:K377"/>
    <mergeCell ref="B379:C379"/>
    <mergeCell ref="I381:J381"/>
    <mergeCell ref="O390:R390"/>
    <mergeCell ref="T390:Y390"/>
    <mergeCell ref="C391:F391"/>
    <mergeCell ref="O373:R373"/>
    <mergeCell ref="T341:Y341"/>
    <mergeCell ref="C342:F342"/>
    <mergeCell ref="B171:C171"/>
    <mergeCell ref="A165:L165"/>
    <mergeCell ref="O165:R165"/>
    <mergeCell ref="T165:Y165"/>
    <mergeCell ref="C166:F166"/>
    <mergeCell ref="H166:I166"/>
    <mergeCell ref="I173:J173"/>
    <mergeCell ref="I495:J495"/>
    <mergeCell ref="O470:R470"/>
    <mergeCell ref="T470:Y470"/>
    <mergeCell ref="C536:F536"/>
    <mergeCell ref="I571:K571"/>
    <mergeCell ref="F587:G587"/>
    <mergeCell ref="O277:R277"/>
    <mergeCell ref="T277:Y277"/>
    <mergeCell ref="O325:R325"/>
    <mergeCell ref="T325:Y325"/>
    <mergeCell ref="C326:F326"/>
    <mergeCell ref="I174:J174"/>
    <mergeCell ref="I175:J175"/>
    <mergeCell ref="F169:G169"/>
    <mergeCell ref="I169:K169"/>
    <mergeCell ref="I189:J189"/>
    <mergeCell ref="I221:J221"/>
    <mergeCell ref="I222:J222"/>
    <mergeCell ref="I223:J223"/>
    <mergeCell ref="A197:L197"/>
    <mergeCell ref="O197:R197"/>
    <mergeCell ref="B193:K194"/>
    <mergeCell ref="T197:Y197"/>
    <mergeCell ref="C198:F198"/>
    <mergeCell ref="H198:I198"/>
    <mergeCell ref="F201:G201"/>
    <mergeCell ref="I201:K201"/>
    <mergeCell ref="B203:C203"/>
    <mergeCell ref="I205:J205"/>
    <mergeCell ref="I206:J206"/>
    <mergeCell ref="A213:L213"/>
    <mergeCell ref="O213:R213"/>
    <mergeCell ref="T213:Y213"/>
    <mergeCell ref="C214:F214"/>
    <mergeCell ref="H214:I214"/>
    <mergeCell ref="F217:G217"/>
    <mergeCell ref="B187:C187"/>
    <mergeCell ref="A181:L181"/>
    <mergeCell ref="O181:R181"/>
    <mergeCell ref="T181:Y181"/>
    <mergeCell ref="C182:F182"/>
    <mergeCell ref="H182:I182"/>
    <mergeCell ref="F185:G185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T134:Y134"/>
    <mergeCell ref="T119:Y119"/>
    <mergeCell ref="C120:F120"/>
    <mergeCell ref="A149:L149"/>
    <mergeCell ref="O149:R149"/>
    <mergeCell ref="T149:Y149"/>
    <mergeCell ref="B155:C155"/>
    <mergeCell ref="B114:K115"/>
    <mergeCell ref="I64:J64"/>
    <mergeCell ref="I207:J207"/>
    <mergeCell ref="B209:K210"/>
    <mergeCell ref="B108:C108"/>
    <mergeCell ref="I110:J110"/>
    <mergeCell ref="I111:J111"/>
    <mergeCell ref="I112:J112"/>
    <mergeCell ref="A102:L102"/>
    <mergeCell ref="I190:J190"/>
    <mergeCell ref="I191:J191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I1034:K1034"/>
    <mergeCell ref="I445:J445"/>
    <mergeCell ref="F394:G394"/>
    <mergeCell ref="B411:C411"/>
    <mergeCell ref="A405:L405"/>
    <mergeCell ref="F474:G474"/>
    <mergeCell ref="I474:K474"/>
    <mergeCell ref="A583:L583"/>
    <mergeCell ref="O583:R583"/>
    <mergeCell ref="T583:Y583"/>
    <mergeCell ref="F457:G457"/>
    <mergeCell ref="I457:K457"/>
    <mergeCell ref="O551:R551"/>
    <mergeCell ref="I409:K409"/>
    <mergeCell ref="I398:J398"/>
    <mergeCell ref="I399:J399"/>
    <mergeCell ref="O437:R437"/>
    <mergeCell ref="T551:Y551"/>
    <mergeCell ref="C552:F552"/>
    <mergeCell ref="H552:I552"/>
    <mergeCell ref="F555:G555"/>
    <mergeCell ref="I555:K555"/>
    <mergeCell ref="I737:J737"/>
    <mergeCell ref="I738:J738"/>
    <mergeCell ref="I739:J739"/>
    <mergeCell ref="O810:R810"/>
    <mergeCell ref="I754:J754"/>
    <mergeCell ref="I755:J755"/>
    <mergeCell ref="C746:F746"/>
    <mergeCell ref="H746:I746"/>
    <mergeCell ref="F749:G749"/>
    <mergeCell ref="I749:K749"/>
    <mergeCell ref="O1381:R1381"/>
    <mergeCell ref="B465:K466"/>
    <mergeCell ref="I461:J461"/>
    <mergeCell ref="I462:J462"/>
    <mergeCell ref="A453:L453"/>
    <mergeCell ref="O453:R453"/>
    <mergeCell ref="A437:L437"/>
    <mergeCell ref="A1381:L1381"/>
    <mergeCell ref="C438:F438"/>
    <mergeCell ref="I722:J722"/>
    <mergeCell ref="C713:F713"/>
    <mergeCell ref="H713:I713"/>
    <mergeCell ref="I1247:J1247"/>
    <mergeCell ref="I1248:J1248"/>
    <mergeCell ref="B1250:K1251"/>
    <mergeCell ref="I1231:J1231"/>
    <mergeCell ref="I1232:J1232"/>
    <mergeCell ref="C1303:F1303"/>
    <mergeCell ref="I543:J543"/>
    <mergeCell ref="I544:J544"/>
    <mergeCell ref="I545:J545"/>
    <mergeCell ref="F571:G571"/>
    <mergeCell ref="A567:L567"/>
    <mergeCell ref="C568:F568"/>
    <mergeCell ref="I575:J575"/>
    <mergeCell ref="I576:J576"/>
    <mergeCell ref="C697:F697"/>
    <mergeCell ref="H697:I697"/>
    <mergeCell ref="F700:G700"/>
    <mergeCell ref="I700:K700"/>
    <mergeCell ref="B702:C702"/>
    <mergeCell ref="I1215:J1215"/>
    <mergeCell ref="C1159:F1159"/>
    <mergeCell ref="H1159:I1159"/>
    <mergeCell ref="F1162:G1162"/>
    <mergeCell ref="I1162:K1162"/>
    <mergeCell ref="T405:Y405"/>
    <mergeCell ref="T841:Y841"/>
    <mergeCell ref="T437:Y437"/>
    <mergeCell ref="F441:G441"/>
    <mergeCell ref="I441:K441"/>
    <mergeCell ref="B443:C443"/>
    <mergeCell ref="I510:J510"/>
    <mergeCell ref="I511:J511"/>
    <mergeCell ref="I512:J512"/>
    <mergeCell ref="C826:F826"/>
    <mergeCell ref="H826:I826"/>
    <mergeCell ref="B541:C541"/>
    <mergeCell ref="B514:K515"/>
    <mergeCell ref="B417:K418"/>
    <mergeCell ref="O405:R405"/>
    <mergeCell ref="O615:R615"/>
    <mergeCell ref="T615:Y615"/>
    <mergeCell ref="T519:Y519"/>
    <mergeCell ref="T567:Y567"/>
    <mergeCell ref="O502:R502"/>
    <mergeCell ref="T502:Y502"/>
    <mergeCell ref="B573:C573"/>
    <mergeCell ref="H536:I536"/>
    <mergeCell ref="F539:G539"/>
    <mergeCell ref="I539:K539"/>
    <mergeCell ref="F523:G523"/>
    <mergeCell ref="I523:K523"/>
    <mergeCell ref="B525:C525"/>
    <mergeCell ref="A1158:L1158"/>
    <mergeCell ref="O1158:R1158"/>
    <mergeCell ref="T1158:Y1158"/>
    <mergeCell ref="I400:J400"/>
    <mergeCell ref="B402:K403"/>
    <mergeCell ref="A519:L519"/>
    <mergeCell ref="I528:J528"/>
    <mergeCell ref="I529:J529"/>
    <mergeCell ref="I591:J591"/>
    <mergeCell ref="I592:J592"/>
    <mergeCell ref="I587:K587"/>
    <mergeCell ref="B589:C589"/>
    <mergeCell ref="A599:L599"/>
    <mergeCell ref="O599:R599"/>
    <mergeCell ref="T599:Y599"/>
    <mergeCell ref="H568:I568"/>
    <mergeCell ref="O519:R519"/>
    <mergeCell ref="O567:R567"/>
    <mergeCell ref="O535:R535"/>
    <mergeCell ref="T535:Y535"/>
    <mergeCell ref="I527:J527"/>
    <mergeCell ref="B741:K742"/>
    <mergeCell ref="C730:F730"/>
    <mergeCell ref="H730:I730"/>
    <mergeCell ref="A664:L664"/>
    <mergeCell ref="I1056:J1056"/>
    <mergeCell ref="I1038:J1038"/>
    <mergeCell ref="I1039:J1039"/>
    <mergeCell ref="I1040:J1040"/>
    <mergeCell ref="C1031:F1031"/>
    <mergeCell ref="H1031:I1031"/>
    <mergeCell ref="F1034:G1034"/>
    <mergeCell ref="I1167:J1167"/>
    <mergeCell ref="I1168:J1168"/>
    <mergeCell ref="B1170:K1171"/>
    <mergeCell ref="A551:L551"/>
    <mergeCell ref="I860:K860"/>
    <mergeCell ref="B862:C862"/>
    <mergeCell ref="I864:J864"/>
    <mergeCell ref="A825:L825"/>
    <mergeCell ref="A729:L729"/>
    <mergeCell ref="A745:L745"/>
    <mergeCell ref="C811:F811"/>
    <mergeCell ref="H811:I811"/>
    <mergeCell ref="I770:J770"/>
    <mergeCell ref="I771:J771"/>
    <mergeCell ref="H762:I762"/>
    <mergeCell ref="I1149:J1149"/>
    <mergeCell ref="I1150:J1150"/>
    <mergeCell ref="I1151:J1151"/>
    <mergeCell ref="I851:J851"/>
    <mergeCell ref="A696:L696"/>
    <mergeCell ref="I657:J657"/>
    <mergeCell ref="B637:C637"/>
    <mergeCell ref="A631:L631"/>
    <mergeCell ref="I640:J640"/>
    <mergeCell ref="I641:J641"/>
    <mergeCell ref="B660:K661"/>
    <mergeCell ref="B868:K869"/>
    <mergeCell ref="F860:G860"/>
    <mergeCell ref="I658:J658"/>
    <mergeCell ref="F971:G971"/>
    <mergeCell ref="B627:K628"/>
    <mergeCell ref="A648:L648"/>
    <mergeCell ref="I1455:J1455"/>
    <mergeCell ref="B1457:K1458"/>
    <mergeCell ref="A1461:L1461"/>
    <mergeCell ref="O1461:R1461"/>
    <mergeCell ref="T1461:Y1461"/>
    <mergeCell ref="C1462:F1462"/>
    <mergeCell ref="H1462:I1462"/>
    <mergeCell ref="F1465:G1465"/>
    <mergeCell ref="I1465:K1465"/>
    <mergeCell ref="B1467:C1467"/>
    <mergeCell ref="I1454:J1454"/>
    <mergeCell ref="B459:C459"/>
    <mergeCell ref="B595:K596"/>
    <mergeCell ref="H454:I454"/>
    <mergeCell ref="B1234:K1235"/>
    <mergeCell ref="A1238:L1238"/>
    <mergeCell ref="B557:C557"/>
    <mergeCell ref="I559:J559"/>
    <mergeCell ref="I560:J560"/>
    <mergeCell ref="I561:J561"/>
    <mergeCell ref="B563:K564"/>
    <mergeCell ref="B508:C508"/>
    <mergeCell ref="I833:J833"/>
    <mergeCell ref="I834:J834"/>
    <mergeCell ref="I577:J577"/>
    <mergeCell ref="B579:K580"/>
    <mergeCell ref="A615:L615"/>
    <mergeCell ref="B643:K644"/>
    <mergeCell ref="C632:F632"/>
    <mergeCell ref="H632:I632"/>
    <mergeCell ref="I971:K971"/>
    <mergeCell ref="B973:C973"/>
    <mergeCell ref="A1429:L1429"/>
    <mergeCell ref="O1429:R1429"/>
    <mergeCell ref="T1429:Y1429"/>
    <mergeCell ref="C1430:F1430"/>
    <mergeCell ref="H1430:I1430"/>
    <mergeCell ref="H1414:I1414"/>
    <mergeCell ref="F1417:G1417"/>
    <mergeCell ref="I1417:K1417"/>
    <mergeCell ref="B1419:C1419"/>
    <mergeCell ref="I1421:J1421"/>
    <mergeCell ref="I1422:J1422"/>
    <mergeCell ref="C1414:F1414"/>
    <mergeCell ref="I1469:J1469"/>
    <mergeCell ref="I1470:J1470"/>
    <mergeCell ref="I1471:J1471"/>
    <mergeCell ref="B1473:K1474"/>
    <mergeCell ref="F1433:G1433"/>
    <mergeCell ref="I1433:K1433"/>
    <mergeCell ref="B1435:C1435"/>
    <mergeCell ref="I1437:J1437"/>
    <mergeCell ref="I1438:J1438"/>
    <mergeCell ref="I1439:J1439"/>
    <mergeCell ref="B1441:K1442"/>
    <mergeCell ref="A1445:L1445"/>
    <mergeCell ref="O1445:R1445"/>
    <mergeCell ref="T1445:Y1445"/>
    <mergeCell ref="C1446:F1446"/>
    <mergeCell ref="H1446:I1446"/>
    <mergeCell ref="F1449:G1449"/>
    <mergeCell ref="I1449:K1449"/>
    <mergeCell ref="B1451:C1451"/>
    <mergeCell ref="I1453:J1453"/>
  </mergeCells>
  <phoneticPr fontId="4" type="noConversion"/>
  <printOptions horizontalCentered="1"/>
  <pageMargins left="0" right="0" top="0" bottom="0" header="0.5" footer="0.5"/>
  <pageSetup paperSize="9" scale="84" fitToHeight="0" orientation="portrait" r:id="rId1"/>
  <headerFooter alignWithMargins="0"/>
  <rowBreaks count="12" manualBreakCount="12">
    <brk id="291" max="11" man="1"/>
    <brk id="404" max="11" man="1"/>
    <brk id="467" max="11" man="1"/>
    <brk id="533" max="11" man="1"/>
    <brk id="597" max="11" man="1"/>
    <brk id="743" max="11" man="1"/>
    <brk id="807" max="11" man="1"/>
    <brk id="855" max="11" man="1"/>
    <brk id="1060" max="11" man="1"/>
    <brk id="1172" max="11" man="1"/>
    <brk id="1268" max="11" man="1"/>
    <brk id="1427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20">
        <v>43862</v>
      </c>
      <c r="B1" s="420"/>
      <c r="C1" s="420"/>
      <c r="D1" s="420"/>
      <c r="E1" s="420"/>
      <c r="F1" s="420"/>
      <c r="G1" s="420"/>
    </row>
    <row r="2" spans="1:9" ht="21" x14ac:dyDescent="0.4">
      <c r="A2" s="421" t="s">
        <v>151</v>
      </c>
      <c r="B2" s="421"/>
      <c r="C2" s="421"/>
      <c r="D2" s="421"/>
      <c r="E2" s="421"/>
      <c r="F2" s="421"/>
      <c r="G2" s="421"/>
      <c r="H2" s="249"/>
      <c r="I2" s="249"/>
    </row>
    <row r="3" spans="1:9" ht="14.4" x14ac:dyDescent="0.3">
      <c r="A3" s="230" t="s">
        <v>0</v>
      </c>
      <c r="B3" s="230" t="s">
        <v>1</v>
      </c>
      <c r="C3" s="230" t="s">
        <v>152</v>
      </c>
      <c r="D3" s="230" t="s">
        <v>153</v>
      </c>
      <c r="E3" s="230" t="s">
        <v>154</v>
      </c>
      <c r="F3" s="230" t="s">
        <v>155</v>
      </c>
      <c r="G3" s="230" t="s">
        <v>156</v>
      </c>
    </row>
    <row r="4" spans="1:9" x14ac:dyDescent="0.25">
      <c r="A4" s="195" t="s">
        <v>157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5" t="s">
        <v>158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5" t="s">
        <v>160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22" t="s">
        <v>156</v>
      </c>
      <c r="B7" s="422"/>
      <c r="C7" s="422"/>
      <c r="D7" s="422"/>
      <c r="E7" s="422"/>
      <c r="F7" s="422"/>
      <c r="G7" s="231">
        <f>SUM(G4:G6)</f>
        <v>42247.580645161288</v>
      </c>
    </row>
    <row r="8" spans="1:9" ht="18" x14ac:dyDescent="0.35">
      <c r="A8" s="257"/>
      <c r="B8" s="257"/>
      <c r="C8" s="257"/>
      <c r="D8" s="257"/>
      <c r="E8" s="257"/>
      <c r="F8" s="257"/>
      <c r="G8" s="258"/>
    </row>
    <row r="9" spans="1:9" ht="25.8" x14ac:dyDescent="0.5">
      <c r="A9" s="420">
        <v>43831</v>
      </c>
      <c r="B9" s="420"/>
      <c r="C9" s="420"/>
      <c r="D9" s="420"/>
      <c r="E9" s="420"/>
      <c r="F9" s="420"/>
      <c r="G9" s="420"/>
    </row>
    <row r="10" spans="1:9" ht="21" x14ac:dyDescent="0.4">
      <c r="A10" s="421" t="s">
        <v>151</v>
      </c>
      <c r="B10" s="421"/>
      <c r="C10" s="421"/>
      <c r="D10" s="421"/>
      <c r="E10" s="421"/>
      <c r="F10" s="421"/>
      <c r="G10" s="421"/>
      <c r="H10" s="249" t="s">
        <v>172</v>
      </c>
      <c r="I10" s="249">
        <v>5000</v>
      </c>
    </row>
    <row r="11" spans="1:9" ht="14.4" x14ac:dyDescent="0.3">
      <c r="A11" s="230" t="s">
        <v>0</v>
      </c>
      <c r="B11" s="230" t="s">
        <v>1</v>
      </c>
      <c r="C11" s="230" t="s">
        <v>152</v>
      </c>
      <c r="D11" s="230" t="s">
        <v>153</v>
      </c>
      <c r="E11" s="230" t="s">
        <v>154</v>
      </c>
      <c r="F11" s="230" t="s">
        <v>155</v>
      </c>
      <c r="G11" s="230" t="s">
        <v>156</v>
      </c>
    </row>
    <row r="12" spans="1:9" x14ac:dyDescent="0.25">
      <c r="A12" s="195" t="s">
        <v>157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5" t="s">
        <v>158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5" t="s">
        <v>160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22" t="s">
        <v>156</v>
      </c>
      <c r="B15" s="422"/>
      <c r="C15" s="422"/>
      <c r="D15" s="422"/>
      <c r="E15" s="422"/>
      <c r="F15" s="422"/>
      <c r="G15" s="231">
        <f>SUM(G12:G14)</f>
        <v>60646.774193548386</v>
      </c>
    </row>
    <row r="16" spans="1:9" ht="18" x14ac:dyDescent="0.35">
      <c r="A16" s="422" t="s">
        <v>173</v>
      </c>
      <c r="B16" s="422"/>
      <c r="C16" s="422"/>
      <c r="D16" s="422"/>
      <c r="E16" s="422"/>
      <c r="F16" s="422"/>
      <c r="G16" s="231">
        <v>5000</v>
      </c>
    </row>
    <row r="17" spans="1:10" ht="18" x14ac:dyDescent="0.35">
      <c r="A17" s="422" t="s">
        <v>156</v>
      </c>
      <c r="B17" s="422"/>
      <c r="C17" s="422"/>
      <c r="D17" s="422"/>
      <c r="E17" s="422"/>
      <c r="F17" s="422"/>
      <c r="G17" s="231">
        <f>G15-G16</f>
        <v>55646.774193548386</v>
      </c>
    </row>
    <row r="18" spans="1:10" ht="18" x14ac:dyDescent="0.35">
      <c r="A18" s="422"/>
      <c r="B18" s="422"/>
      <c r="C18" s="422"/>
      <c r="D18" s="422"/>
      <c r="E18" s="422"/>
      <c r="F18" s="422"/>
      <c r="G18" s="231"/>
      <c r="H18" s="19"/>
      <c r="J18" s="248"/>
    </row>
    <row r="19" spans="1:10" ht="25.8" x14ac:dyDescent="0.5">
      <c r="A19" s="420" t="s">
        <v>169</v>
      </c>
      <c r="B19" s="420"/>
      <c r="C19" s="420"/>
      <c r="D19" s="420"/>
      <c r="E19" s="420"/>
      <c r="F19" s="420"/>
      <c r="G19" s="420"/>
    </row>
    <row r="20" spans="1:10" ht="21" x14ac:dyDescent="0.4">
      <c r="A20" s="421" t="s">
        <v>151</v>
      </c>
      <c r="B20" s="421"/>
      <c r="C20" s="421"/>
      <c r="D20" s="421"/>
      <c r="E20" s="421"/>
      <c r="F20" s="421"/>
      <c r="G20" s="421"/>
    </row>
    <row r="21" spans="1:10" ht="14.4" x14ac:dyDescent="0.3">
      <c r="A21" s="230" t="s">
        <v>0</v>
      </c>
      <c r="B21" s="230" t="s">
        <v>1</v>
      </c>
      <c r="C21" s="230" t="s">
        <v>152</v>
      </c>
      <c r="D21" s="230" t="s">
        <v>153</v>
      </c>
      <c r="E21" s="230" t="s">
        <v>154</v>
      </c>
      <c r="F21" s="230" t="s">
        <v>155</v>
      </c>
      <c r="G21" s="230" t="s">
        <v>156</v>
      </c>
    </row>
    <row r="22" spans="1:10" x14ac:dyDescent="0.25">
      <c r="A22" s="195" t="s">
        <v>157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5" t="s">
        <v>158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5" t="s">
        <v>160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22" t="s">
        <v>156</v>
      </c>
      <c r="B25" s="422"/>
      <c r="C25" s="422"/>
      <c r="D25" s="422"/>
      <c r="E25" s="422"/>
      <c r="F25" s="422"/>
      <c r="G25" s="231">
        <f>SUM(G22:G24)</f>
        <v>52329.032258064515</v>
      </c>
    </row>
    <row r="26" spans="1:10" ht="18" x14ac:dyDescent="0.35">
      <c r="A26" s="422" t="s">
        <v>162</v>
      </c>
      <c r="B26" s="422"/>
      <c r="C26" s="422"/>
      <c r="D26" s="422"/>
      <c r="E26" s="422"/>
      <c r="F26" s="422"/>
      <c r="G26" s="231"/>
      <c r="I26" s="10" t="e">
        <f>F22+F23+#REF!+F24+#REF!</f>
        <v>#REF!</v>
      </c>
      <c r="J26">
        <v>3605</v>
      </c>
    </row>
    <row r="27" spans="1:10" ht="18" x14ac:dyDescent="0.35">
      <c r="A27" s="422" t="s">
        <v>156</v>
      </c>
      <c r="B27" s="422"/>
      <c r="C27" s="422"/>
      <c r="D27" s="422"/>
      <c r="E27" s="422"/>
      <c r="F27" s="422"/>
      <c r="G27" s="231">
        <f>G25+G26</f>
        <v>52329.032258064515</v>
      </c>
      <c r="H27" s="19" t="s">
        <v>171</v>
      </c>
      <c r="J27" s="248">
        <v>43844</v>
      </c>
    </row>
    <row r="28" spans="1:10" ht="25.8" x14ac:dyDescent="0.5">
      <c r="A28" s="420" t="s">
        <v>167</v>
      </c>
      <c r="B28" s="420"/>
      <c r="C28" s="420"/>
      <c r="D28" s="420"/>
      <c r="E28" s="420"/>
      <c r="F28" s="420"/>
      <c r="G28" s="420"/>
    </row>
    <row r="29" spans="1:10" ht="21" x14ac:dyDescent="0.4">
      <c r="A29" s="421" t="s">
        <v>151</v>
      </c>
      <c r="B29" s="421"/>
      <c r="C29" s="421"/>
      <c r="D29" s="421"/>
      <c r="E29" s="421"/>
      <c r="F29" s="421"/>
      <c r="G29" s="421"/>
    </row>
    <row r="30" spans="1:10" ht="14.4" x14ac:dyDescent="0.3">
      <c r="A30" s="230" t="s">
        <v>0</v>
      </c>
      <c r="B30" s="230" t="s">
        <v>1</v>
      </c>
      <c r="C30" s="230" t="s">
        <v>152</v>
      </c>
      <c r="D30" s="230" t="s">
        <v>153</v>
      </c>
      <c r="E30" s="230" t="s">
        <v>154</v>
      </c>
      <c r="F30" s="230" t="s">
        <v>155</v>
      </c>
      <c r="G30" s="230" t="s">
        <v>156</v>
      </c>
    </row>
    <row r="31" spans="1:10" x14ac:dyDescent="0.25">
      <c r="A31" s="195" t="s">
        <v>157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5" t="s">
        <v>158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5" t="s">
        <v>159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5" t="s">
        <v>160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5" t="s">
        <v>161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22" t="s">
        <v>156</v>
      </c>
      <c r="B36" s="422"/>
      <c r="C36" s="422"/>
      <c r="D36" s="422"/>
      <c r="E36" s="422"/>
      <c r="F36" s="422"/>
      <c r="G36" s="231">
        <f>SUM(G31:G35)</f>
        <v>54129.838709677424</v>
      </c>
    </row>
    <row r="37" spans="1:10" ht="18" x14ac:dyDescent="0.35">
      <c r="A37" s="422" t="s">
        <v>162</v>
      </c>
      <c r="B37" s="422"/>
      <c r="C37" s="422"/>
      <c r="D37" s="422"/>
      <c r="E37" s="422"/>
      <c r="F37" s="422"/>
      <c r="G37" s="231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22" t="s">
        <v>156</v>
      </c>
      <c r="B38" s="422"/>
      <c r="C38" s="422"/>
      <c r="D38" s="422"/>
      <c r="E38" s="422"/>
      <c r="F38" s="422"/>
      <c r="G38" s="231">
        <f>G36+G37</f>
        <v>55932.338709677424</v>
      </c>
      <c r="H38" s="19"/>
    </row>
    <row r="39" spans="1:10" ht="25.8" x14ac:dyDescent="0.5">
      <c r="A39" s="420" t="s">
        <v>57</v>
      </c>
      <c r="B39" s="420"/>
      <c r="C39" s="420"/>
      <c r="D39" s="420"/>
      <c r="E39" s="420"/>
      <c r="F39" s="420"/>
      <c r="G39" s="420"/>
    </row>
    <row r="40" spans="1:10" ht="21" x14ac:dyDescent="0.4">
      <c r="A40" s="421" t="s">
        <v>151</v>
      </c>
      <c r="B40" s="421"/>
      <c r="C40" s="421"/>
      <c r="D40" s="421"/>
      <c r="E40" s="421"/>
      <c r="F40" s="421"/>
      <c r="G40" s="421"/>
    </row>
    <row r="41" spans="1:10" ht="14.4" x14ac:dyDescent="0.3">
      <c r="A41" s="230" t="s">
        <v>0</v>
      </c>
      <c r="B41" s="230" t="s">
        <v>1</v>
      </c>
      <c r="C41" s="230" t="s">
        <v>152</v>
      </c>
      <c r="D41" s="230" t="s">
        <v>153</v>
      </c>
      <c r="E41" s="230" t="s">
        <v>154</v>
      </c>
      <c r="F41" s="230" t="s">
        <v>155</v>
      </c>
      <c r="G41" s="230" t="s">
        <v>156</v>
      </c>
    </row>
    <row r="42" spans="1:10" x14ac:dyDescent="0.25">
      <c r="A42" s="195" t="s">
        <v>157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5" t="s">
        <v>158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5" t="s">
        <v>159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5" t="s">
        <v>160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5" t="s">
        <v>161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22" t="s">
        <v>156</v>
      </c>
      <c r="B47" s="422"/>
      <c r="C47" s="422"/>
      <c r="D47" s="422"/>
      <c r="E47" s="422"/>
      <c r="F47" s="422"/>
      <c r="G47" s="231">
        <f>SUM(G42:G46)</f>
        <v>89820.967741935485</v>
      </c>
    </row>
    <row r="48" spans="1:10" ht="18" x14ac:dyDescent="0.35">
      <c r="A48" s="422" t="s">
        <v>162</v>
      </c>
      <c r="B48" s="422"/>
      <c r="C48" s="422"/>
      <c r="D48" s="422"/>
      <c r="E48" s="422"/>
      <c r="F48" s="422"/>
      <c r="G48" s="231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22" t="s">
        <v>156</v>
      </c>
      <c r="B49" s="422"/>
      <c r="C49" s="422"/>
      <c r="D49" s="422"/>
      <c r="E49" s="422"/>
      <c r="F49" s="422"/>
      <c r="G49" s="231">
        <f>G47+G48</f>
        <v>97026.467741935485</v>
      </c>
      <c r="H49" s="19" t="s">
        <v>165</v>
      </c>
    </row>
    <row r="50" spans="1:11" ht="18" x14ac:dyDescent="0.35">
      <c r="A50" s="232"/>
      <c r="B50" s="232"/>
      <c r="C50" s="232"/>
      <c r="D50" s="232"/>
      <c r="E50" s="232"/>
      <c r="F50" s="232"/>
      <c r="G50" s="231"/>
    </row>
    <row r="51" spans="1:11" ht="18" x14ac:dyDescent="0.35">
      <c r="A51" s="232"/>
      <c r="B51" s="232"/>
      <c r="C51" s="232"/>
      <c r="D51" s="232"/>
      <c r="E51" s="232"/>
      <c r="F51" s="232"/>
      <c r="G51" s="231"/>
    </row>
    <row r="52" spans="1:11" ht="18" x14ac:dyDescent="0.35">
      <c r="A52" s="232"/>
      <c r="B52" s="232"/>
      <c r="C52" s="232"/>
      <c r="D52" s="232"/>
      <c r="E52" s="232"/>
      <c r="F52" s="232"/>
      <c r="G52" s="231"/>
    </row>
    <row r="53" spans="1:11" ht="21" x14ac:dyDescent="0.4">
      <c r="A53" s="421" t="s">
        <v>151</v>
      </c>
      <c r="B53" s="421"/>
      <c r="C53" s="421"/>
      <c r="D53" s="421"/>
      <c r="E53" s="421"/>
      <c r="F53" s="421"/>
      <c r="G53" s="421"/>
    </row>
    <row r="54" spans="1:11" ht="14.4" x14ac:dyDescent="0.3">
      <c r="A54" s="230" t="s">
        <v>0</v>
      </c>
      <c r="B54" s="230" t="s">
        <v>1</v>
      </c>
      <c r="C54" s="230" t="s">
        <v>152</v>
      </c>
      <c r="D54" s="230" t="s">
        <v>153</v>
      </c>
      <c r="E54" s="230" t="s">
        <v>154</v>
      </c>
      <c r="F54" s="230" t="s">
        <v>155</v>
      </c>
      <c r="G54" s="230" t="s">
        <v>156</v>
      </c>
    </row>
    <row r="55" spans="1:11" x14ac:dyDescent="0.25">
      <c r="A55" s="195" t="s">
        <v>157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5" t="s">
        <v>158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5" t="s">
        <v>159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5" t="s">
        <v>160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5" t="s">
        <v>163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22" t="s">
        <v>156</v>
      </c>
      <c r="B60" s="422"/>
      <c r="C60" s="422"/>
      <c r="D60" s="422"/>
      <c r="E60" s="422"/>
      <c r="F60" s="422"/>
      <c r="G60" s="231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166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18" t="s">
        <v>164</v>
      </c>
      <c r="B64" s="419"/>
      <c r="C64" s="419"/>
      <c r="D64" s="419"/>
      <c r="E64" s="419"/>
      <c r="F64" s="419"/>
      <c r="G64" s="419"/>
    </row>
    <row r="65" spans="1:7" x14ac:dyDescent="0.25">
      <c r="A65" s="195" t="s">
        <v>157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18" t="s">
        <v>56</v>
      </c>
      <c r="B67" s="419"/>
      <c r="C67" s="419"/>
      <c r="D67" s="419"/>
      <c r="E67" s="419"/>
      <c r="F67" s="419"/>
      <c r="G67" s="419"/>
    </row>
    <row r="68" spans="1:7" x14ac:dyDescent="0.25">
      <c r="A68" s="195" t="s">
        <v>157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18" t="s">
        <v>55</v>
      </c>
      <c r="B71" s="419"/>
      <c r="C71" s="419"/>
      <c r="D71" s="419"/>
      <c r="E71" s="419"/>
      <c r="F71" s="419"/>
      <c r="G71" s="419"/>
    </row>
    <row r="72" spans="1:7" x14ac:dyDescent="0.25">
      <c r="A72" s="195" t="s">
        <v>157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  <mergeCell ref="A25:F25"/>
    <mergeCell ref="A26:F26"/>
    <mergeCell ref="A27:F27"/>
    <mergeCell ref="A28:G28"/>
    <mergeCell ref="A29:G29"/>
    <mergeCell ref="A36:F36"/>
    <mergeCell ref="A37:F37"/>
    <mergeCell ref="A38:F38"/>
    <mergeCell ref="A60:F60"/>
    <mergeCell ref="A64:G64"/>
    <mergeCell ref="A67:G67"/>
    <mergeCell ref="A71:G71"/>
    <mergeCell ref="A39:G39"/>
    <mergeCell ref="A40:G40"/>
    <mergeCell ref="A47:F47"/>
    <mergeCell ref="A48:F48"/>
    <mergeCell ref="A49:F49"/>
    <mergeCell ref="A53:G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23" t="s">
        <v>126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287"/>
      <c r="R1" s="287"/>
    </row>
    <row r="2" spans="1:19" ht="15.6" x14ac:dyDescent="0.25">
      <c r="A2" s="288" t="s">
        <v>182</v>
      </c>
      <c r="B2" s="288" t="s">
        <v>0</v>
      </c>
      <c r="C2" s="288" t="s">
        <v>183</v>
      </c>
      <c r="D2" s="288" t="s">
        <v>7</v>
      </c>
      <c r="E2" s="288" t="s">
        <v>6</v>
      </c>
      <c r="F2" s="288"/>
      <c r="G2" s="288"/>
      <c r="H2" s="288"/>
      <c r="I2" s="288"/>
      <c r="J2" s="288" t="s">
        <v>184</v>
      </c>
      <c r="K2" s="288"/>
      <c r="L2" s="288"/>
      <c r="M2" s="288" t="s">
        <v>24</v>
      </c>
      <c r="N2" s="288"/>
      <c r="O2" s="288" t="s">
        <v>185</v>
      </c>
      <c r="P2" s="289">
        <v>0.75</v>
      </c>
      <c r="Q2" s="290"/>
      <c r="R2" s="290"/>
    </row>
    <row r="3" spans="1:19" x14ac:dyDescent="0.25">
      <c r="A3" s="192">
        <v>1</v>
      </c>
      <c r="B3" s="192" t="s">
        <v>98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91"/>
      <c r="R3" s="291"/>
    </row>
    <row r="4" spans="1:19" x14ac:dyDescent="0.25">
      <c r="A4" s="192">
        <v>2</v>
      </c>
      <c r="B4" s="192" t="s">
        <v>145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91"/>
      <c r="R4" s="291"/>
    </row>
    <row r="5" spans="1:19" x14ac:dyDescent="0.25">
      <c r="A5" s="192">
        <v>3</v>
      </c>
      <c r="B5" s="192" t="s">
        <v>146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91"/>
      <c r="R5" s="291"/>
    </row>
    <row r="6" spans="1:19" x14ac:dyDescent="0.25">
      <c r="A6" s="192">
        <v>4</v>
      </c>
      <c r="B6" s="192" t="s">
        <v>34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91">
        <f>P6+12000</f>
        <v>23491.935483870966</v>
      </c>
      <c r="R6" s="291"/>
    </row>
    <row r="7" spans="1:19" x14ac:dyDescent="0.25">
      <c r="A7" s="192">
        <v>5</v>
      </c>
      <c r="B7" s="192" t="s">
        <v>186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91">
        <v>11492</v>
      </c>
      <c r="R7" s="291"/>
    </row>
    <row r="8" spans="1:19" x14ac:dyDescent="0.25">
      <c r="A8" s="192">
        <v>6</v>
      </c>
      <c r="B8" s="192" t="s">
        <v>187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91">
        <f>Q6-Q7</f>
        <v>11999.935483870966</v>
      </c>
      <c r="R8" s="291"/>
    </row>
    <row r="9" spans="1:19" x14ac:dyDescent="0.25">
      <c r="A9" s="192">
        <v>7</v>
      </c>
      <c r="B9" s="192" t="s">
        <v>188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91"/>
      <c r="R9" s="291"/>
    </row>
    <row r="10" spans="1:19" ht="18" x14ac:dyDescent="0.35">
      <c r="A10" s="424" t="s">
        <v>2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6"/>
      <c r="O10" s="292">
        <v>139612.90322580643</v>
      </c>
      <c r="P10" s="192">
        <f>SUM(P3:P9)</f>
        <v>104709.67741935482</v>
      </c>
      <c r="Q10" s="291"/>
      <c r="R10" s="291"/>
      <c r="S10" s="10">
        <f>P9+P8+P7+P6+P5+P4</f>
        <v>75677.419354838712</v>
      </c>
    </row>
    <row r="14" spans="1:19" ht="23.4" x14ac:dyDescent="0.45">
      <c r="A14" s="423" t="s">
        <v>124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287"/>
      <c r="R14" s="287"/>
    </row>
    <row r="15" spans="1:19" ht="15.6" x14ac:dyDescent="0.25">
      <c r="A15" s="288" t="s">
        <v>182</v>
      </c>
      <c r="B15" s="288" t="s">
        <v>0</v>
      </c>
      <c r="C15" s="288" t="s">
        <v>183</v>
      </c>
      <c r="D15" s="288" t="s">
        <v>7</v>
      </c>
      <c r="E15" s="288" t="s">
        <v>6</v>
      </c>
      <c r="F15" s="288"/>
      <c r="G15" s="288"/>
      <c r="H15" s="288"/>
      <c r="I15" s="288"/>
      <c r="J15" s="288" t="s">
        <v>184</v>
      </c>
      <c r="K15" s="288"/>
      <c r="L15" s="288"/>
      <c r="M15" s="288" t="s">
        <v>24</v>
      </c>
      <c r="N15" s="288"/>
      <c r="O15" s="288" t="s">
        <v>185</v>
      </c>
      <c r="P15" s="289">
        <v>0.75</v>
      </c>
      <c r="Q15" s="290"/>
      <c r="R15" s="290"/>
    </row>
    <row r="16" spans="1:19" x14ac:dyDescent="0.25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189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170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175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147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144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24"/>
      <c r="B23" s="425"/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6"/>
      <c r="O23" s="292">
        <f>SUM(O16:O22)</f>
        <v>113935.48387096776</v>
      </c>
      <c r="P23" s="192">
        <f>SUM(P15:P22)</f>
        <v>63387.846774193546</v>
      </c>
      <c r="Q23" s="291"/>
      <c r="R23" s="291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93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190</v>
      </c>
      <c r="M27" s="2" t="s">
        <v>191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88" t="s">
        <v>182</v>
      </c>
      <c r="B36" s="288" t="s">
        <v>0</v>
      </c>
      <c r="C36" s="288" t="s">
        <v>183</v>
      </c>
      <c r="D36" s="288" t="s">
        <v>7</v>
      </c>
      <c r="E36" s="288" t="s">
        <v>6</v>
      </c>
      <c r="F36" s="288"/>
      <c r="G36" s="288"/>
      <c r="H36" s="288"/>
      <c r="I36" s="288"/>
      <c r="J36" s="288" t="s">
        <v>184</v>
      </c>
      <c r="K36" s="288"/>
      <c r="L36" s="288"/>
      <c r="M36" s="288" t="s">
        <v>24</v>
      </c>
      <c r="N36" s="288"/>
      <c r="O36" s="288" t="s">
        <v>185</v>
      </c>
      <c r="P36" s="289">
        <v>0.75</v>
      </c>
      <c r="Q36" s="294" t="s">
        <v>192</v>
      </c>
      <c r="R36" s="290" t="s">
        <v>193</v>
      </c>
    </row>
    <row r="37" spans="1:20" x14ac:dyDescent="0.25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189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95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189</v>
      </c>
    </row>
    <row r="40" spans="1:20" x14ac:dyDescent="0.25">
      <c r="A40">
        <v>4</v>
      </c>
      <c r="B40" t="s">
        <v>170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170</v>
      </c>
    </row>
    <row r="41" spans="1:20" x14ac:dyDescent="0.25">
      <c r="A41">
        <v>5</v>
      </c>
      <c r="B41" t="s">
        <v>175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175</v>
      </c>
    </row>
    <row r="42" spans="1:20" x14ac:dyDescent="0.25">
      <c r="A42">
        <v>6</v>
      </c>
      <c r="B42" t="s">
        <v>147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147</v>
      </c>
    </row>
    <row r="43" spans="1:20" x14ac:dyDescent="0.25">
      <c r="A43">
        <v>7</v>
      </c>
      <c r="B43" t="s">
        <v>144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144</v>
      </c>
    </row>
    <row r="44" spans="1:20" ht="18" x14ac:dyDescent="0.35">
      <c r="A44" s="424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6"/>
      <c r="O44" s="292">
        <f>SUM(O37:O43)</f>
        <v>118032.25806451614</v>
      </c>
      <c r="P44" s="192">
        <f>SUM(P36:P43)</f>
        <v>66460.427419354834</v>
      </c>
      <c r="Q44" s="291"/>
      <c r="R44" s="291">
        <f>R41+R40+R38+R37</f>
        <v>3072.5806451612916</v>
      </c>
    </row>
    <row r="49" spans="2:19" x14ac:dyDescent="0.25">
      <c r="B49" t="s">
        <v>194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2020-08-10T08:37:58Z</cp:lastPrinted>
  <dcterms:created xsi:type="dcterms:W3CDTF">2007-01-04T05:01:09Z</dcterms:created>
  <dcterms:modified xsi:type="dcterms:W3CDTF">2020-08-21T07:14:20Z</dcterms:modified>
</cp:coreProperties>
</file>