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61D13370-B4C6-4D39-8FCC-04D06D30A741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Sheets'!$A$3:$X$112</definedName>
    <definedName name="_xlnm.Print_Area" localSheetId="1">'Salary Record'!$A$796:$L$810</definedName>
    <definedName name="_xlnm.Print_Area" localSheetId="0">'Salary Sheets'!$A$1:$Q$86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228" i="8" l="1"/>
  <c r="I223" i="8"/>
  <c r="R220" i="8"/>
  <c r="I802" i="8"/>
  <c r="I708" i="8"/>
  <c r="I755" i="8"/>
  <c r="R100" i="8" l="1"/>
  <c r="K32" i="8" l="1"/>
  <c r="R206" i="8"/>
  <c r="R205" i="8"/>
  <c r="P76" i="1"/>
  <c r="O76" i="1"/>
  <c r="N76" i="1"/>
  <c r="M76" i="1"/>
  <c r="L76" i="1"/>
  <c r="I76" i="1"/>
  <c r="H76" i="1"/>
  <c r="E76" i="1"/>
  <c r="B76" i="1"/>
  <c r="K743" i="8" l="1"/>
  <c r="I739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H64" i="1"/>
  <c r="E64" i="1"/>
  <c r="B64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59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8" i="1"/>
  <c r="E117" i="1"/>
  <c r="E118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0" i="1" s="1"/>
  <c r="W571" i="8" l="1"/>
  <c r="K74" i="8" l="1"/>
  <c r="B31" i="1" l="1"/>
  <c r="C112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2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8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0" i="1" s="1"/>
  <c r="K224" i="8"/>
  <c r="J60" i="1" s="1"/>
  <c r="G224" i="8"/>
  <c r="M60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0" i="1" s="1"/>
  <c r="G435" i="8"/>
  <c r="M80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4" i="1" s="1"/>
  <c r="R741" i="8"/>
  <c r="C741" i="8"/>
  <c r="F64" i="1" s="1"/>
  <c r="R740" i="8"/>
  <c r="K740" i="8"/>
  <c r="J64" i="1" s="1"/>
  <c r="G740" i="8"/>
  <c r="M64" i="1" s="1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5" i="1" s="1"/>
  <c r="C315" i="8"/>
  <c r="K314" i="8"/>
  <c r="J65" i="1" s="1"/>
  <c r="G314" i="8"/>
  <c r="M65" i="1" s="1"/>
  <c r="H308" i="8"/>
  <c r="G308" i="8"/>
  <c r="G422" i="8"/>
  <c r="O79" i="1" s="1"/>
  <c r="C422" i="8"/>
  <c r="C421" i="8"/>
  <c r="K420" i="8"/>
  <c r="J79" i="1" s="1"/>
  <c r="G420" i="8"/>
  <c r="M79" i="1" s="1"/>
  <c r="H414" i="8"/>
  <c r="G414" i="8"/>
  <c r="G93" i="1"/>
  <c r="F93" i="1"/>
  <c r="J93" i="1"/>
  <c r="M93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8" i="1" s="1"/>
  <c r="K616" i="8"/>
  <c r="J68" i="1" s="1"/>
  <c r="G616" i="8"/>
  <c r="M68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5" i="1" s="1"/>
  <c r="C820" i="8"/>
  <c r="F95" i="1" s="1"/>
  <c r="K819" i="8"/>
  <c r="J95" i="1" s="1"/>
  <c r="G819" i="8"/>
  <c r="M95" i="1" s="1"/>
  <c r="R814" i="8"/>
  <c r="R815" i="8" s="1"/>
  <c r="R816" i="8" s="1"/>
  <c r="H813" i="8"/>
  <c r="G813" i="8"/>
  <c r="R762" i="8"/>
  <c r="G758" i="8"/>
  <c r="K758" i="8" s="1"/>
  <c r="C758" i="8"/>
  <c r="G81" i="1" s="1"/>
  <c r="R757" i="8"/>
  <c r="C757" i="8"/>
  <c r="F81" i="1" s="1"/>
  <c r="J81" i="1"/>
  <c r="G756" i="8"/>
  <c r="M81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G76" i="1" s="1"/>
  <c r="R804" i="8"/>
  <c r="C804" i="8"/>
  <c r="F76" i="1" s="1"/>
  <c r="R803" i="8"/>
  <c r="K803" i="8"/>
  <c r="J76" i="1" s="1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2" i="1" s="1"/>
  <c r="K194" i="8"/>
  <c r="J82" i="1" s="1"/>
  <c r="G194" i="8"/>
  <c r="M82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2" i="1"/>
  <c r="F92" i="1"/>
  <c r="J92" i="1"/>
  <c r="M92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59" i="1" s="1"/>
  <c r="C647" i="8"/>
  <c r="K646" i="8"/>
  <c r="J59" i="1" s="1"/>
  <c r="G646" i="8"/>
  <c r="M59" i="1" s="1"/>
  <c r="H640" i="8"/>
  <c r="G640" i="8"/>
  <c r="G151" i="8"/>
  <c r="K151" i="8" s="1"/>
  <c r="C151" i="8"/>
  <c r="G83" i="1" s="1"/>
  <c r="C150" i="8"/>
  <c r="K149" i="8"/>
  <c r="J83" i="1" s="1"/>
  <c r="G149" i="8"/>
  <c r="M83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7" i="1" s="1"/>
  <c r="C120" i="8"/>
  <c r="I118" i="8" s="1"/>
  <c r="K119" i="8"/>
  <c r="J77" i="1" s="1"/>
  <c r="G119" i="8"/>
  <c r="M77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8" i="1" s="1"/>
  <c r="J78" i="1"/>
  <c r="G570" i="8"/>
  <c r="M78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9" i="1"/>
  <c r="E79" i="1"/>
  <c r="B79" i="1"/>
  <c r="H63" i="1"/>
  <c r="E63" i="1"/>
  <c r="B63" i="1"/>
  <c r="H95" i="1"/>
  <c r="E95" i="1"/>
  <c r="J74" i="1"/>
  <c r="H74" i="1"/>
  <c r="E74" i="1"/>
  <c r="B74" i="1"/>
  <c r="H72" i="1"/>
  <c r="E72" i="1"/>
  <c r="H33" i="1"/>
  <c r="E33" i="1"/>
  <c r="B33" i="1"/>
  <c r="H65" i="1"/>
  <c r="E65" i="1"/>
  <c r="H49" i="1"/>
  <c r="E49" i="1"/>
  <c r="H82" i="1"/>
  <c r="E82" i="1"/>
  <c r="H92" i="1"/>
  <c r="E92" i="1"/>
  <c r="E25" i="1"/>
  <c r="B25" i="1"/>
  <c r="H41" i="1"/>
  <c r="E41" i="1"/>
  <c r="H47" i="1"/>
  <c r="E47" i="1"/>
  <c r="H68" i="1"/>
  <c r="E68" i="1"/>
  <c r="H58" i="1"/>
  <c r="E58" i="1"/>
  <c r="B58" i="1"/>
  <c r="H81" i="1"/>
  <c r="E81" i="1"/>
  <c r="B81" i="1"/>
  <c r="H52" i="1"/>
  <c r="E52" i="1"/>
  <c r="B52" i="1"/>
  <c r="H48" i="1"/>
  <c r="E48" i="1"/>
  <c r="B48" i="1"/>
  <c r="H93" i="1"/>
  <c r="E93" i="1"/>
  <c r="H56" i="1"/>
  <c r="E56" i="1"/>
  <c r="H44" i="1"/>
  <c r="E44" i="1"/>
  <c r="B44" i="1"/>
  <c r="H31" i="1"/>
  <c r="E31" i="1"/>
  <c r="H59" i="1"/>
  <c r="E59" i="1"/>
  <c r="H43" i="1"/>
  <c r="E43" i="1"/>
  <c r="B43" i="1"/>
  <c r="H57" i="1"/>
  <c r="E57" i="1"/>
  <c r="H83" i="1"/>
  <c r="E83" i="1"/>
  <c r="H80" i="1"/>
  <c r="E80" i="1"/>
  <c r="B80" i="1"/>
  <c r="H39" i="1"/>
  <c r="E39" i="1"/>
  <c r="H38" i="1"/>
  <c r="E38" i="1"/>
  <c r="H77" i="1"/>
  <c r="E77" i="1"/>
  <c r="B77" i="1"/>
  <c r="H37" i="1"/>
  <c r="E37" i="1"/>
  <c r="H30" i="1"/>
  <c r="E30" i="1"/>
  <c r="B30" i="1"/>
  <c r="H50" i="1"/>
  <c r="E50" i="1"/>
  <c r="B50" i="1"/>
  <c r="H60" i="1"/>
  <c r="E60" i="1"/>
  <c r="B60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8" i="1"/>
  <c r="E78" i="1"/>
  <c r="O16" i="1"/>
  <c r="M16" i="1"/>
  <c r="L16" i="1"/>
  <c r="I16" i="1"/>
  <c r="H16" i="1"/>
  <c r="H15" i="1"/>
  <c r="E15" i="1"/>
  <c r="E11" i="1"/>
  <c r="D5" i="1"/>
  <c r="D4" i="1"/>
  <c r="P1" i="1"/>
  <c r="N1" i="1"/>
  <c r="E97" i="1" s="1"/>
  <c r="J69" i="1" l="1"/>
  <c r="F74" i="1"/>
  <c r="K406" i="8"/>
  <c r="O51" i="1"/>
  <c r="K788" i="8"/>
  <c r="O75" i="1"/>
  <c r="K742" i="8"/>
  <c r="O64" i="1"/>
  <c r="K773" i="8"/>
  <c r="O67" i="1"/>
  <c r="F40" i="1"/>
  <c r="K178" i="8"/>
  <c r="C759" i="8"/>
  <c r="F15" i="1"/>
  <c r="I58" i="8"/>
  <c r="C47" i="8"/>
  <c r="I43" i="8" s="1"/>
  <c r="M86" i="1"/>
  <c r="F57" i="1"/>
  <c r="E69" i="1"/>
  <c r="C789" i="8"/>
  <c r="I785" i="8" s="1"/>
  <c r="I75" i="1" s="1"/>
  <c r="R456" i="8"/>
  <c r="C453" i="8" s="1"/>
  <c r="I449" i="8" s="1"/>
  <c r="C697" i="8"/>
  <c r="I693" i="8" s="1"/>
  <c r="K693" i="8" s="1"/>
  <c r="K695" i="8" s="1"/>
  <c r="K697" i="8" s="1"/>
  <c r="G78" i="1"/>
  <c r="I569" i="8"/>
  <c r="I78" i="1" s="1"/>
  <c r="G58" i="1"/>
  <c r="K283" i="8"/>
  <c r="K285" i="8" s="1"/>
  <c r="K287" i="8" s="1"/>
  <c r="G68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0" i="1"/>
  <c r="G82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80" i="1"/>
  <c r="G48" i="1"/>
  <c r="I343" i="8"/>
  <c r="G79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80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4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59" i="1"/>
  <c r="F38" i="1"/>
  <c r="F79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81" i="1"/>
  <c r="F83" i="1"/>
  <c r="Y299" i="8"/>
  <c r="C806" i="8"/>
  <c r="L93" i="1"/>
  <c r="C822" i="8"/>
  <c r="I818" i="8" s="1"/>
  <c r="O93" i="1"/>
  <c r="P93" i="1"/>
  <c r="O66" i="1"/>
  <c r="O48" i="1"/>
  <c r="W221" i="8"/>
  <c r="Y221" i="8" s="1"/>
  <c r="U222" i="8" s="1"/>
  <c r="G586" i="8"/>
  <c r="N39" i="1" s="1"/>
  <c r="F77" i="1"/>
  <c r="O39" i="1"/>
  <c r="O74" i="1"/>
  <c r="O65" i="1"/>
  <c r="O58" i="1"/>
  <c r="O33" i="1"/>
  <c r="O40" i="1"/>
  <c r="O60" i="1"/>
  <c r="K226" i="8"/>
  <c r="K542" i="8"/>
  <c r="O30" i="1"/>
  <c r="O38" i="1"/>
  <c r="K467" i="8"/>
  <c r="O24" i="1"/>
  <c r="O32" i="1"/>
  <c r="K106" i="8"/>
  <c r="O17" i="1"/>
  <c r="K482" i="8"/>
  <c r="O25" i="1"/>
  <c r="O62" i="1"/>
  <c r="O23" i="1"/>
  <c r="O77" i="1"/>
  <c r="O56" i="1"/>
  <c r="O63" i="1"/>
  <c r="F65" i="1"/>
  <c r="O31" i="1"/>
  <c r="O19" i="1"/>
  <c r="O41" i="1"/>
  <c r="O68" i="1"/>
  <c r="O83" i="1"/>
  <c r="K680" i="8"/>
  <c r="O43" i="1"/>
  <c r="K376" i="8"/>
  <c r="O50" i="1"/>
  <c r="O92" i="1"/>
  <c r="P39" i="1"/>
  <c r="O95" i="1"/>
  <c r="G524" i="8"/>
  <c r="L32" i="1" s="1"/>
  <c r="O72" i="1"/>
  <c r="O26" i="1"/>
  <c r="O57" i="1"/>
  <c r="O52" i="1"/>
  <c r="K802" i="8"/>
  <c r="K804" i="8" s="1"/>
  <c r="K76" i="1" s="1"/>
  <c r="O82" i="1"/>
  <c r="K422" i="8"/>
  <c r="O37" i="1"/>
  <c r="O14" i="1"/>
  <c r="J48" i="1"/>
  <c r="J53" i="1" s="1"/>
  <c r="K361" i="8"/>
  <c r="K391" i="8"/>
  <c r="O59" i="1"/>
  <c r="O61" i="1"/>
  <c r="O80" i="1"/>
  <c r="G770" i="8"/>
  <c r="L67" i="1" s="1"/>
  <c r="W776" i="8"/>
  <c r="Y776" i="8" s="1"/>
  <c r="K838" i="8"/>
  <c r="G834" i="8"/>
  <c r="W840" i="8"/>
  <c r="W699" i="8"/>
  <c r="O78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1" i="1" s="1"/>
  <c r="G584" i="8"/>
  <c r="L39" i="1" s="1"/>
  <c r="N93" i="1"/>
  <c r="G494" i="8"/>
  <c r="L23" i="1" s="1"/>
  <c r="W745" i="8"/>
  <c r="G739" i="8"/>
  <c r="L64" i="1" s="1"/>
  <c r="G343" i="8"/>
  <c r="L48" i="1" s="1"/>
  <c r="G661" i="8"/>
  <c r="L42" i="1" s="1"/>
  <c r="G708" i="8"/>
  <c r="L74" i="1" s="1"/>
  <c r="K785" i="8" l="1"/>
  <c r="K787" i="8" s="1"/>
  <c r="I64" i="1"/>
  <c r="K739" i="8"/>
  <c r="K741" i="8" s="1"/>
  <c r="K64" i="1" s="1"/>
  <c r="K789" i="8"/>
  <c r="Q75" i="1" s="1"/>
  <c r="K75" i="1"/>
  <c r="K403" i="8"/>
  <c r="K405" i="8" s="1"/>
  <c r="I51" i="1"/>
  <c r="Q64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4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6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9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80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8" i="1"/>
  <c r="I63" i="1"/>
  <c r="I77" i="1"/>
  <c r="I38" i="1"/>
  <c r="I61" i="1"/>
  <c r="I59" i="1"/>
  <c r="I31" i="1"/>
  <c r="I44" i="1"/>
  <c r="I56" i="1"/>
  <c r="I58" i="1"/>
  <c r="I83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Q76" i="1" s="1"/>
  <c r="P32" i="1"/>
  <c r="G526" i="8"/>
  <c r="N32" i="1" s="1"/>
  <c r="K49" i="1"/>
  <c r="I92" i="1"/>
  <c r="Q31" i="1"/>
  <c r="K31" i="1"/>
  <c r="K56" i="1"/>
  <c r="K59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1" i="1"/>
  <c r="G757" i="8"/>
  <c r="N81" i="1" s="1"/>
  <c r="Q63" i="1"/>
  <c r="K63" i="1"/>
  <c r="U724" i="8"/>
  <c r="Y745" i="8"/>
  <c r="G743" i="8" s="1"/>
  <c r="P64" i="1" s="1"/>
  <c r="G741" i="8"/>
  <c r="N64" i="1" s="1"/>
  <c r="Y699" i="8"/>
  <c r="K407" i="8" l="1"/>
  <c r="Q51" i="1" s="1"/>
  <c r="K51" i="1"/>
  <c r="K67" i="1"/>
  <c r="K774" i="8"/>
  <c r="Q67" i="1" s="1"/>
  <c r="I65" i="1"/>
  <c r="R304" i="8"/>
  <c r="K317" i="8"/>
  <c r="Q65" i="1" s="1"/>
  <c r="K65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9" i="1"/>
  <c r="K423" i="8"/>
  <c r="K152" i="8"/>
  <c r="Q83" i="1" s="1"/>
  <c r="W102" i="8"/>
  <c r="Y102" i="8" s="1"/>
  <c r="I81" i="1"/>
  <c r="K81" i="1"/>
  <c r="Q81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2" i="1"/>
  <c r="I32" i="1"/>
  <c r="Q37" i="1"/>
  <c r="K32" i="1"/>
  <c r="K34" i="1" s="1"/>
  <c r="I50" i="1"/>
  <c r="W42" i="8"/>
  <c r="Y42" i="8" s="1"/>
  <c r="U43" i="8" s="1"/>
  <c r="K74" i="1"/>
  <c r="Q59" i="1"/>
  <c r="Q60" i="1"/>
  <c r="K60" i="1"/>
  <c r="I60" i="1"/>
  <c r="Q44" i="1"/>
  <c r="I15" i="1"/>
  <c r="K68" i="1"/>
  <c r="Q68" i="1"/>
  <c r="K48" i="1"/>
  <c r="Q48" i="1"/>
  <c r="Q58" i="1"/>
  <c r="K77" i="1"/>
  <c r="K43" i="1"/>
  <c r="Q43" i="1"/>
  <c r="K24" i="1"/>
  <c r="Q49" i="1"/>
  <c r="K37" i="1"/>
  <c r="I37" i="1"/>
  <c r="Q61" i="1"/>
  <c r="K78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2" i="1"/>
  <c r="I82" i="1"/>
  <c r="K52" i="1"/>
  <c r="K82" i="1"/>
  <c r="G599" i="8"/>
  <c r="L66" i="1" s="1"/>
  <c r="I93" i="1"/>
  <c r="K93" i="1"/>
  <c r="Q93" i="1"/>
  <c r="G601" i="8"/>
  <c r="N66" i="1" s="1"/>
  <c r="W241" i="8"/>
  <c r="Y241" i="8" s="1"/>
  <c r="U694" i="8"/>
  <c r="W694" i="8" s="1"/>
  <c r="Y694" i="8" s="1"/>
  <c r="K83" i="1"/>
  <c r="K95" i="1"/>
  <c r="Q95" i="1"/>
  <c r="I95" i="1"/>
  <c r="Q77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2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S36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2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9" i="1"/>
  <c r="K584" i="8"/>
  <c r="K586" i="8" s="1"/>
  <c r="K588" i="8" s="1"/>
  <c r="Q78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80" i="1"/>
  <c r="Q80" i="1"/>
  <c r="G464" i="8"/>
  <c r="L24" i="1" s="1"/>
  <c r="D95" i="1"/>
  <c r="U695" i="8"/>
  <c r="W695" i="8" s="1"/>
  <c r="Y695" i="8" s="1"/>
  <c r="Y724" i="8"/>
  <c r="U725" i="8" s="1"/>
  <c r="U223" i="8"/>
  <c r="Q73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15" i="1"/>
  <c r="S17" i="1" s="1"/>
  <c r="W104" i="8"/>
  <c r="Y104" i="8" s="1"/>
  <c r="I25" i="1"/>
  <c r="E110" i="1"/>
  <c r="Q25" i="1"/>
  <c r="Q27" i="1" s="1"/>
  <c r="K25" i="1"/>
  <c r="K27" i="1" s="1"/>
  <c r="W285" i="8"/>
  <c r="Y285" i="8" s="1"/>
  <c r="K72" i="1"/>
  <c r="K84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84" i="1" l="1"/>
  <c r="S28" i="1"/>
  <c r="U86" i="1"/>
  <c r="I57" i="1"/>
  <c r="K57" i="1"/>
  <c r="K69" i="1" s="1"/>
  <c r="Q57" i="1"/>
  <c r="Q45" i="1"/>
  <c r="T49" i="1" s="1"/>
  <c r="E104" i="1"/>
  <c r="U304" i="8"/>
  <c r="K62" i="1"/>
  <c r="K242" i="8"/>
  <c r="Q62" i="1" s="1"/>
  <c r="W790" i="8"/>
  <c r="K47" i="1"/>
  <c r="K53" i="1" s="1"/>
  <c r="K392" i="8"/>
  <c r="Q47" i="1" s="1"/>
  <c r="E109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E106" i="1"/>
  <c r="S24" i="1"/>
  <c r="W304" i="8"/>
  <c r="S68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9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7" i="1"/>
  <c r="P131" i="1"/>
  <c r="Y450" i="8"/>
  <c r="U451" i="8" s="1"/>
  <c r="G388" i="8"/>
  <c r="L47" i="1" s="1"/>
  <c r="G681" i="8"/>
  <c r="P43" i="1" s="1"/>
  <c r="G679" i="8"/>
  <c r="N43" i="1" s="1"/>
  <c r="G358" i="8"/>
  <c r="L49" i="1" s="1"/>
  <c r="P79" i="1"/>
  <c r="G421" i="8"/>
  <c r="N79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59" i="1" s="1"/>
  <c r="G434" i="8"/>
  <c r="L80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5" i="1" s="1"/>
  <c r="G630" i="8"/>
  <c r="L41" i="1" s="1"/>
  <c r="G313" i="8"/>
  <c r="L65" i="1" s="1"/>
  <c r="G615" i="8"/>
  <c r="L68" i="1" s="1"/>
  <c r="P61" i="1"/>
  <c r="G270" i="8"/>
  <c r="N61" i="1" s="1"/>
  <c r="P80" i="1"/>
  <c r="G436" i="8"/>
  <c r="N80" i="1" s="1"/>
  <c r="W245" i="8"/>
  <c r="G238" i="8"/>
  <c r="L62" i="1" s="1"/>
  <c r="G133" i="8"/>
  <c r="L38" i="1" s="1"/>
  <c r="Y726" i="8"/>
  <c r="U727" i="8" s="1"/>
  <c r="Y305" i="8" l="1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2" i="1" s="1"/>
  <c r="G163" i="8"/>
  <c r="L37" i="1" s="1"/>
  <c r="U452" i="8"/>
  <c r="P68" i="1"/>
  <c r="G617" i="8"/>
  <c r="N68" i="1" s="1"/>
  <c r="P41" i="1"/>
  <c r="G632" i="8"/>
  <c r="N41" i="1" s="1"/>
  <c r="G649" i="8"/>
  <c r="P59" i="1" s="1"/>
  <c r="G647" i="8"/>
  <c r="N59" i="1" s="1"/>
  <c r="P65" i="1"/>
  <c r="G315" i="8"/>
  <c r="N65" i="1" s="1"/>
  <c r="G165" i="8"/>
  <c r="N37" i="1" s="1"/>
  <c r="G822" i="8"/>
  <c r="P95" i="1" s="1"/>
  <c r="G820" i="8"/>
  <c r="N95" i="1" s="1"/>
  <c r="Y245" i="8"/>
  <c r="G240" i="8"/>
  <c r="N62" i="1" s="1"/>
  <c r="P38" i="1"/>
  <c r="G135" i="8"/>
  <c r="N38" i="1" s="1"/>
  <c r="W225" i="8"/>
  <c r="G242" i="8" l="1"/>
  <c r="P62" i="1" s="1"/>
  <c r="G195" i="8"/>
  <c r="N82" i="1" s="1"/>
  <c r="G197" i="8"/>
  <c r="P82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2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2" i="1"/>
  <c r="N92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7" i="1" s="1"/>
  <c r="Y728" i="8"/>
  <c r="U729" i="8" s="1"/>
  <c r="W729" i="8" s="1"/>
  <c r="Y125" i="8" l="1"/>
  <c r="G120" i="8"/>
  <c r="N77" i="1" s="1"/>
  <c r="G122" i="8" l="1"/>
  <c r="P77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0" i="1" s="1"/>
  <c r="W568" i="8"/>
  <c r="Y568" i="8" s="1"/>
  <c r="Y230" i="8" l="1"/>
  <c r="G225" i="8"/>
  <c r="N60" i="1" s="1"/>
  <c r="W569" i="8"/>
  <c r="Y569" i="8" s="1"/>
  <c r="W570" i="8" s="1"/>
  <c r="Y570" i="8" s="1"/>
  <c r="W456" i="8"/>
  <c r="G449" i="8"/>
  <c r="L26" i="1" s="1"/>
  <c r="G227" i="8" l="1"/>
  <c r="P60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6" i="1"/>
  <c r="U576" i="8" l="1"/>
  <c r="W576" i="8" l="1"/>
  <c r="G569" i="8"/>
  <c r="L78" i="1" s="1"/>
  <c r="Y576" i="8" l="1"/>
  <c r="G571" i="8"/>
  <c r="N78" i="1" s="1"/>
  <c r="G573" i="8" l="1"/>
  <c r="P78" i="1" s="1"/>
  <c r="P18" i="1"/>
  <c r="N18" i="1"/>
  <c r="E16" i="1"/>
  <c r="E20" i="1" s="1"/>
  <c r="E86" i="1" s="1"/>
  <c r="J16" i="1"/>
  <c r="J20" i="1" s="1"/>
  <c r="J86" i="1" s="1"/>
  <c r="K16" i="1" l="1"/>
  <c r="K20" i="1" s="1"/>
  <c r="R1" i="8" l="1"/>
  <c r="Q16" i="1" l="1"/>
  <c r="Q20" i="1" s="1"/>
  <c r="Q86" i="1" l="1"/>
  <c r="E103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3" i="1" s="1"/>
  <c r="W155" i="8" l="1"/>
  <c r="Y155" i="8" l="1"/>
  <c r="G150" i="8"/>
  <c r="N83" i="1" s="1"/>
  <c r="Q13" i="12"/>
  <c r="P13" i="12"/>
  <c r="P16" i="12" s="1"/>
  <c r="G152" i="8" l="1"/>
  <c r="P83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5" i="1"/>
  <c r="W514" i="8" l="1"/>
  <c r="Y514" i="8" s="1"/>
  <c r="E108" i="1"/>
  <c r="I100" i="1"/>
  <c r="E112" i="1" l="1"/>
  <c r="G109" i="1" s="1"/>
  <c r="W515" i="8" l="1"/>
  <c r="Y515" i="8" l="1"/>
  <c r="D93" i="1"/>
  <c r="D92" i="1" l="1"/>
  <c r="D68" i="1"/>
  <c r="G509" i="8" l="1"/>
  <c r="L31" i="1" s="1"/>
  <c r="L86" i="1" s="1"/>
  <c r="W516" i="8"/>
  <c r="Y516" i="8" l="1"/>
  <c r="G513" i="8" s="1"/>
  <c r="P31" i="1" s="1"/>
  <c r="P86" i="1" s="1"/>
  <c r="G511" i="8"/>
  <c r="N31" i="1" s="1"/>
  <c r="N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<sst xmlns="http://schemas.openxmlformats.org/spreadsheetml/2006/main" count="3393" uniqueCount="236">
  <si>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</si>
  <si>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</si>
  <si>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</si>
  <si>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</si>
  <si>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</si>
  <si>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</si>
  <si>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</si>
  <si>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</si>
  <si>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</si>
  <si>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</si>
  <si>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</si>
  <si>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</si>
  <si>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</si>
  <si>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</si>
  <si>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</si>
  <si>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</si>
  <si>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</si>
  <si>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</si>
  <si>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</si>
  <si>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</si>
  <si>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</si>
  <si>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</si>
  <si>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</si>
  <si>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</si>
  <si>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</si>
  <si>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</si>
  <si>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</si>
  <si>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</si>
  <si>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</si>
  <si>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</si>
  <si>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</si>
  <si>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</si>
  <si>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</si>
  <si>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</si>
  <si>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</si>
  <si>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</si>
  <si>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</si>
  <si>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</si>
  <si>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</si>
  <si>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</si>
  <si>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</si>
  <si>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</si>
  <si>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</si>
  <si>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</si>
  <si>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</si>
  <si>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</si>
  <si>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</si>
  <si>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</si>
  <si>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</si>
  <si>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</si>
  <si>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</si>
  <si>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</si>
  <si>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</si>
  <si>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</si>
  <si>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</si>
  <si>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</si>
  <si>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</si>
  <si>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</si>
  <si>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</si>
  <si>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</si>
  <si>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</si>
  <si>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</si>
  <si>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</si>
  <si>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</si>
  <si>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</si>
  <si>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</si>
  <si>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</si>
  <si>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</si>
  <si>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</si>
  <si>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</si>
  <si>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</si>
  <si>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</si>
  <si>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</si>
  <si>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</si>
  <si>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</si>
  <si>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</si>
  <si>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</si>
  <si>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</si>
  <si>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</si>
  <si>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</si>
  <si>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</si>
  <si>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</si>
  <si>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</si>
  <si>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</si>
  <si>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</si>
  <si>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</si>
  <si>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</si>
  <si>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</si>
  <si>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</si>
  <si>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</si>
  <si>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</si>
  <si>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</si>
  <si>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</si>
  <si>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</si>
  <si>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</si>
  <si>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</si>
  <si>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</si>
  <si>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</si>
  <si>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</si>
  <si>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</si>
  <si>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</si>
  <si>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</si>
  <si>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</si>
  <si>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</si>
  <si>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</si>
  <si>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</si>
  <si>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</si>
  <si>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</si>
  <si>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</si>
  <si>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</si>
  <si>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</si>
  <si>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</si>
  <si>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</si>
  <si>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</si>
  <si>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</si>
  <si>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</si>
  <si>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</si>
  <si>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</si>
  <si>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</si>
  <si>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</si>
  <si>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</si>
  <si>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</si>
  <si>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</si>
  <si>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</si>
  <si>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</si>
  <si>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</si>
  <si>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</si>
  <si>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</si>
  <si>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</si>
  <si>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</si>
  <si>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</si>
  <si>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</si>
  <si>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</si>
  <si>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</si>
  <si>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</si>
  <si>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</si>
  <si>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</si>
  <si>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</si>
  <si>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</si>
  <si>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</si>
  <si>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</si>
  <si>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</si>
  <si>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</si>
  <si>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</si>
  <si>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</si>
  <si>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</si>
  <si>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</si>
  <si>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</si>
  <si>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</si>
  <si>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</si>
  <si>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</si>
  <si>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</si>
  <si>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</si>
  <si>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</si>
  <si>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</si>
  <si>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</si>
  <si>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</si>
  <si>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</si>
  <si>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</si>
  <si>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</si>
  <si>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</si>
  <si>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</si>
  <si>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</si>
  <si>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</si>
  <si>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</si>
  <si>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</si>
  <si>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</si>
  <si>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</si>
  <si>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</si>
  <si>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</si>
  <si>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</si>
  <si>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</si>
  <si>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</si>
  <si>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</si>
  <si>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</si>
  <si>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</si>
  <si>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</si>
  <si>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</si>
  <si>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</si>
  <si>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</si>
  <si>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</si>
  <si>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</si>
  <si>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</si>
  <si>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</si>
  <si>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</si>
  <si>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</si>
  <si>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</si>
  <si>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</si>
  <si>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</si>
  <si>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</si>
  <si>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</si>
  <si>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</si>
  <si>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</si>
  <si>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</si>
  <si>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</si>
  <si>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</si>
  <si>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</si>
  <si>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</si>
  <si>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</si>
  <si>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</si>
  <si>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</si>
  <si>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</si>
  <si>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</si>
  <si>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</si>
  <si>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</si>
  <si>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</si>
  <si>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</si>
  <si>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</si>
  <si>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</si>
  <si>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</si>
  <si>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</si>
  <si>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</si>
  <si>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</si>
  <si>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</si>
  <si>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</si>
  <si>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</si>
  <si>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</si>
  <si>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</si>
  <si>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</si>
  <si>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</si>
  <si>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</si>
  <si>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</si>
  <si>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</si>
  <si>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</si>
  <si>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</si>
  <si>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</si>
  <si>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</si>
  <si>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</si>
  <si>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</si>
  <si>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</si>
  <si>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</si>
  <si>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February</t>
  </si>
  <si>
    <t>Umair Ali</t>
  </si>
  <si>
    <t>Ahsan</t>
  </si>
  <si>
    <t xml:space="preserve"> EY, ENGRO, TRIFIT, Bank Al Habib</t>
  </si>
  <si>
    <t>In march salary 2 days will be given to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</si>
</sst>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9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2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8"/>
  <sheetViews>
    <sheetView zoomScale="130" zoomScaleNormal="130" zoomScaleSheetLayoutView="130" workbookViewId="0">
      <pane ySplit="3" topLeftCell="A91" activePane="bottomLeft" state="frozen"/>
      <selection pane="bottomLeft" activeCell="K106" sqref="K106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2" t="s">
        <v>77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0" t="str">
        <f>'Salary Record'!J1</f>
        <v>February</v>
      </c>
      <c r="O1" s="360"/>
      <c r="P1" s="36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1"/>
      <c r="O2" s="361"/>
      <c r="P2" s="36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1" t="s">
        <v>85</v>
      </c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3"/>
      <c r="R6" s="78"/>
    </row>
    <row r="7" spans="1:20" s="118" customFormat="1" ht="15.75" x14ac:dyDescent="0.2">
      <c r="A7" s="207">
        <v>1</v>
      </c>
      <c r="B7" s="311" t="s">
        <v>16</v>
      </c>
      <c r="C7" s="377" t="s">
        <v>34</v>
      </c>
      <c r="D7" s="380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78"/>
      <c r="D8" s="381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78"/>
      <c r="D9" s="381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79"/>
      <c r="D10" s="382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3" t="s">
        <v>2</v>
      </c>
      <c r="B11" s="384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4" t="s">
        <v>86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6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29</v>
      </c>
      <c r="G14" s="179">
        <f>'Salary Record'!C76</f>
        <v>0</v>
      </c>
      <c r="H14" s="66">
        <f>'Salary Record'!I74</f>
        <v>0</v>
      </c>
      <c r="I14" s="66">
        <f>'Salary Record'!I73</f>
        <v>29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3000</v>
      </c>
      <c r="P14" s="186">
        <f>'Salary Record'!G77</f>
        <v>37000</v>
      </c>
      <c r="Q14" s="187">
        <f>'Salary Record'!K77</f>
        <v>77000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207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1658456.8965517243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1</v>
      </c>
      <c r="H17" s="176">
        <f>'Salary Record'!I104</f>
        <v>0</v>
      </c>
      <c r="I17" s="176">
        <f>'Salary Record'!I103</f>
        <v>29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201056.03448275861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1000</v>
      </c>
      <c r="P19" s="190">
        <f>'Salary Record'!G47</f>
        <v>7000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83" t="s">
        <v>2</v>
      </c>
      <c r="B20" s="384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SUM(J15:J19)</f>
        <v>0</v>
      </c>
      <c r="K20" s="228">
        <f>SUM(K14:K19)</f>
        <v>272000</v>
      </c>
      <c r="L20" s="228"/>
      <c r="M20" s="227"/>
      <c r="N20" s="227"/>
      <c r="O20" s="227"/>
      <c r="P20" s="227"/>
      <c r="Q20" s="229">
        <f>SUM(Q14:Q19)</f>
        <v>267000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1" t="s">
        <v>90</v>
      </c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3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29</v>
      </c>
      <c r="G23" s="195">
        <f>'Salary Record'!C497</f>
        <v>0</v>
      </c>
      <c r="H23" s="194">
        <f>'Salary Record'!I495</f>
        <v>34</v>
      </c>
      <c r="I23" s="194">
        <f>'Salary Record'!I494</f>
        <v>29</v>
      </c>
      <c r="J23" s="168">
        <f>'Salary Record'!K495</f>
        <v>4616.3793103448279</v>
      </c>
      <c r="K23" s="194">
        <f>'Salary Record'!K496</f>
        <v>36116.379310344826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36116.379310344826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29</v>
      </c>
      <c r="G24" s="321">
        <f>'Salary Record'!C467</f>
        <v>0</v>
      </c>
      <c r="H24" s="320">
        <f>'Salary Record'!I465</f>
        <v>64</v>
      </c>
      <c r="I24" s="320">
        <f>'Salary Record'!I464</f>
        <v>29</v>
      </c>
      <c r="J24" s="321">
        <f>'Salary Record'!K465</f>
        <v>7310.3448275862065</v>
      </c>
      <c r="K24" s="322">
        <f>'Salary Record'!K466</f>
        <v>33810.344827586203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33810.344827586203</v>
      </c>
      <c r="R24" s="325"/>
      <c r="S24" s="326">
        <f>65000+Q27+30000</f>
        <v>235338.36206896551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29</v>
      </c>
      <c r="G25" s="179">
        <f>'Salary Record'!C482</f>
        <v>0</v>
      </c>
      <c r="H25" s="66">
        <f>'Salary Record'!I480</f>
        <v>11</v>
      </c>
      <c r="I25" s="66">
        <f>'Salary Record'!I479</f>
        <v>29</v>
      </c>
      <c r="J25" s="179">
        <f>'Salary Record'!K480</f>
        <v>1517.2413793103449</v>
      </c>
      <c r="K25" s="175">
        <f>'Salary Record'!K481</f>
        <v>33517.241379310348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33517.241379310348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29</v>
      </c>
      <c r="G26" s="241">
        <f>'Salary Record'!C452</f>
        <v>0</v>
      </c>
      <c r="H26" s="66">
        <f>'Salary Record'!I450</f>
        <v>91</v>
      </c>
      <c r="I26" s="176">
        <f>'Salary Record'!I449</f>
        <v>29</v>
      </c>
      <c r="J26" s="175">
        <f>'Salary Record'!K450</f>
        <v>10394.396551724138</v>
      </c>
      <c r="K26" s="66">
        <f>'Salary Record'!K451</f>
        <v>36894.396551724138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36894.396551724138</v>
      </c>
      <c r="R26" s="316"/>
      <c r="T26" s="330"/>
      <c r="V26" s="316"/>
    </row>
    <row r="27" spans="1:22" s="203" customFormat="1" ht="21" x14ac:dyDescent="0.3">
      <c r="A27" s="383" t="s">
        <v>2</v>
      </c>
      <c r="B27" s="384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23838.362068965514</v>
      </c>
      <c r="K27" s="238">
        <f>SUM(K23:K26)</f>
        <v>140338.36206896551</v>
      </c>
      <c r="L27" s="227"/>
      <c r="M27" s="227"/>
      <c r="N27" s="227"/>
      <c r="O27" s="227"/>
      <c r="P27" s="227"/>
      <c r="Q27" s="201">
        <f>SUM(Q23:Q26)</f>
        <v>140338.36206896551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Q27+Q34+Q37+Q39+Q40+Q73+Q74+Q75+Q79+Q80+Q81+Q82</f>
        <v>758881.89655172406</v>
      </c>
      <c r="T28" s="226"/>
    </row>
    <row r="29" spans="1:22" s="158" customFormat="1" ht="21" customHeight="1" x14ac:dyDescent="0.2">
      <c r="A29" s="374" t="s">
        <v>89</v>
      </c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6"/>
      <c r="R29" s="245"/>
      <c r="T29" s="159"/>
    </row>
    <row r="30" spans="1:22" s="118" customFormat="1" ht="21" customHeight="1" x14ac:dyDescent="0.2">
      <c r="A30" s="207">
        <v>1</v>
      </c>
      <c r="B30" s="31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29</v>
      </c>
      <c r="G30" s="179">
        <f>'Salary Record'!C542</f>
        <v>0</v>
      </c>
      <c r="H30" s="66">
        <f>'Salary Record'!I540</f>
        <v>41</v>
      </c>
      <c r="I30" s="66">
        <f>'Salary Record'!I539</f>
        <v>29</v>
      </c>
      <c r="J30" s="179">
        <f>'Salary Record'!K540</f>
        <v>5213.3620689655172</v>
      </c>
      <c r="K30" s="179">
        <f>'Salary Record'!K541</f>
        <v>34713.362068965514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34713.362068965514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1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0</v>
      </c>
      <c r="H31" s="66">
        <f>'Salary Record'!I510</f>
        <v>53</v>
      </c>
      <c r="I31" s="66">
        <f>'Salary Record'!I509</f>
        <v>29</v>
      </c>
      <c r="J31" s="175">
        <f>'Salary Record'!K510</f>
        <v>6853.4482758620697</v>
      </c>
      <c r="K31" s="175">
        <f>'Salary Record'!K511</f>
        <v>36853.448275862072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5000</v>
      </c>
      <c r="P31" s="178">
        <f>'Salary Record'!G513</f>
        <v>50000</v>
      </c>
      <c r="Q31" s="180">
        <f>'Salary Record'!K513</f>
        <v>31853.448275862072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1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29</v>
      </c>
      <c r="G33" s="18">
        <f>'Salary Record'!C557</f>
        <v>0</v>
      </c>
      <c r="H33" s="9">
        <f>'Salary Record'!I555</f>
        <v>45</v>
      </c>
      <c r="I33" s="9">
        <f>'Salary Record'!I554</f>
        <v>29</v>
      </c>
      <c r="J33" s="13">
        <f>'Salary Record'!K555</f>
        <v>4849.1379310344828</v>
      </c>
      <c r="K33" s="13">
        <f>'Salary Record'!K556</f>
        <v>29849.137931034482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2000</v>
      </c>
      <c r="P33" s="15">
        <f>'Salary Record'!G558</f>
        <v>25000</v>
      </c>
      <c r="Q33" s="86">
        <f>'Salary Record'!K558</f>
        <v>27849.137931034482</v>
      </c>
      <c r="R33" s="77"/>
      <c r="S33" s="117"/>
    </row>
    <row r="34" spans="1:24" s="203" customFormat="1" ht="21" x14ac:dyDescent="0.3">
      <c r="A34" s="383" t="s">
        <v>2</v>
      </c>
      <c r="B34" s="384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16915.948275862069</v>
      </c>
      <c r="K34" s="229">
        <f>SUM(K30:K33)</f>
        <v>138915.94827586209</v>
      </c>
      <c r="L34" s="227"/>
      <c r="M34" s="227"/>
      <c r="N34" s="227"/>
      <c r="O34" s="227"/>
      <c r="P34" s="227"/>
      <c r="Q34" s="201">
        <f>SUM(Q30:Q33)</f>
        <v>131915.94827586209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5" t="s">
        <v>33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7"/>
      <c r="R36" s="161"/>
      <c r="S36" s="162">
        <f>Q37+Q41+Q42+Q43+Q82</f>
        <v>236780.17241379316</v>
      </c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2</v>
      </c>
      <c r="H37" s="179">
        <f>'Salary Record'!I164</f>
        <v>82</v>
      </c>
      <c r="I37" s="179">
        <f>'Salary Record'!I163</f>
        <v>29</v>
      </c>
      <c r="J37" s="313">
        <f>'Salary Record'!K164</f>
        <v>21206.896551724141</v>
      </c>
      <c r="K37" s="175">
        <f>'Salary Record'!K165</f>
        <v>81206.896551724145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5000</v>
      </c>
      <c r="P37" s="178">
        <f>'Salary Record'!G167</f>
        <v>38200</v>
      </c>
      <c r="Q37" s="180">
        <f>'Salary Record'!K167</f>
        <v>76206.896551724145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26</v>
      </c>
      <c r="G38" s="179">
        <f>'Salary Record'!C136</f>
        <v>3</v>
      </c>
      <c r="H38" s="66">
        <f>'Salary Record'!I134</f>
        <v>7</v>
      </c>
      <c r="I38" s="66">
        <f>'Salary Record'!I133</f>
        <v>29</v>
      </c>
      <c r="J38" s="175">
        <f>'Salary Record'!K134</f>
        <v>1056.0344827586207</v>
      </c>
      <c r="K38" s="66">
        <f>'Salary Record'!K135</f>
        <v>36056.034482758623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36056.034482758623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29</v>
      </c>
      <c r="G39" s="179">
        <f>'Salary Record'!C587</f>
        <v>0</v>
      </c>
      <c r="H39" s="179">
        <f>'Salary Record'!I585</f>
        <v>111</v>
      </c>
      <c r="I39" s="179">
        <f>'Salary Record'!I584</f>
        <v>29</v>
      </c>
      <c r="J39" s="313">
        <f>'Salary Record'!K585</f>
        <v>16745.689655172413</v>
      </c>
      <c r="K39" s="66">
        <f>'Salary Record'!K586</f>
        <v>51745.689655172413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51745.689655172413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1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28</v>
      </c>
      <c r="G40" s="181">
        <f>'Salary Record'!C181</f>
        <v>1</v>
      </c>
      <c r="H40" s="176">
        <f>'Salary Record'!I179</f>
        <v>2</v>
      </c>
      <c r="I40" s="176">
        <f>'Salary Record'!I178</f>
        <v>29</v>
      </c>
      <c r="J40" s="175">
        <f>'Salary Record'!K179</f>
        <v>431.0344827586207</v>
      </c>
      <c r="K40" s="175">
        <f>'Salary Record'!K180</f>
        <v>50431.034482758623</v>
      </c>
      <c r="L40" s="176">
        <f>'Salary Record'!G178</f>
        <v>87000</v>
      </c>
      <c r="M40" s="176">
        <f>'Salary Record'!G179</f>
        <v>1000</v>
      </c>
      <c r="N40" s="178">
        <f>'Salary Record'!G180</f>
        <v>88000</v>
      </c>
      <c r="O40" s="176">
        <f>'Salary Record'!G181</f>
        <v>0</v>
      </c>
      <c r="P40" s="178">
        <f>'Salary Record'!G182</f>
        <v>88000</v>
      </c>
      <c r="Q40" s="180">
        <f>'Salary Record'!K182</f>
        <v>50431.034482758623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29</v>
      </c>
      <c r="G41" s="179">
        <f>'Salary Record'!C633</f>
        <v>0</v>
      </c>
      <c r="H41" s="200">
        <f>'Salary Record'!I631</f>
        <v>70</v>
      </c>
      <c r="I41" s="200">
        <f>'Salary Record'!I630</f>
        <v>29</v>
      </c>
      <c r="J41" s="175">
        <f>'Salary Record'!K631</f>
        <v>9051.7241379310362</v>
      </c>
      <c r="K41" s="175">
        <f>'Salary Record'!K632</f>
        <v>39051.724137931044</v>
      </c>
      <c r="L41" s="176">
        <f>'Salary Record'!G630</f>
        <v>0</v>
      </c>
      <c r="M41" s="177">
        <f>'Salary Record'!G631</f>
        <v>500</v>
      </c>
      <c r="N41" s="178">
        <f>'Salary Record'!G632</f>
        <v>500</v>
      </c>
      <c r="O41" s="177">
        <f>'Salary Record'!G633</f>
        <v>500</v>
      </c>
      <c r="P41" s="178">
        <f>'Salary Record'!G634</f>
        <v>0</v>
      </c>
      <c r="Q41" s="182">
        <f>'Salary Record'!K634</f>
        <v>38551.724137931044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28</v>
      </c>
      <c r="G42" s="179">
        <f>'Salary Record'!C664</f>
        <v>1</v>
      </c>
      <c r="H42" s="66">
        <f>'Salary Record'!I662</f>
        <v>86</v>
      </c>
      <c r="I42" s="66">
        <f>'Salary Record'!I661</f>
        <v>28</v>
      </c>
      <c r="J42" s="179">
        <f>'Salary Record'!K662</f>
        <v>16681.03448275862</v>
      </c>
      <c r="K42" s="179">
        <f>'Salary Record'!K663</f>
        <v>60129.31034482758</v>
      </c>
      <c r="L42" s="198">
        <f>'Salary Record'!G661</f>
        <v>9500</v>
      </c>
      <c r="M42" s="66">
        <f>'Salary Record'!G662</f>
        <v>7000</v>
      </c>
      <c r="N42" s="193">
        <f>'Salary Record'!G663</f>
        <v>16500</v>
      </c>
      <c r="O42" s="66">
        <f>'Salary Record'!G664</f>
        <v>10000</v>
      </c>
      <c r="P42" s="193">
        <f>'Salary Record'!G665</f>
        <v>6500</v>
      </c>
      <c r="Q42" s="180">
        <f>'Salary Record'!K665</f>
        <v>50129.31034482758</v>
      </c>
      <c r="R42" s="117"/>
      <c r="S42" s="117"/>
      <c r="T42" s="119"/>
      <c r="U42" s="117"/>
    </row>
    <row r="43" spans="1:24" ht="15.75" x14ac:dyDescent="0.25">
      <c r="A43" s="208">
        <v>7</v>
      </c>
      <c r="B43" s="311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26</v>
      </c>
      <c r="G43" s="18">
        <f>'Salary Record'!C680</f>
        <v>3</v>
      </c>
      <c r="H43" s="9">
        <f>'Salary Record'!I678</f>
        <v>89</v>
      </c>
      <c r="I43" s="9">
        <f>'Salary Record'!I677</f>
        <v>26</v>
      </c>
      <c r="J43" s="44">
        <f>'Salary Record'!K678</f>
        <v>8439.6551724137935</v>
      </c>
      <c r="K43" s="44">
        <f>'Salary Record'!K679</f>
        <v>28163.793103448275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28163.793103448275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0</v>
      </c>
      <c r="H44" s="176">
        <f>'Salary Record'!I209</f>
        <v>24</v>
      </c>
      <c r="I44" s="176">
        <f>'Salary Record'!I208</f>
        <v>29</v>
      </c>
      <c r="J44" s="188">
        <f>'Salary Record'!K209</f>
        <v>2689.655172413793</v>
      </c>
      <c r="K44" s="188">
        <f>'Salary Record'!K210</f>
        <v>28689.655172413793</v>
      </c>
      <c r="L44" s="189">
        <f>'Salary Record'!G208</f>
        <v>11225</v>
      </c>
      <c r="M44" s="189">
        <f>'Salary Record'!G209</f>
        <v>8000</v>
      </c>
      <c r="N44" s="199">
        <f>'Salary Record'!G210</f>
        <v>19225</v>
      </c>
      <c r="O44" s="189">
        <f>'Salary Record'!G211</f>
        <v>8000</v>
      </c>
      <c r="P44" s="199">
        <f>'Salary Record'!G212</f>
        <v>11225</v>
      </c>
      <c r="Q44" s="242">
        <f>'Salary Record'!K212</f>
        <v>20689.655172413793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83" t="s">
        <v>2</v>
      </c>
      <c r="B45" s="384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76301.724137931044</v>
      </c>
      <c r="K45" s="229">
        <f>SUM(K37:K44)</f>
        <v>375474.13793103449</v>
      </c>
      <c r="L45" s="227"/>
      <c r="M45" s="227"/>
      <c r="N45" s="227"/>
      <c r="O45" s="227"/>
      <c r="P45" s="227"/>
      <c r="Q45" s="201">
        <f>SUM(Q37:Q44)</f>
        <v>351974.13793103449</v>
      </c>
      <c r="R45" s="202"/>
      <c r="T45" s="204"/>
    </row>
    <row r="46" spans="1:24" s="155" customFormat="1" ht="21" customHeight="1" x14ac:dyDescent="0.2">
      <c r="A46" s="371" t="s">
        <v>87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3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28</v>
      </c>
      <c r="G47" s="174">
        <f>'Salary Record'!C391</f>
        <v>1</v>
      </c>
      <c r="H47" s="177">
        <f>'Salary Record'!I389</f>
        <v>4</v>
      </c>
      <c r="I47" s="177">
        <f>'Salary Record'!I388</f>
        <v>29</v>
      </c>
      <c r="J47" s="175">
        <f>'Salary Record'!K389</f>
        <v>431.0344827586207</v>
      </c>
      <c r="K47" s="175">
        <f>'Salary Record'!K390</f>
        <v>25431.03448275862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2000</v>
      </c>
      <c r="P47" s="178">
        <f>'Salary Record'!G392</f>
        <v>16000</v>
      </c>
      <c r="Q47" s="180">
        <f>'Salary Record'!K392</f>
        <v>23431.03448275862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38780.172413793101</v>
      </c>
      <c r="E48" s="66">
        <f>'Salary Record'!K339</f>
        <v>35000</v>
      </c>
      <c r="F48" s="177">
        <f>'Salary Record'!C345</f>
        <v>28</v>
      </c>
      <c r="G48" s="179">
        <f>'Salary Record'!C346</f>
        <v>1</v>
      </c>
      <c r="H48" s="66">
        <f>'Salary Record'!I344</f>
        <v>35</v>
      </c>
      <c r="I48" s="66">
        <f>'Salary Record'!I343</f>
        <v>29</v>
      </c>
      <c r="J48" s="175">
        <f>'Salary Record'!K344</f>
        <v>5280.1724137931033</v>
      </c>
      <c r="K48" s="175">
        <f>'Salary Record'!K345</f>
        <v>40280.172413793101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38780.172413793101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27</v>
      </c>
      <c r="G49" s="179">
        <f>'Salary Record'!C361</f>
        <v>2</v>
      </c>
      <c r="H49" s="66">
        <f>'Salary Record'!I359</f>
        <v>6</v>
      </c>
      <c r="I49" s="66">
        <f>'Salary Record'!I358</f>
        <v>29</v>
      </c>
      <c r="J49" s="175">
        <f>'Salary Record'!K359</f>
        <v>698.27586206896558</v>
      </c>
      <c r="K49" s="175">
        <f>'Salary Record'!K360</f>
        <v>27698.275862068964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27698.275862068964</v>
      </c>
      <c r="R49" s="117" t="s">
        <v>122</v>
      </c>
      <c r="S49" s="117"/>
      <c r="T49" s="119">
        <f>Q45-Q77-Q38</f>
        <v>269672.41379310348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29</v>
      </c>
      <c r="G50" s="181">
        <f>'Salary Record'!C376</f>
        <v>0</v>
      </c>
      <c r="H50" s="176">
        <f>'Salary Record'!I374</f>
        <v>8</v>
      </c>
      <c r="I50" s="176">
        <f>'Salary Record'!I373</f>
        <v>29</v>
      </c>
      <c r="J50" s="175">
        <f>'Salary Record'!K374</f>
        <v>862.06896551724139</v>
      </c>
      <c r="K50" s="66">
        <f>'Salary Record'!K375</f>
        <v>25862.068965517243</v>
      </c>
      <c r="L50" s="176">
        <f>'Salary Record'!G373</f>
        <v>0</v>
      </c>
      <c r="M50" s="176">
        <f>'Salary Record'!G374</f>
        <v>2000</v>
      </c>
      <c r="N50" s="178">
        <f>'Salary Record'!G375</f>
        <v>2000</v>
      </c>
      <c r="O50" s="176">
        <f>'Salary Record'!G376</f>
        <v>2000</v>
      </c>
      <c r="P50" s="178">
        <f>'Salary Record'!G377</f>
        <v>0</v>
      </c>
      <c r="Q50" s="180">
        <f>'Salary Record'!K377</f>
        <v>23862.068965517243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0</v>
      </c>
      <c r="H51" s="176">
        <f>'Salary Record'!I404</f>
        <v>6</v>
      </c>
      <c r="I51" s="176">
        <f>'Salary Record'!I403</f>
        <v>29</v>
      </c>
      <c r="J51" s="175">
        <f>'Salary Record'!K404</f>
        <v>646.55172413793105</v>
      </c>
      <c r="K51" s="66">
        <f>'Salary Record'!K405</f>
        <v>25646.551724137931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25646.551724137931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28</v>
      </c>
      <c r="G52" s="179">
        <f>'Salary Record'!C331</f>
        <v>1</v>
      </c>
      <c r="H52" s="66">
        <f>'Salary Record'!I329</f>
        <v>11</v>
      </c>
      <c r="I52" s="66">
        <f>'Salary Record'!I328</f>
        <v>29</v>
      </c>
      <c r="J52" s="179">
        <f>'Salary Record'!K329</f>
        <v>1280.1724137931035</v>
      </c>
      <c r="K52" s="179">
        <f>'Salary Record'!K330</f>
        <v>28280.172413793105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3000</v>
      </c>
      <c r="P52" s="193">
        <f>'Salary Record'!G332</f>
        <v>12000</v>
      </c>
      <c r="Q52" s="180">
        <f>'Salary Record'!K332</f>
        <v>25280.172413793105</v>
      </c>
      <c r="R52" s="117" t="s">
        <v>138</v>
      </c>
      <c r="S52" s="244">
        <f>Q50+Q49+Q48+Q47</f>
        <v>113771.55172413793</v>
      </c>
      <c r="T52" s="125"/>
    </row>
    <row r="53" spans="1:23" s="203" customFormat="1" ht="21" x14ac:dyDescent="0.3">
      <c r="A53" s="383" t="s">
        <v>2</v>
      </c>
      <c r="B53" s="384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9198.2758620689656</v>
      </c>
      <c r="K53" s="229">
        <f>SUM(K47:K52)</f>
        <v>173198.27586206899</v>
      </c>
      <c r="L53" s="227"/>
      <c r="M53" s="227"/>
      <c r="N53" s="227"/>
      <c r="O53" s="227"/>
      <c r="P53" s="227"/>
      <c r="Q53" s="201">
        <f>SUM(Q47:Q52)</f>
        <v>164698.27586206899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1" t="s">
        <v>222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3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55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29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55" t="str">
        <f>'Salary Record'!C295</f>
        <v xml:space="preserve">M. Imran </v>
      </c>
      <c r="C57" s="58"/>
      <c r="D57" s="53"/>
      <c r="E57" s="200">
        <f>'Salary Record'!K294</f>
        <v>65000</v>
      </c>
      <c r="F57" s="200">
        <f>'Salary Record'!C300</f>
        <v>1</v>
      </c>
      <c r="G57" s="179">
        <f>'Salary Record'!C301</f>
        <v>0</v>
      </c>
      <c r="H57" s="200">
        <f>'Salary Record'!I299</f>
        <v>0</v>
      </c>
      <c r="I57" s="200">
        <f>'Salary Record'!I298</f>
        <v>1</v>
      </c>
      <c r="J57" s="348">
        <f>'Salary Record'!K299</f>
        <v>0</v>
      </c>
      <c r="K57" s="322">
        <f>'Salary Record'!K300</f>
        <v>2241.3793103448274</v>
      </c>
      <c r="L57" s="351">
        <f>'Salary Record'!G298</f>
        <v>7000</v>
      </c>
      <c r="M57" s="322">
        <f>'Salary Record'!G299</f>
        <v>15000</v>
      </c>
      <c r="N57" s="352">
        <f>'Salary Record'!G300</f>
        <v>22000</v>
      </c>
      <c r="O57" s="322">
        <f>'Salary Record'!G301</f>
        <v>0</v>
      </c>
      <c r="P57" s="352">
        <f>'Salary Record'!G302</f>
        <v>22000</v>
      </c>
      <c r="Q57" s="180">
        <f>'Salary Record'!K302</f>
        <v>0</v>
      </c>
      <c r="R57" s="325"/>
      <c r="S57" s="326"/>
      <c r="T57" s="353"/>
    </row>
    <row r="58" spans="1:23" s="329" customFormat="1" ht="18" customHeight="1" x14ac:dyDescent="0.2">
      <c r="A58" s="208">
        <v>3</v>
      </c>
      <c r="B58" s="355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29</v>
      </c>
      <c r="G58" s="179">
        <f>'Salary Record'!C286</f>
        <v>0</v>
      </c>
      <c r="H58" s="200">
        <f>'Salary Record'!I284</f>
        <v>39</v>
      </c>
      <c r="I58" s="200">
        <f>'Salary Record'!I283</f>
        <v>29</v>
      </c>
      <c r="J58" s="175">
        <f>'Salary Record'!K284</f>
        <v>8405.1724137931033</v>
      </c>
      <c r="K58" s="175">
        <f>'Salary Record'!K285</f>
        <v>58405.172413793101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53405.172413793101</v>
      </c>
      <c r="R58" s="316"/>
      <c r="T58" s="330"/>
    </row>
    <row r="59" spans="1:23" s="329" customFormat="1" ht="18" customHeight="1" x14ac:dyDescent="0.2">
      <c r="A59" s="208">
        <v>4</v>
      </c>
      <c r="B59" s="355" t="str">
        <f>'Salary Record'!C642</f>
        <v>Mohib uz Zaman</v>
      </c>
      <c r="C59" s="139"/>
      <c r="D59" s="140"/>
      <c r="E59" s="200">
        <f>'Salary Record'!K641</f>
        <v>45000</v>
      </c>
      <c r="F59" s="179">
        <f>'Salary Record'!C647</f>
        <v>28</v>
      </c>
      <c r="G59" s="179">
        <f>'Salary Record'!C648</f>
        <v>1</v>
      </c>
      <c r="H59" s="179">
        <f>'Salary Record'!I646</f>
        <v>58</v>
      </c>
      <c r="I59" s="179">
        <f>'Salary Record'!I645</f>
        <v>28</v>
      </c>
      <c r="J59" s="175">
        <f>'Salary Record'!K646</f>
        <v>11250</v>
      </c>
      <c r="K59" s="175">
        <f>'Salary Record'!K647</f>
        <v>54698.275862068964</v>
      </c>
      <c r="L59" s="176">
        <f>'Salary Record'!G645</f>
        <v>0</v>
      </c>
      <c r="M59" s="177">
        <f>'Salary Record'!G646</f>
        <v>0</v>
      </c>
      <c r="N59" s="178">
        <f>'Salary Record'!G647</f>
        <v>0</v>
      </c>
      <c r="O59" s="177">
        <f>'Salary Record'!G648</f>
        <v>0</v>
      </c>
      <c r="P59" s="178">
        <f>'Salary Record'!G649</f>
        <v>0</v>
      </c>
      <c r="Q59" s="180">
        <f>'Salary Record'!K649</f>
        <v>54698.275862068964</v>
      </c>
      <c r="R59" s="316"/>
      <c r="S59" s="316"/>
      <c r="T59" s="330"/>
    </row>
    <row r="60" spans="1:23" s="329" customFormat="1" ht="18" customHeight="1" x14ac:dyDescent="0.2">
      <c r="A60" s="208">
        <v>5</v>
      </c>
      <c r="B60" s="355" t="str">
        <f>'Salary Record'!C220</f>
        <v>Hammad Ahmed</v>
      </c>
      <c r="C60" s="130"/>
      <c r="D60" s="131"/>
      <c r="E60" s="200">
        <f>'Salary Record'!K219</f>
        <v>35000</v>
      </c>
      <c r="F60" s="200">
        <f>'Salary Record'!C225</f>
        <v>20</v>
      </c>
      <c r="G60" s="179">
        <f>'Salary Record'!C226</f>
        <v>9</v>
      </c>
      <c r="H60" s="200">
        <f>'Salary Record'!I224</f>
        <v>32</v>
      </c>
      <c r="I60" s="200">
        <f>'Salary Record'!I223</f>
        <v>23</v>
      </c>
      <c r="J60" s="175">
        <f>'Salary Record'!K224</f>
        <v>4827.5862068965516</v>
      </c>
      <c r="K60" s="66">
        <f>'Salary Record'!K225</f>
        <v>32586.206896551721</v>
      </c>
      <c r="L60" s="176">
        <f>'Salary Record'!G223</f>
        <v>4000</v>
      </c>
      <c r="M60" s="176">
        <f>'Salary Record'!G224</f>
        <v>3000</v>
      </c>
      <c r="N60" s="178">
        <f>'Salary Record'!G225</f>
        <v>7000</v>
      </c>
      <c r="O60" s="176">
        <f>'Salary Record'!G226</f>
        <v>3000</v>
      </c>
      <c r="P60" s="178">
        <f>'Salary Record'!G227</f>
        <v>4000</v>
      </c>
      <c r="Q60" s="180">
        <f>'Salary Record'!K227</f>
        <v>29586.206896551721</v>
      </c>
      <c r="R60" s="316"/>
      <c r="T60" s="330"/>
    </row>
    <row r="61" spans="1:23" s="329" customFormat="1" ht="18" customHeight="1" x14ac:dyDescent="0.2">
      <c r="A61" s="208">
        <v>6</v>
      </c>
      <c r="B61" s="355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27</v>
      </c>
      <c r="G61" s="179">
        <f>'Salary Record'!C271</f>
        <v>2</v>
      </c>
      <c r="H61" s="179">
        <f>'Salary Record'!I269</f>
        <v>46</v>
      </c>
      <c r="I61" s="179">
        <f>'Salary Record'!I268</f>
        <v>27</v>
      </c>
      <c r="J61" s="175">
        <f>'Salary Record'!K269</f>
        <v>6939.6551724137926</v>
      </c>
      <c r="K61" s="175">
        <f>'Salary Record'!K270</f>
        <v>39525.862068965514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39525.862068965514</v>
      </c>
      <c r="R61" s="316"/>
      <c r="S61" s="316"/>
      <c r="T61" s="330"/>
    </row>
    <row r="62" spans="1:23" s="328" customFormat="1" ht="18" customHeight="1" x14ac:dyDescent="0.2">
      <c r="A62" s="208">
        <v>7</v>
      </c>
      <c r="B62" s="355" t="str">
        <f>'Salary Record'!C235</f>
        <v>Affan Ali</v>
      </c>
      <c r="C62" s="55"/>
      <c r="D62" s="54"/>
      <c r="E62" s="200">
        <f>'Salary Record'!K234</f>
        <v>32000</v>
      </c>
      <c r="F62" s="348">
        <f>'Salary Record'!C240</f>
        <v>28</v>
      </c>
      <c r="G62" s="348">
        <f>'Salary Record'!C241</f>
        <v>1</v>
      </c>
      <c r="H62" s="348">
        <f>'Salary Record'!I239</f>
        <v>72</v>
      </c>
      <c r="I62" s="348">
        <f>'Salary Record'!I238</f>
        <v>28</v>
      </c>
      <c r="J62" s="321">
        <f>'Salary Record'!K239</f>
        <v>9931.0344827586214</v>
      </c>
      <c r="K62" s="321">
        <f>'Salary Record'!K240</f>
        <v>40827.586206896558</v>
      </c>
      <c r="L62" s="240">
        <f>'Salary Record'!G238</f>
        <v>0</v>
      </c>
      <c r="M62" s="323">
        <f>'Salary Record'!G239</f>
        <v>0</v>
      </c>
      <c r="N62" s="324" t="str">
        <f>'Salary Record'!G240</f>
        <v/>
      </c>
      <c r="O62" s="323">
        <f>'Salary Record'!G241</f>
        <v>0</v>
      </c>
      <c r="P62" s="324" t="str">
        <f>'Salary Record'!G242</f>
        <v/>
      </c>
      <c r="Q62" s="180">
        <f>'Salary Record'!K242</f>
        <v>40827.586206896558</v>
      </c>
      <c r="R62" s="325"/>
      <c r="T62" s="327"/>
    </row>
    <row r="63" spans="1:23" s="328" customFormat="1" ht="18" customHeight="1" x14ac:dyDescent="0.2">
      <c r="A63" s="208">
        <v>8</v>
      </c>
      <c r="B63" s="355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29</v>
      </c>
      <c r="G63" s="348">
        <f>'Salary Record'!C256</f>
        <v>0</v>
      </c>
      <c r="H63" s="348">
        <f>'Salary Record'!I254</f>
        <v>75</v>
      </c>
      <c r="I63" s="348">
        <f>'Salary Record'!I253</f>
        <v>29</v>
      </c>
      <c r="J63" s="321">
        <f>'Salary Record'!K254</f>
        <v>14547.413793103447</v>
      </c>
      <c r="K63" s="321">
        <f>'Salary Record'!K255</f>
        <v>59547.413793103449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59547.413793103449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55" t="str">
        <f>'Salary Record'!C736</f>
        <v>M. Osama</v>
      </c>
      <c r="C64" s="61"/>
      <c r="D64" s="53"/>
      <c r="E64" s="348">
        <f>'Salary Record'!K735</f>
        <v>65000</v>
      </c>
      <c r="F64" s="348">
        <f>'Salary Record'!C741</f>
        <v>27</v>
      </c>
      <c r="G64" s="348">
        <f>'Salary Record'!C742</f>
        <v>2</v>
      </c>
      <c r="H64" s="348">
        <f>'Salary Record'!I740</f>
        <v>21</v>
      </c>
      <c r="I64" s="348">
        <f>'Salary Record'!I739</f>
        <v>27</v>
      </c>
      <c r="J64" s="321">
        <f>'Salary Record'!K740</f>
        <v>5883.6206896551721</v>
      </c>
      <c r="K64" s="321">
        <f>'Salary Record'!K741</f>
        <v>66400.862068965507</v>
      </c>
      <c r="L64" s="240">
        <f>'Salary Record'!G739</f>
        <v>0</v>
      </c>
      <c r="M64" s="323">
        <f>'Salary Record'!G740</f>
        <v>0</v>
      </c>
      <c r="N64" s="324">
        <f>'Salary Record'!G741</f>
        <v>0</v>
      </c>
      <c r="O64" s="323">
        <f>'Salary Record'!G742</f>
        <v>0</v>
      </c>
      <c r="P64" s="324">
        <f>'Salary Record'!G743</f>
        <v>0</v>
      </c>
      <c r="Q64" s="349">
        <f>'Salary Record'!K743</f>
        <v>66400.862068965507</v>
      </c>
      <c r="R64" s="325"/>
      <c r="T64" s="327"/>
    </row>
    <row r="65" spans="1:24" s="328" customFormat="1" ht="18" customHeight="1" x14ac:dyDescent="0.2">
      <c r="A65" s="208">
        <v>10</v>
      </c>
      <c r="B65" s="355" t="str">
        <f>'Salary Record'!C310</f>
        <v>Asif Hussain</v>
      </c>
      <c r="C65" s="61"/>
      <c r="D65" s="51"/>
      <c r="E65" s="200">
        <f>'Salary Record'!K309</f>
        <v>35000</v>
      </c>
      <c r="F65" s="200">
        <f>'Salary Record'!C315</f>
        <v>28</v>
      </c>
      <c r="G65" s="179">
        <f>'Salary Record'!C316</f>
        <v>1</v>
      </c>
      <c r="H65" s="200">
        <f>'Salary Record'!I314</f>
        <v>68</v>
      </c>
      <c r="I65" s="200">
        <f>'Salary Record'!I313</f>
        <v>29</v>
      </c>
      <c r="J65" s="321">
        <f>'Salary Record'!K314</f>
        <v>10258.620689655172</v>
      </c>
      <c r="K65" s="321">
        <f>'Salary Record'!K315</f>
        <v>45258.620689655174</v>
      </c>
      <c r="L65" s="240">
        <f>'Salary Record'!G313</f>
        <v>12760</v>
      </c>
      <c r="M65" s="323">
        <f>'Salary Record'!G314</f>
        <v>4000</v>
      </c>
      <c r="N65" s="324">
        <f>'Salary Record'!G315</f>
        <v>16760</v>
      </c>
      <c r="O65" s="323">
        <f>'Salary Record'!G316</f>
        <v>2000</v>
      </c>
      <c r="P65" s="324">
        <f>'Salary Record'!G317</f>
        <v>14760</v>
      </c>
      <c r="Q65" s="180">
        <f>'Salary Record'!K317</f>
        <v>43258.620689655174</v>
      </c>
      <c r="R65" s="325"/>
      <c r="S65" s="350"/>
      <c r="T65" s="327"/>
    </row>
    <row r="66" spans="1:24" s="328" customFormat="1" ht="18" customHeight="1" x14ac:dyDescent="0.2">
      <c r="A66" s="208">
        <v>11</v>
      </c>
      <c r="B66" s="355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2</v>
      </c>
      <c r="H66" s="322">
        <f>'Salary Record'!I600</f>
        <v>71</v>
      </c>
      <c r="I66" s="322">
        <f>'Salary Record'!I599</f>
        <v>28</v>
      </c>
      <c r="J66" s="321">
        <f>'Salary Record'!K600</f>
        <v>12241.379310344828</v>
      </c>
      <c r="K66" s="322">
        <f>'Salary Record'!K601</f>
        <v>50862.068965517239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48862.068965517239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55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28</v>
      </c>
      <c r="G67" s="348">
        <f>'Salary Record'!C773</f>
        <v>1</v>
      </c>
      <c r="H67" s="322">
        <f>'Salary Record'!I771</f>
        <v>78</v>
      </c>
      <c r="I67" s="322">
        <f>'Salary Record'!I770</f>
        <v>28</v>
      </c>
      <c r="J67" s="321">
        <f>'Salary Record'!K771</f>
        <v>10758.620689655174</v>
      </c>
      <c r="K67" s="322">
        <f>'Salary Record'!K772</f>
        <v>41655.172413793109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41655.172413793109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55" t="str">
        <f>'Salary Record'!C612</f>
        <v>Umair Ali</v>
      </c>
      <c r="C68" s="141" t="s">
        <v>37</v>
      </c>
      <c r="D68" s="142">
        <f>SUM(Q46:Q91)</f>
        <v>5192229.7413793113</v>
      </c>
      <c r="E68" s="200">
        <f>'Salary Record'!K611</f>
        <v>32000</v>
      </c>
      <c r="F68" s="177">
        <f>'Salary Record'!C617</f>
        <v>26</v>
      </c>
      <c r="G68" s="174">
        <f>'Salary Record'!C618</f>
        <v>2</v>
      </c>
      <c r="H68" s="177">
        <f>'Salary Record'!I616</f>
        <v>44</v>
      </c>
      <c r="I68" s="177">
        <f>'Salary Record'!I615</f>
        <v>26</v>
      </c>
      <c r="J68" s="175">
        <f>'Salary Record'!K616</f>
        <v>6068.9655172413795</v>
      </c>
      <c r="K68" s="175">
        <f>'Salary Record'!K617</f>
        <v>34758.620689655174</v>
      </c>
      <c r="L68" s="176">
        <f>'Salary Record'!G615</f>
        <v>0</v>
      </c>
      <c r="M68" s="177">
        <f>'Salary Record'!G616</f>
        <v>0</v>
      </c>
      <c r="N68" s="177">
        <f>'Salary Record'!G617</f>
        <v>0</v>
      </c>
      <c r="O68" s="177">
        <f>'Salary Record'!G618</f>
        <v>0</v>
      </c>
      <c r="P68" s="178">
        <f>'Salary Record'!G619</f>
        <v>0</v>
      </c>
      <c r="Q68" s="180">
        <f>'Salary Record'!K619</f>
        <v>34758.620689655174</v>
      </c>
      <c r="R68" s="316"/>
      <c r="S68" s="316">
        <f>Q58+Q68+Q62+Q59+Q60</f>
        <v>213275.86206896551</v>
      </c>
      <c r="T68" s="330"/>
    </row>
    <row r="69" spans="1:24" s="203" customFormat="1" ht="21" x14ac:dyDescent="0.3">
      <c r="A69" s="383" t="s">
        <v>2</v>
      </c>
      <c r="B69" s="384"/>
      <c r="C69" s="227"/>
      <c r="D69" s="227"/>
      <c r="E69" s="229">
        <f>SUM(E56:E68)</f>
        <v>681000</v>
      </c>
      <c r="F69" s="227"/>
      <c r="G69" s="227"/>
      <c r="H69" s="227"/>
      <c r="I69" s="227"/>
      <c r="J69" s="229">
        <f>SUM(J56:J68)</f>
        <v>101112.06896551723</v>
      </c>
      <c r="K69" s="229">
        <f>SUM(K56:K68)</f>
        <v>696767.24137931038</v>
      </c>
      <c r="L69" s="227"/>
      <c r="M69" s="227"/>
      <c r="N69" s="227"/>
      <c r="O69" s="227"/>
      <c r="P69" s="227"/>
      <c r="Q69" s="201">
        <f>SUM(Q56:Q68)</f>
        <v>682525.86206896557</v>
      </c>
      <c r="R69" s="202"/>
      <c r="S69" s="225">
        <f>Q66+Q63+Q68+Q57+Q65</f>
        <v>186426.72413793107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74" t="s">
        <v>234</v>
      </c>
      <c r="B71" s="375"/>
      <c r="C71" s="375"/>
      <c r="D71" s="37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6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28</v>
      </c>
      <c r="G72" s="167">
        <f>'Salary Record'!C91</f>
        <v>1</v>
      </c>
      <c r="H72" s="166">
        <f>'Salary Record'!I89</f>
        <v>43</v>
      </c>
      <c r="I72" s="166">
        <f>'Salary Record'!I88</f>
        <v>29</v>
      </c>
      <c r="J72" s="247">
        <f>'Salary Record'!K89</f>
        <v>12974.137931034482</v>
      </c>
      <c r="K72" s="168">
        <f>'Salary Record'!K90</f>
        <v>82974.137931034478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82974.137931034478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255" t="str">
        <f>'Salary Record'!C720</f>
        <v>Noman Ali Sheikh Ansari</v>
      </c>
      <c r="C73" s="143" t="s">
        <v>83</v>
      </c>
      <c r="D73" s="144">
        <f>SUM(Q27:Q84)</f>
        <v>3962119.3965517245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37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28</v>
      </c>
      <c r="G74" s="174">
        <f>'Salary Record'!C711</f>
        <v>1</v>
      </c>
      <c r="H74" s="177">
        <f>'Salary Record'!I709</f>
        <v>0</v>
      </c>
      <c r="I74" s="177">
        <f>'Salary Record'!I708</f>
        <v>28</v>
      </c>
      <c r="J74" s="175">
        <f>'Salary Record'!K709</f>
        <v>0</v>
      </c>
      <c r="K74" s="175">
        <f>'Salary Record'!K710</f>
        <v>57931.034482758623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57931.034482758623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37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29</v>
      </c>
      <c r="G75" s="174">
        <f>'Salary Record'!C788</f>
        <v>0</v>
      </c>
      <c r="H75" s="177">
        <f>'Salary Record'!I786</f>
        <v>0</v>
      </c>
      <c r="I75" s="177">
        <f>'Salary Record'!I785</f>
        <v>29</v>
      </c>
      <c r="J75" s="175">
        <f>'Salary Record'!K786</f>
        <v>0</v>
      </c>
      <c r="K75" s="175">
        <f>'Salary Record'!K787</f>
        <v>60000.000000000007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60000.000000000007</v>
      </c>
      <c r="R75" s="117"/>
      <c r="S75" s="117"/>
      <c r="T75" s="119"/>
    </row>
    <row r="76" spans="1:24" s="328" customFormat="1" ht="18" customHeight="1" x14ac:dyDescent="0.2">
      <c r="A76" s="207">
        <v>5</v>
      </c>
      <c r="B76" s="337" t="str">
        <f>'Salary Record'!C799</f>
        <v>Ahsan</v>
      </c>
      <c r="C76" s="346"/>
      <c r="D76" s="347"/>
      <c r="E76" s="322">
        <f>'Salary Record'!K798</f>
        <v>60000</v>
      </c>
      <c r="F76" s="322">
        <f>'Salary Record'!C804</f>
        <v>28</v>
      </c>
      <c r="G76" s="348">
        <f>'Salary Record'!C805</f>
        <v>0</v>
      </c>
      <c r="H76" s="322">
        <f>'Salary Record'!I803</f>
        <v>0</v>
      </c>
      <c r="I76" s="322">
        <f>'Salary Record'!I802</f>
        <v>31</v>
      </c>
      <c r="J76" s="321">
        <f>'Salary Record'!K803</f>
        <v>0</v>
      </c>
      <c r="K76" s="322">
        <f>'Salary Record'!K804</f>
        <v>64137.931034482768</v>
      </c>
      <c r="L76" s="240">
        <f>'Salary Record'!G802</f>
        <v>0</v>
      </c>
      <c r="M76" s="323">
        <f>'Salary Record'!G803</f>
        <v>0</v>
      </c>
      <c r="N76" s="324">
        <f>'Salary Record'!G804</f>
        <v>0</v>
      </c>
      <c r="O76" s="323">
        <f>'Salary Record'!G805</f>
        <v>0</v>
      </c>
      <c r="P76" s="324">
        <f>'Salary Record'!G806</f>
        <v>0</v>
      </c>
      <c r="Q76" s="349">
        <f>'Salary Record'!K806</f>
        <v>64137.931034482768</v>
      </c>
      <c r="R76" s="325"/>
      <c r="S76" s="326"/>
      <c r="T76" s="327"/>
    </row>
    <row r="77" spans="1:24" s="118" customFormat="1" ht="21" customHeight="1" x14ac:dyDescent="0.2">
      <c r="A77" s="207">
        <v>6</v>
      </c>
      <c r="B77" s="255" t="str">
        <f>'Salary Record'!C115</f>
        <v>Amir (JPMC)</v>
      </c>
      <c r="C77" s="138"/>
      <c r="D77" s="135"/>
      <c r="E77" s="66">
        <f>'Salary Record'!K114</f>
        <v>43000</v>
      </c>
      <c r="F77" s="66">
        <f>'Salary Record'!C120</f>
        <v>29</v>
      </c>
      <c r="G77" s="179">
        <f>'Salary Record'!C121</f>
        <v>0</v>
      </c>
      <c r="H77" s="66">
        <f>'Salary Record'!I119</f>
        <v>31</v>
      </c>
      <c r="I77" s="66">
        <f>'Salary Record'!I118</f>
        <v>29</v>
      </c>
      <c r="J77" s="175">
        <f>'Salary Record'!K119</f>
        <v>5745.6896551724139</v>
      </c>
      <c r="K77" s="175">
        <f>'Salary Record'!K120</f>
        <v>48745.689655172413</v>
      </c>
      <c r="L77" s="176">
        <f>'Salary Record'!G118</f>
        <v>58500</v>
      </c>
      <c r="M77" s="176">
        <f>'Salary Record'!G119</f>
        <v>0</v>
      </c>
      <c r="N77" s="178">
        <f>'Salary Record'!G120</f>
        <v>58500</v>
      </c>
      <c r="O77" s="176">
        <f>'Salary Record'!G121</f>
        <v>2500</v>
      </c>
      <c r="P77" s="178">
        <f>'Salary Record'!G122</f>
        <v>56000</v>
      </c>
      <c r="Q77" s="180">
        <f>'Salary Record'!K122</f>
        <v>46245.689655172413</v>
      </c>
      <c r="R77" s="117" t="s">
        <v>114</v>
      </c>
      <c r="S77" s="117" t="s">
        <v>117</v>
      </c>
      <c r="T77" s="119"/>
    </row>
    <row r="78" spans="1:24" s="118" customFormat="1" ht="21" customHeight="1" x14ac:dyDescent="0.3">
      <c r="A78" s="207">
        <v>7</v>
      </c>
      <c r="B78" s="255" t="str">
        <f>'Salary Record'!C566</f>
        <v>Shahzaib ullah</v>
      </c>
      <c r="C78" s="121"/>
      <c r="D78" s="122"/>
      <c r="E78" s="66">
        <f>'Salary Record'!K565</f>
        <v>45000</v>
      </c>
      <c r="F78" s="66">
        <f>'Salary Record'!C571</f>
        <v>28</v>
      </c>
      <c r="G78" s="179">
        <f>'Salary Record'!C572</f>
        <v>1</v>
      </c>
      <c r="H78" s="66">
        <f>'Salary Record'!I570</f>
        <v>-14.5</v>
      </c>
      <c r="I78" s="66">
        <f>'Salary Record'!I569</f>
        <v>27</v>
      </c>
      <c r="J78" s="175">
        <f>'Salary Record'!K570</f>
        <v>-2812.5</v>
      </c>
      <c r="K78" s="66">
        <f>'Salary Record'!K571</f>
        <v>39084.051724137928</v>
      </c>
      <c r="L78" s="176">
        <f>'Salary Record'!G569</f>
        <v>0</v>
      </c>
      <c r="M78" s="176">
        <f>'Salary Record'!G570</f>
        <v>0</v>
      </c>
      <c r="N78" s="176" t="str">
        <f>'Salary Record'!G571</f>
        <v/>
      </c>
      <c r="O78" s="176">
        <f>'Salary Record'!G572</f>
        <v>0</v>
      </c>
      <c r="P78" s="176" t="str">
        <f>'Salary Record'!G573</f>
        <v/>
      </c>
      <c r="Q78" s="180">
        <f>'Salary Record'!K573</f>
        <v>39084.051724137928</v>
      </c>
      <c r="R78" s="117"/>
      <c r="S78" s="117"/>
      <c r="T78" s="204"/>
    </row>
    <row r="79" spans="1:24" s="118" customFormat="1" ht="21" customHeight="1" x14ac:dyDescent="0.2">
      <c r="A79" s="207">
        <v>8</v>
      </c>
      <c r="B79" s="255" t="str">
        <f>'Salary Record'!C416</f>
        <v>A. Lateef Chacha</v>
      </c>
      <c r="C79" s="132"/>
      <c r="D79" s="133"/>
      <c r="E79" s="66">
        <f>'Salary Record'!K415</f>
        <v>27000</v>
      </c>
      <c r="F79" s="66">
        <f>'Salary Record'!C421</f>
        <v>26</v>
      </c>
      <c r="G79" s="179">
        <f>'Salary Record'!C422</f>
        <v>3</v>
      </c>
      <c r="H79" s="66">
        <f>'Salary Record'!I420</f>
        <v>30</v>
      </c>
      <c r="I79" s="66">
        <f>'Salary Record'!I419</f>
        <v>29</v>
      </c>
      <c r="J79" s="175">
        <f>'Salary Record'!K420</f>
        <v>3491.3793103448274</v>
      </c>
      <c r="K79" s="175">
        <f>'Salary Record'!K421</f>
        <v>30491.379310344826</v>
      </c>
      <c r="L79" s="176">
        <f>'Salary Record'!G419</f>
        <v>19000</v>
      </c>
      <c r="M79" s="176">
        <f>'Salary Record'!G420</f>
        <v>3000</v>
      </c>
      <c r="N79" s="178">
        <f>'Salary Record'!G421</f>
        <v>22000</v>
      </c>
      <c r="O79" s="176">
        <f>'Salary Record'!G422</f>
        <v>2000</v>
      </c>
      <c r="P79" s="178">
        <f>'Salary Record'!G423</f>
        <v>20000</v>
      </c>
      <c r="Q79" s="180">
        <f>'Salary Record'!K423</f>
        <v>28491.379310344826</v>
      </c>
      <c r="R79" s="117"/>
      <c r="S79" s="117"/>
      <c r="T79" s="119"/>
    </row>
    <row r="80" spans="1:24" ht="15.75" x14ac:dyDescent="0.25">
      <c r="A80" s="207">
        <v>9</v>
      </c>
      <c r="B80" s="255" t="str">
        <f>'Salary Record'!C431</f>
        <v>Lateef</v>
      </c>
      <c r="C80" s="12"/>
      <c r="D80" s="50"/>
      <c r="E80" s="9">
        <f>'Salary Record'!K430</f>
        <v>30000</v>
      </c>
      <c r="F80" s="9">
        <f>'Salary Record'!C436</f>
        <v>25</v>
      </c>
      <c r="G80" s="18">
        <f>'Salary Record'!C437</f>
        <v>4</v>
      </c>
      <c r="H80" s="9">
        <f>'Salary Record'!I435</f>
        <v>16</v>
      </c>
      <c r="I80" s="9">
        <f>'Salary Record'!I434</f>
        <v>21</v>
      </c>
      <c r="J80" s="13">
        <f>'Salary Record'!K435</f>
        <v>2068.9655172413795</v>
      </c>
      <c r="K80" s="13">
        <f>'Salary Record'!K436</f>
        <v>23793.103448275866</v>
      </c>
      <c r="L80" s="9">
        <f>'Salary Record'!G434</f>
        <v>34500</v>
      </c>
      <c r="M80" s="9">
        <f>'Salary Record'!G435</f>
        <v>10000</v>
      </c>
      <c r="N80" s="92">
        <f>'Salary Record'!G436</f>
        <v>44500</v>
      </c>
      <c r="O80" s="9">
        <f>'Salary Record'!G437</f>
        <v>10000</v>
      </c>
      <c r="P80" s="92">
        <f>'Salary Record'!G438</f>
        <v>34500</v>
      </c>
      <c r="Q80" s="86">
        <f>'Salary Record'!K438</f>
        <v>13793.103448275866</v>
      </c>
      <c r="R80" s="77"/>
      <c r="S80" s="8"/>
      <c r="V80" s="2"/>
      <c r="X80" s="2"/>
    </row>
    <row r="81" spans="1:21" ht="15.75" x14ac:dyDescent="0.25">
      <c r="A81" s="207">
        <v>10</v>
      </c>
      <c r="B81" s="311" t="str">
        <f>'Salary Record'!C752</f>
        <v>Sufyan Plumber</v>
      </c>
      <c r="C81" s="67"/>
      <c r="D81" s="68"/>
      <c r="E81" s="9">
        <f>'Salary Record'!K751</f>
        <v>1600</v>
      </c>
      <c r="F81" s="9">
        <f>'Salary Record'!C757</f>
        <v>0</v>
      </c>
      <c r="G81" s="18">
        <f>'Salary Record'!C758</f>
        <v>0</v>
      </c>
      <c r="H81" s="9">
        <f>'Salary Record'!I756</f>
        <v>45</v>
      </c>
      <c r="I81" s="9">
        <f>'Salary Record'!I755</f>
        <v>23</v>
      </c>
      <c r="J81" s="248">
        <f>'Salary Record'!K756</f>
        <v>9000</v>
      </c>
      <c r="K81" s="13">
        <f>'Salary Record'!K757</f>
        <v>45800</v>
      </c>
      <c r="L81" s="9">
        <f>'Salary Record'!G755</f>
        <v>0</v>
      </c>
      <c r="M81" s="9">
        <f>'Salary Record'!G756</f>
        <v>11500</v>
      </c>
      <c r="N81" s="15">
        <f>'Salary Record'!G757</f>
        <v>11500</v>
      </c>
      <c r="O81" s="9">
        <f>'Salary Record'!G758</f>
        <v>11500</v>
      </c>
      <c r="P81" s="15">
        <f>'Salary Record'!G759</f>
        <v>0</v>
      </c>
      <c r="Q81" s="180">
        <f>'Salary Record'!K759</f>
        <v>34300</v>
      </c>
      <c r="R81" s="77"/>
    </row>
    <row r="82" spans="1:21" s="118" customFormat="1" ht="21" customHeight="1" x14ac:dyDescent="0.2">
      <c r="A82" s="207">
        <v>11</v>
      </c>
      <c r="B82" s="255" t="s">
        <v>29</v>
      </c>
      <c r="C82" s="143"/>
      <c r="D82" s="144"/>
      <c r="E82" s="173">
        <f>'Salary Record'!K189</f>
        <v>35000</v>
      </c>
      <c r="F82" s="173">
        <f>'Salary Record'!C195</f>
        <v>28</v>
      </c>
      <c r="G82" s="174">
        <f>'Salary Record'!C196</f>
        <v>1</v>
      </c>
      <c r="H82" s="173">
        <f>'Salary Record'!I194</f>
        <v>91</v>
      </c>
      <c r="I82" s="173">
        <f>'Salary Record'!I193</f>
        <v>29</v>
      </c>
      <c r="J82" s="313">
        <f>'Salary Record'!K194</f>
        <v>13728.448275862069</v>
      </c>
      <c r="K82" s="66">
        <f>'Salary Record'!K195</f>
        <v>48728.448275862072</v>
      </c>
      <c r="L82" s="176">
        <f>'Salary Record'!G193</f>
        <v>79000</v>
      </c>
      <c r="M82" s="177">
        <f>'Salary Record'!G194</f>
        <v>0</v>
      </c>
      <c r="N82" s="178">
        <f>'Salary Record'!G195</f>
        <v>79000</v>
      </c>
      <c r="O82" s="177">
        <f>'Salary Record'!G196</f>
        <v>5000</v>
      </c>
      <c r="P82" s="178">
        <f>'Salary Record'!G197</f>
        <v>74000</v>
      </c>
      <c r="Q82" s="180">
        <f>'Salary Record'!K197</f>
        <v>43728.448275862072</v>
      </c>
      <c r="R82" s="117" t="s">
        <v>128</v>
      </c>
      <c r="S82" s="117" t="s">
        <v>129</v>
      </c>
      <c r="T82" s="119"/>
    </row>
    <row r="83" spans="1:21" s="118" customFormat="1" ht="21" customHeight="1" x14ac:dyDescent="0.2">
      <c r="A83" s="207">
        <v>12</v>
      </c>
      <c r="B83" s="311" t="s">
        <v>9</v>
      </c>
      <c r="C83" s="138"/>
      <c r="D83" s="135"/>
      <c r="E83" s="179">
        <f>'Salary Record'!K144</f>
        <v>35000</v>
      </c>
      <c r="F83" s="179">
        <f>'Salary Record'!C150</f>
        <v>29</v>
      </c>
      <c r="G83" s="179">
        <f>'Salary Record'!C151</f>
        <v>0</v>
      </c>
      <c r="H83" s="179">
        <f>'Salary Record'!I149</f>
        <v>47</v>
      </c>
      <c r="I83" s="179">
        <f>'Salary Record'!I148</f>
        <v>29</v>
      </c>
      <c r="J83" s="175">
        <f>'Salary Record'!K149</f>
        <v>7090.5172413793098</v>
      </c>
      <c r="K83" s="175">
        <f>'Salary Record'!K150</f>
        <v>42090.517241379312</v>
      </c>
      <c r="L83" s="176">
        <f>'Salary Record'!G148</f>
        <v>35867</v>
      </c>
      <c r="M83" s="177">
        <f>'Salary Record'!G149</f>
        <v>3000</v>
      </c>
      <c r="N83" s="178">
        <f>'Salary Record'!G150</f>
        <v>38867</v>
      </c>
      <c r="O83" s="177">
        <f>'Salary Record'!G151</f>
        <v>3000</v>
      </c>
      <c r="P83" s="178">
        <f>'Salary Record'!G152</f>
        <v>35867</v>
      </c>
      <c r="Q83" s="180">
        <f>'Salary Record'!K152</f>
        <v>39090.517241379312</v>
      </c>
      <c r="R83" s="117" t="s">
        <v>118</v>
      </c>
      <c r="S83" s="117" t="s">
        <v>119</v>
      </c>
      <c r="T83" s="119"/>
    </row>
    <row r="84" spans="1:21" s="203" customFormat="1" ht="21" x14ac:dyDescent="0.3">
      <c r="A84" s="383" t="s">
        <v>2</v>
      </c>
      <c r="B84" s="384"/>
      <c r="C84" s="227"/>
      <c r="D84" s="227"/>
      <c r="E84" s="231">
        <f>SUM(E72:E83)</f>
        <v>536600</v>
      </c>
      <c r="F84" s="227"/>
      <c r="G84" s="227"/>
      <c r="H84" s="227"/>
      <c r="I84" s="227"/>
      <c r="J84" s="231">
        <f>SUM(J72:J83)</f>
        <v>51286.637931034486</v>
      </c>
      <c r="K84" s="231">
        <f>SUM(K72:K83)</f>
        <v>613776.29310344835</v>
      </c>
      <c r="L84" s="227"/>
      <c r="M84" s="227"/>
      <c r="N84" s="227"/>
      <c r="O84" s="227"/>
      <c r="P84" s="227"/>
      <c r="Q84" s="201">
        <f>SUM(Q72:Q83)</f>
        <v>579776.29310344835</v>
      </c>
      <c r="R84" s="202"/>
      <c r="T84" s="204"/>
    </row>
    <row r="85" spans="1:21" s="203" customFormat="1" ht="21" x14ac:dyDescent="0.3">
      <c r="A85" s="256"/>
      <c r="B85" s="257"/>
      <c r="C85" s="258"/>
      <c r="D85" s="258"/>
      <c r="E85" s="180"/>
      <c r="F85" s="258"/>
      <c r="G85" s="258"/>
      <c r="H85" s="258"/>
      <c r="I85" s="258"/>
      <c r="J85" s="180"/>
      <c r="K85" s="259"/>
      <c r="L85" s="227"/>
      <c r="M85" s="227"/>
      <c r="N85" s="227"/>
      <c r="O85" s="227"/>
      <c r="P85" s="227"/>
      <c r="Q85" s="260"/>
      <c r="R85" s="225"/>
      <c r="T85" s="261"/>
    </row>
    <row r="86" spans="1:21" ht="21" customHeight="1" x14ac:dyDescent="0.2">
      <c r="A86" s="366" t="s">
        <v>101</v>
      </c>
      <c r="B86" s="367"/>
      <c r="C86" s="221"/>
      <c r="D86" s="221"/>
      <c r="E86" s="232">
        <f>SUM(E4+E5+E69+E53+E45+E34+E27+E20+E11+E84)</f>
        <v>2275100</v>
      </c>
      <c r="F86" s="221"/>
      <c r="G86" s="221"/>
      <c r="H86" s="221"/>
      <c r="I86" s="221"/>
      <c r="J86" s="232">
        <f>SUM(J4+J5+J69+J53+J45+J34+J27+J20+J11+J84)</f>
        <v>278653.0172413793</v>
      </c>
      <c r="K86" s="222"/>
      <c r="L86" s="206">
        <f>SUM(L4:L84)</f>
        <v>734422</v>
      </c>
      <c r="M86" s="230">
        <f>SUM(M4:M84)</f>
        <v>77000</v>
      </c>
      <c r="N86" s="206">
        <f>SUM(N4:N84)</f>
        <v>811422</v>
      </c>
      <c r="O86" s="206">
        <f>SUM(O4:O84)</f>
        <v>90000</v>
      </c>
      <c r="P86" s="206">
        <f>SUM(P4:P84)</f>
        <v>721422</v>
      </c>
      <c r="Q86" s="205">
        <f>SUM(Q4+Q5++Q69+Q53+Q45+Q34+Q27+Q20+Q11+Q84)+20000</f>
        <v>2338228.8793103453</v>
      </c>
      <c r="R86" s="79"/>
      <c r="S86" s="8"/>
      <c r="U86" s="326">
        <f>Q82+Q80+Q79+Q78+Q74+Q73+Q72+Q43+Q40+Q39+Q37+Q34+Q27</f>
        <v>814803.87931034481</v>
      </c>
    </row>
    <row r="87" spans="1:21" ht="20.45" customHeight="1" x14ac:dyDescent="0.2">
      <c r="A87" s="368" t="s">
        <v>168</v>
      </c>
      <c r="B87" s="369"/>
      <c r="C87" s="369"/>
      <c r="D87" s="369"/>
      <c r="E87" s="369"/>
      <c r="F87" s="369"/>
      <c r="G87" s="369"/>
      <c r="H87" s="369"/>
      <c r="I87" s="369"/>
      <c r="J87" s="369"/>
      <c r="K87" s="369"/>
      <c r="L87" s="369"/>
      <c r="M87" s="369"/>
      <c r="N87" s="369"/>
      <c r="O87" s="369"/>
      <c r="P87" s="370"/>
      <c r="Q87" s="93"/>
      <c r="R87" s="79"/>
      <c r="S87" s="8"/>
      <c r="U87" s="8"/>
    </row>
    <row r="88" spans="1:21" ht="20.45" customHeight="1" x14ac:dyDescent="0.2">
      <c r="A88" s="368" t="s">
        <v>169</v>
      </c>
      <c r="B88" s="369"/>
      <c r="C88" s="369"/>
      <c r="D88" s="369"/>
      <c r="E88" s="369"/>
      <c r="F88" s="369"/>
      <c r="G88" s="369"/>
      <c r="H88" s="369"/>
      <c r="I88" s="369"/>
      <c r="J88" s="369"/>
      <c r="K88" s="369"/>
      <c r="L88" s="369"/>
      <c r="M88" s="369"/>
      <c r="N88" s="369"/>
      <c r="O88" s="369"/>
      <c r="P88" s="370"/>
      <c r="Q88" s="93"/>
      <c r="R88" s="79"/>
      <c r="S88" s="8"/>
      <c r="U88" s="8"/>
    </row>
    <row r="89" spans="1:21" ht="20.45" customHeight="1" x14ac:dyDescent="0.25">
      <c r="A89" s="209"/>
      <c r="B89" s="80"/>
      <c r="C89" s="80"/>
      <c r="D89" s="80"/>
      <c r="E89" s="80"/>
      <c r="F89" s="80"/>
      <c r="G89" s="80"/>
      <c r="H89" s="80"/>
      <c r="I89" s="80"/>
      <c r="J89" s="80"/>
      <c r="K89" s="95"/>
      <c r="L89" s="95"/>
      <c r="M89" s="95"/>
      <c r="N89" s="95"/>
      <c r="O89" s="96"/>
      <c r="P89" s="96"/>
      <c r="Q89" s="97"/>
      <c r="R89" s="79"/>
      <c r="S89" s="8"/>
      <c r="U89" s="8"/>
    </row>
    <row r="90" spans="1:21" ht="18" x14ac:dyDescent="0.25">
      <c r="A90" s="210"/>
      <c r="B90" s="94"/>
      <c r="C90" s="59"/>
      <c r="D90" s="60"/>
      <c r="E90" s="9"/>
      <c r="F90" s="9"/>
      <c r="G90" s="18"/>
      <c r="H90" s="62"/>
      <c r="I90" s="9"/>
      <c r="J90" s="13"/>
      <c r="K90" s="10"/>
      <c r="L90" s="9"/>
      <c r="M90" s="9"/>
      <c r="N90" s="15"/>
      <c r="O90" s="9"/>
      <c r="P90" s="15"/>
      <c r="Q90" s="246"/>
      <c r="R90" s="77"/>
      <c r="S90" s="8"/>
      <c r="U90" s="8"/>
    </row>
    <row r="91" spans="1:21" x14ac:dyDescent="0.2">
      <c r="A91" s="211"/>
      <c r="B91" s="87"/>
      <c r="C91" s="87"/>
      <c r="D91" s="87"/>
      <c r="E91" s="71"/>
      <c r="F91" s="71"/>
      <c r="G91" s="88"/>
      <c r="H91" s="71"/>
      <c r="I91" s="71"/>
      <c r="J91" s="71"/>
      <c r="K91" s="71"/>
      <c r="L91" s="71"/>
      <c r="M91" s="71"/>
      <c r="N91" s="89"/>
      <c r="O91" s="71"/>
      <c r="P91" s="89"/>
      <c r="Q91" s="72"/>
      <c r="S91" s="8"/>
    </row>
    <row r="92" spans="1:21" s="118" customFormat="1" ht="21" customHeight="1" x14ac:dyDescent="0.2">
      <c r="A92" s="207">
        <v>2</v>
      </c>
      <c r="B92" s="234" t="s">
        <v>13</v>
      </c>
      <c r="C92" s="149" t="s">
        <v>30</v>
      </c>
      <c r="D92" s="150" t="e">
        <f>SUM(Q26:Q94)</f>
        <v>#REF!</v>
      </c>
      <c r="E92" s="194" t="e">
        <f>'Salary Record'!#REF!</f>
        <v>#REF!</v>
      </c>
      <c r="F92" s="194" t="e">
        <f>'Salary Record'!#REF!</f>
        <v>#REF!</v>
      </c>
      <c r="G92" s="195" t="e">
        <f>'Salary Record'!#REF!</f>
        <v>#REF!</v>
      </c>
      <c r="H92" s="194" t="e">
        <f>'Salary Record'!#REF!</f>
        <v>#REF!</v>
      </c>
      <c r="I92" s="194" t="e">
        <f>'Salary Record'!#REF!</f>
        <v>#REF!</v>
      </c>
      <c r="J92" s="168" t="e">
        <f>'Salary Record'!#REF!</f>
        <v>#REF!</v>
      </c>
      <c r="K92" s="194" t="e">
        <f>'Salary Record'!#REF!</f>
        <v>#REF!</v>
      </c>
      <c r="L92" s="169" t="e">
        <f>'Salary Record'!#REF!</f>
        <v>#REF!</v>
      </c>
      <c r="M92" s="169" t="e">
        <f>'Salary Record'!#REF!</f>
        <v>#REF!</v>
      </c>
      <c r="N92" s="171" t="e">
        <f>'Salary Record'!#REF!</f>
        <v>#REF!</v>
      </c>
      <c r="O92" s="170" t="e">
        <f>'Salary Record'!#REF!</f>
        <v>#REF!</v>
      </c>
      <c r="P92" s="171" t="e">
        <f>'Salary Record'!#REF!</f>
        <v>#REF!</v>
      </c>
      <c r="Q92" s="196" t="e">
        <f>'Salary Record'!#REF!</f>
        <v>#REF!</v>
      </c>
      <c r="R92" s="117"/>
      <c r="S92" s="117"/>
      <c r="T92" s="119"/>
    </row>
    <row r="93" spans="1:21" ht="15" x14ac:dyDescent="0.25">
      <c r="A93" s="210"/>
      <c r="B93" s="16"/>
      <c r="C93" s="90" t="s">
        <v>31</v>
      </c>
      <c r="D93" s="91" t="e">
        <f>SUM(Q27:Q95)</f>
        <v>#REF!</v>
      </c>
      <c r="E93" s="14" t="e">
        <f>'Salary Record'!#REF!</f>
        <v>#REF!</v>
      </c>
      <c r="F93" s="14" t="e">
        <f>'Salary Record'!#REF!</f>
        <v>#REF!</v>
      </c>
      <c r="G93" s="20" t="e">
        <f>'Salary Record'!#REF!</f>
        <v>#REF!</v>
      </c>
      <c r="H93" s="14" t="e">
        <f>'Salary Record'!#REF!</f>
        <v>#REF!</v>
      </c>
      <c r="I93" s="14" t="e">
        <f>'Salary Record'!#REF!</f>
        <v>#REF!</v>
      </c>
      <c r="J93" s="13" t="e">
        <f>'Salary Record'!#REF!</f>
        <v>#REF!</v>
      </c>
      <c r="K93" s="13" t="e">
        <f>'Salary Record'!#REF!</f>
        <v>#REF!</v>
      </c>
      <c r="L93" s="9" t="e">
        <f>'Salary Record'!#REF!</f>
        <v>#REF!</v>
      </c>
      <c r="M93" s="14" t="e">
        <f>'Salary Record'!#REF!</f>
        <v>#REF!</v>
      </c>
      <c r="N93" s="15" t="e">
        <f>'Salary Record'!#REF!</f>
        <v>#REF!</v>
      </c>
      <c r="O93" s="14" t="e">
        <f>'Salary Record'!#REF!</f>
        <v>#REF!</v>
      </c>
      <c r="P93" s="15" t="e">
        <f>'Salary Record'!#REF!</f>
        <v>#REF!</v>
      </c>
      <c r="Q93" s="19" t="e">
        <f>'Salary Record'!#REF!</f>
        <v>#REF!</v>
      </c>
      <c r="R93" s="77"/>
    </row>
    <row r="94" spans="1:21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</row>
    <row r="95" spans="1:21" ht="15.75" x14ac:dyDescent="0.25">
      <c r="A95" s="210">
        <v>3</v>
      </c>
      <c r="B95" s="16" t="s">
        <v>12</v>
      </c>
      <c r="C95" s="52" t="s">
        <v>82</v>
      </c>
      <c r="D95" s="53">
        <f>SUM(Q95:Q95)</f>
        <v>0</v>
      </c>
      <c r="E95" s="10">
        <f>'Salary Record'!K814</f>
        <v>0</v>
      </c>
      <c r="F95" s="10">
        <f>'Salary Record'!C820</f>
        <v>28</v>
      </c>
      <c r="G95" s="17">
        <f>'Salary Record'!C821</f>
        <v>1</v>
      </c>
      <c r="H95" s="10">
        <f>'Salary Record'!I819</f>
        <v>0</v>
      </c>
      <c r="I95" s="10">
        <f>'Salary Record'!I818</f>
        <v>29</v>
      </c>
      <c r="J95" s="13">
        <f>'Salary Record'!K819</f>
        <v>0</v>
      </c>
      <c r="K95" s="10">
        <f>'Salary Record'!K820</f>
        <v>0</v>
      </c>
      <c r="L95" s="9">
        <f>'Salary Record'!G818</f>
        <v>0</v>
      </c>
      <c r="M95" s="14">
        <f>'Salary Record'!G819</f>
        <v>0</v>
      </c>
      <c r="N95" s="15">
        <f>'Salary Record'!G820</f>
        <v>0</v>
      </c>
      <c r="O95" s="10">
        <f>'Salary Record'!G821</f>
        <v>0</v>
      </c>
      <c r="P95" s="15">
        <f>'Salary Record'!G822</f>
        <v>0</v>
      </c>
      <c r="Q95" s="86">
        <f>'Salary Record'!K822</f>
        <v>0</v>
      </c>
      <c r="R95" s="77"/>
      <c r="S95" s="8"/>
    </row>
    <row r="96" spans="1:21" ht="20.25" x14ac:dyDescent="0.3">
      <c r="B96" s="358" t="s">
        <v>91</v>
      </c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/>
      <c r="N96"/>
      <c r="O96"/>
      <c r="P96"/>
      <c r="R96"/>
      <c r="T96"/>
    </row>
    <row r="97" spans="2:20" ht="15" x14ac:dyDescent="0.25">
      <c r="B97" s="235" t="s">
        <v>92</v>
      </c>
      <c r="C97" s="85" t="s">
        <v>106</v>
      </c>
      <c r="D97" s="85" t="s">
        <v>104</v>
      </c>
      <c r="E97" s="85" t="str">
        <f>N1</f>
        <v>February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165</v>
      </c>
      <c r="C98" s="82">
        <v>100000</v>
      </c>
      <c r="D98" s="83">
        <v>100000</v>
      </c>
      <c r="E98" s="83">
        <v>25000</v>
      </c>
      <c r="G98" s="2"/>
      <c r="H98" s="69"/>
      <c r="K98" s="8"/>
      <c r="L98"/>
      <c r="M98"/>
      <c r="N98"/>
      <c r="O98"/>
      <c r="P98"/>
      <c r="R98"/>
      <c r="T98"/>
    </row>
    <row r="99" spans="2:20" x14ac:dyDescent="0.2">
      <c r="B99" s="236" t="s">
        <v>156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x14ac:dyDescent="0.2">
      <c r="B100" s="236" t="s">
        <v>167</v>
      </c>
      <c r="C100" s="82"/>
      <c r="D100" s="83"/>
      <c r="E100" s="83">
        <v>25000</v>
      </c>
      <c r="G100" s="2"/>
      <c r="H100" s="69"/>
      <c r="I100" s="2" t="e">
        <f>#REF!+#REF!+Q69+Q53+#REF!+Q45+Q34+Q27+Q20+Q5</f>
        <v>#REF!</v>
      </c>
      <c r="K100"/>
      <c r="L100"/>
      <c r="M100"/>
      <c r="N100"/>
      <c r="O100"/>
      <c r="P100"/>
      <c r="R100"/>
      <c r="T100"/>
    </row>
    <row r="101" spans="2:20" x14ac:dyDescent="0.2">
      <c r="B101" s="236" t="s">
        <v>88</v>
      </c>
      <c r="C101" s="82"/>
      <c r="D101" s="83"/>
      <c r="E101" s="83">
        <v>25000</v>
      </c>
      <c r="G101" s="2"/>
      <c r="H101" s="69"/>
      <c r="K101"/>
      <c r="L101"/>
      <c r="M101"/>
      <c r="N101"/>
      <c r="O101"/>
      <c r="P101"/>
      <c r="R101"/>
      <c r="T101"/>
    </row>
    <row r="102" spans="2:20" ht="14.25" x14ac:dyDescent="0.2">
      <c r="B102" s="236" t="s">
        <v>157</v>
      </c>
      <c r="C102" s="82"/>
      <c r="D102" s="83"/>
      <c r="E102" s="83">
        <v>80000</v>
      </c>
      <c r="F102" s="74"/>
      <c r="G102" s="74"/>
      <c r="H102" s="74"/>
      <c r="I102" s="74"/>
      <c r="K102"/>
      <c r="L102"/>
      <c r="M102"/>
      <c r="N102"/>
      <c r="O102"/>
      <c r="P102"/>
      <c r="R102"/>
      <c r="T102"/>
    </row>
    <row r="103" spans="2:20" x14ac:dyDescent="0.2">
      <c r="B103" s="236" t="s">
        <v>32</v>
      </c>
      <c r="C103" s="82"/>
      <c r="D103" s="83"/>
      <c r="E103" s="83">
        <f>Q20</f>
        <v>267000</v>
      </c>
      <c r="G103" s="2"/>
      <c r="H103" s="69"/>
      <c r="K103"/>
      <c r="L103"/>
      <c r="M103"/>
      <c r="N103"/>
      <c r="O103"/>
      <c r="P103"/>
      <c r="R103"/>
      <c r="T103"/>
    </row>
    <row r="104" spans="2:20" x14ac:dyDescent="0.2">
      <c r="B104" s="236" t="s">
        <v>158</v>
      </c>
      <c r="C104" s="82"/>
      <c r="D104" s="83"/>
      <c r="E104" s="83">
        <f>Q27</f>
        <v>140338.36206896551</v>
      </c>
      <c r="F104" s="8"/>
      <c r="G104" s="8"/>
      <c r="H104" s="84"/>
      <c r="I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159</v>
      </c>
      <c r="C105" s="82"/>
      <c r="D105" s="83"/>
      <c r="E105" s="83">
        <f>Q34</f>
        <v>131915.94827586209</v>
      </c>
      <c r="G105" s="2"/>
      <c r="H105" s="69"/>
      <c r="J105" s="8"/>
      <c r="K105"/>
      <c r="L105"/>
      <c r="M105"/>
      <c r="N105"/>
      <c r="O105"/>
      <c r="P105"/>
      <c r="R105"/>
      <c r="T105"/>
    </row>
    <row r="106" spans="2:20" x14ac:dyDescent="0.2">
      <c r="B106" s="236" t="s">
        <v>156</v>
      </c>
      <c r="C106" s="82"/>
      <c r="D106" s="83"/>
      <c r="E106" s="83">
        <f>Q45</f>
        <v>351974.13793103449</v>
      </c>
      <c r="G106" s="2"/>
      <c r="H106" s="69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37</v>
      </c>
      <c r="C107" s="82"/>
      <c r="D107" s="83"/>
      <c r="E107" s="83">
        <f>Q53</f>
        <v>164698.27586206899</v>
      </c>
      <c r="F107" s="8"/>
      <c r="G107" s="8"/>
      <c r="H107" s="84"/>
      <c r="I107" s="8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88</v>
      </c>
      <c r="C108" s="82"/>
      <c r="D108" s="83"/>
      <c r="E108" s="83">
        <f>Q69</f>
        <v>682525.86206896557</v>
      </c>
      <c r="F108" s="8"/>
      <c r="G108"/>
      <c r="I108" s="8"/>
      <c r="K108"/>
      <c r="L108"/>
      <c r="M108"/>
      <c r="N108"/>
      <c r="O108"/>
      <c r="P108"/>
      <c r="R108"/>
      <c r="T108"/>
    </row>
    <row r="109" spans="2:20" x14ac:dyDescent="0.2">
      <c r="B109" s="239" t="s">
        <v>165</v>
      </c>
      <c r="C109" s="82"/>
      <c r="D109" s="83"/>
      <c r="E109" s="83">
        <f>Q84</f>
        <v>579776.29310344835</v>
      </c>
      <c r="F109"/>
      <c r="G109" s="8">
        <f>E112-E98-E99-E100-E101-E102-E111</f>
        <v>2357312.931034483</v>
      </c>
      <c r="H109"/>
      <c r="I109"/>
      <c r="J109"/>
      <c r="K109"/>
      <c r="L109"/>
      <c r="M109" s="8"/>
      <c r="N109"/>
      <c r="O109" s="8"/>
      <c r="P109"/>
      <c r="S109" s="8"/>
    </row>
    <row r="110" spans="2:20" x14ac:dyDescent="0.2">
      <c r="B110" s="243" t="s">
        <v>160</v>
      </c>
      <c r="C110" s="82"/>
      <c r="D110" s="83"/>
      <c r="E110" s="83">
        <f>Q78</f>
        <v>39084.051724137928</v>
      </c>
      <c r="F110"/>
      <c r="G110"/>
      <c r="H110"/>
      <c r="I110" s="8"/>
      <c r="J110" s="8"/>
      <c r="K110"/>
      <c r="L110"/>
      <c r="M110"/>
      <c r="N110"/>
      <c r="O110" s="8"/>
      <c r="P110" s="11"/>
      <c r="S110" s="8"/>
    </row>
    <row r="111" spans="2:20" x14ac:dyDescent="0.2">
      <c r="B111" s="236" t="s">
        <v>161</v>
      </c>
      <c r="C111" s="82"/>
      <c r="D111" s="83"/>
      <c r="E111" s="83">
        <v>5000</v>
      </c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ht="15" x14ac:dyDescent="0.25">
      <c r="B112" s="237" t="s">
        <v>99</v>
      </c>
      <c r="C112" s="81">
        <f>SUM(C98:C111)</f>
        <v>100000</v>
      </c>
      <c r="D112" s="81">
        <f>SUM(D98:D111)</f>
        <v>100000</v>
      </c>
      <c r="E112" s="81">
        <f>SUM(E98:E111)</f>
        <v>2542312.931034483</v>
      </c>
      <c r="F112"/>
      <c r="G112"/>
      <c r="H112" s="8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"/>
      <c r="F113"/>
      <c r="G113"/>
      <c r="H113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4"/>
      <c r="F114"/>
      <c r="G114"/>
      <c r="H114"/>
      <c r="I114"/>
      <c r="J114"/>
      <c r="K114"/>
      <c r="L114"/>
      <c r="M114"/>
      <c r="N114"/>
      <c r="O114" s="8"/>
      <c r="P114" s="8"/>
      <c r="S114" s="2"/>
    </row>
    <row r="115" spans="2:20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"/>
      <c r="P115" s="2"/>
      <c r="S115" s="8"/>
    </row>
    <row r="116" spans="2:20" ht="15" x14ac:dyDescent="0.25">
      <c r="B116"/>
      <c r="C116"/>
      <c r="D116"/>
      <c r="E116">
        <v>1136285</v>
      </c>
      <c r="F116"/>
      <c r="G116"/>
      <c r="H116"/>
      <c r="I116"/>
      <c r="J116"/>
      <c r="K116"/>
      <c r="L116"/>
      <c r="M116"/>
      <c r="N116"/>
      <c r="O116" s="70">
        <f>SUM(O96:O113)</f>
        <v>0</v>
      </c>
      <c r="P116" s="8"/>
    </row>
    <row r="117" spans="2:20" x14ac:dyDescent="0.2">
      <c r="B117"/>
      <c r="C117"/>
      <c r="D117"/>
      <c r="E117" s="8">
        <f>E98+E99+E100+E101+E102</f>
        <v>180000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>
        <f>E117+E116</f>
        <v>1316285</v>
      </c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Q119" s="8"/>
      <c r="R119" s="84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2"/>
      <c r="T120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S121" s="2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S124" s="8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J127"/>
      <c r="K127"/>
      <c r="L127"/>
      <c r="M127"/>
      <c r="N127"/>
      <c r="O127"/>
      <c r="P127"/>
      <c r="T127"/>
    </row>
    <row r="128" spans="2:20" x14ac:dyDescent="0.2">
      <c r="K128"/>
      <c r="L128"/>
      <c r="M128"/>
      <c r="N128"/>
      <c r="O128"/>
      <c r="P128"/>
    </row>
    <row r="129" spans="11:19" x14ac:dyDescent="0.2">
      <c r="K129"/>
      <c r="L129"/>
      <c r="M129"/>
      <c r="N129"/>
      <c r="P129"/>
    </row>
    <row r="130" spans="11:19" x14ac:dyDescent="0.2">
      <c r="P130"/>
    </row>
    <row r="131" spans="11:19" x14ac:dyDescent="0.2">
      <c r="P131" s="3">
        <f>Q53+Q11</f>
        <v>164698.27586206899</v>
      </c>
    </row>
    <row r="132" spans="11:19" x14ac:dyDescent="0.2">
      <c r="P132" s="3">
        <v>14580</v>
      </c>
    </row>
    <row r="133" spans="11:19" x14ac:dyDescent="0.2">
      <c r="P133" s="3">
        <v>20000</v>
      </c>
      <c r="S133" s="8"/>
    </row>
    <row r="134" spans="11:19" x14ac:dyDescent="0.2">
      <c r="P134" s="3">
        <v>4150</v>
      </c>
      <c r="S134" s="2"/>
    </row>
    <row r="135" spans="11:19" x14ac:dyDescent="0.2">
      <c r="S135" s="2"/>
    </row>
    <row r="136" spans="11:19" x14ac:dyDescent="0.2">
      <c r="S136" s="8"/>
    </row>
    <row r="138" spans="11:19" x14ac:dyDescent="0.2">
      <c r="S138" s="8"/>
    </row>
  </sheetData>
  <autoFilter ref="A3:X112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96:L96"/>
    <mergeCell ref="N1:O2"/>
    <mergeCell ref="A1:M2"/>
    <mergeCell ref="A86:B86"/>
    <mergeCell ref="A87:P87"/>
    <mergeCell ref="A88:P88"/>
    <mergeCell ref="A55:Q55"/>
    <mergeCell ref="A71:Q71"/>
    <mergeCell ref="P1:P2"/>
    <mergeCell ref="A6:Q6"/>
    <mergeCell ref="C7:C10"/>
    <mergeCell ref="D7:D10"/>
    <mergeCell ref="A69:B69"/>
    <mergeCell ref="A84:B84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691" zoomScale="110" zoomScaleNormal="90" zoomScaleSheetLayoutView="110" workbookViewId="0">
      <selection activeCell="K714" sqref="K714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1" t="s">
        <v>64</v>
      </c>
      <c r="D1" s="411"/>
      <c r="E1" s="411"/>
      <c r="F1" s="411"/>
      <c r="G1" s="411"/>
      <c r="H1" s="411"/>
      <c r="I1" s="411"/>
      <c r="J1" s="269" t="s">
        <v>231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1" t="s">
        <v>38</v>
      </c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3"/>
      <c r="M7" s="24"/>
      <c r="N7" s="28"/>
      <c r="O7" s="390" t="s">
        <v>40</v>
      </c>
      <c r="P7" s="391"/>
      <c r="Q7" s="391"/>
      <c r="R7" s="392"/>
      <c r="S7" s="29"/>
      <c r="T7" s="390" t="s">
        <v>41</v>
      </c>
      <c r="U7" s="391"/>
      <c r="V7" s="391"/>
      <c r="W7" s="391"/>
      <c r="X7" s="391"/>
      <c r="Y7" s="392"/>
      <c r="Z7" s="30"/>
      <c r="AA7" s="24"/>
    </row>
    <row r="8" spans="1:27" s="25" customFormat="1" ht="27.75" customHeight="1" x14ac:dyDescent="0.2">
      <c r="A8" s="272"/>
      <c r="B8" s="270"/>
      <c r="C8" s="393" t="s">
        <v>206</v>
      </c>
      <c r="D8" s="393"/>
      <c r="E8" s="393"/>
      <c r="F8" s="393"/>
      <c r="G8" s="273" t="str">
        <f>$J$1</f>
        <v>February</v>
      </c>
      <c r="H8" s="400">
        <f>$K$1</f>
        <v>2024</v>
      </c>
      <c r="I8" s="400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4" t="s">
        <v>40</v>
      </c>
      <c r="C13" s="395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88" t="s">
        <v>67</v>
      </c>
      <c r="J15" s="389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88" t="s">
        <v>68</v>
      </c>
      <c r="J16" s="389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197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1" t="s">
        <v>38</v>
      </c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3"/>
      <c r="M22" s="24"/>
      <c r="N22" s="39"/>
      <c r="O22" s="426" t="s">
        <v>40</v>
      </c>
      <c r="P22" s="427"/>
      <c r="Q22" s="427"/>
      <c r="R22" s="428"/>
      <c r="S22" s="27"/>
      <c r="T22" s="426" t="s">
        <v>41</v>
      </c>
      <c r="U22" s="427"/>
      <c r="V22" s="427"/>
      <c r="W22" s="427"/>
      <c r="X22" s="427"/>
      <c r="Y22" s="428"/>
      <c r="Z22" s="48"/>
      <c r="AA22" s="24"/>
    </row>
    <row r="23" spans="1:27" s="25" customFormat="1" ht="27.75" customHeight="1" x14ac:dyDescent="0.2">
      <c r="A23" s="272"/>
      <c r="B23" s="270"/>
      <c r="C23" s="393" t="s">
        <v>206</v>
      </c>
      <c r="D23" s="393"/>
      <c r="E23" s="393"/>
      <c r="F23" s="393"/>
      <c r="G23" s="273" t="str">
        <f>$J$1</f>
        <v>February</v>
      </c>
      <c r="H23" s="400">
        <f>$K$1</f>
        <v>2024</v>
      </c>
      <c r="I23" s="400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4" t="s">
        <v>40</v>
      </c>
      <c r="C28" s="39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88" t="s">
        <v>67</v>
      </c>
      <c r="J30" s="389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88" t="s">
        <v>68</v>
      </c>
      <c r="J31" s="389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197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1" t="s">
        <v>38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3"/>
      <c r="M37" s="24"/>
      <c r="N37" s="28"/>
      <c r="O37" s="390" t="s">
        <v>40</v>
      </c>
      <c r="P37" s="391"/>
      <c r="Q37" s="391"/>
      <c r="R37" s="392"/>
      <c r="S37" s="29"/>
      <c r="T37" s="390" t="s">
        <v>41</v>
      </c>
      <c r="U37" s="391"/>
      <c r="V37" s="391"/>
      <c r="W37" s="391"/>
      <c r="X37" s="391"/>
      <c r="Y37" s="392"/>
      <c r="Z37" s="30"/>
      <c r="AA37" s="24"/>
    </row>
    <row r="38" spans="1:27" s="25" customFormat="1" ht="27.75" customHeight="1" x14ac:dyDescent="0.2">
      <c r="A38" s="272"/>
      <c r="B38" s="270"/>
      <c r="C38" s="393" t="s">
        <v>206</v>
      </c>
      <c r="D38" s="393"/>
      <c r="E38" s="393"/>
      <c r="F38" s="393"/>
      <c r="G38" s="273" t="str">
        <f>$J$1</f>
        <v>February</v>
      </c>
      <c r="H38" s="400">
        <f>$K$1</f>
        <v>2024</v>
      </c>
      <c r="I38" s="400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2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394" t="s">
        <v>40</v>
      </c>
      <c r="C43" s="39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88" t="s">
        <v>67</v>
      </c>
      <c r="J45" s="389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88" t="s">
        <v>68</v>
      </c>
      <c r="J46" s="389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197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6" t="s">
        <v>61</v>
      </c>
      <c r="J47" s="398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1" t="s">
        <v>38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3"/>
      <c r="M52" s="24"/>
      <c r="N52" s="28"/>
      <c r="O52" s="390" t="s">
        <v>40</v>
      </c>
      <c r="P52" s="391"/>
      <c r="Q52" s="391"/>
      <c r="R52" s="392"/>
      <c r="S52" s="29"/>
      <c r="T52" s="390" t="s">
        <v>41</v>
      </c>
      <c r="U52" s="391"/>
      <c r="V52" s="391"/>
      <c r="W52" s="391"/>
      <c r="X52" s="391"/>
      <c r="Y52" s="392"/>
      <c r="Z52" s="30"/>
      <c r="AA52" s="24"/>
    </row>
    <row r="53" spans="1:27" s="25" customFormat="1" ht="18" customHeight="1" x14ac:dyDescent="0.2">
      <c r="A53" s="272"/>
      <c r="B53" s="270"/>
      <c r="C53" s="393" t="s">
        <v>206</v>
      </c>
      <c r="D53" s="393"/>
      <c r="E53" s="393"/>
      <c r="F53" s="393"/>
      <c r="G53" s="273" t="str">
        <f>$J$1</f>
        <v>February</v>
      </c>
      <c r="H53" s="400">
        <f>$K$1</f>
        <v>2024</v>
      </c>
      <c r="I53" s="400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4" t="s">
        <v>40</v>
      </c>
      <c r="C58" s="39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88" t="s">
        <v>67</v>
      </c>
      <c r="J60" s="389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88" t="s">
        <v>68</v>
      </c>
      <c r="J61" s="389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197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8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1" t="s">
        <v>38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3"/>
      <c r="M67" s="24"/>
      <c r="N67" s="28"/>
      <c r="O67" s="390" t="s">
        <v>40</v>
      </c>
      <c r="P67" s="391"/>
      <c r="Q67" s="391"/>
      <c r="R67" s="392"/>
      <c r="S67" s="29"/>
      <c r="T67" s="390" t="s">
        <v>41</v>
      </c>
      <c r="U67" s="391"/>
      <c r="V67" s="391"/>
      <c r="W67" s="391"/>
      <c r="X67" s="391"/>
      <c r="Y67" s="392"/>
      <c r="Z67" s="30"/>
    </row>
    <row r="68" spans="1:26" s="25" customFormat="1" ht="18" customHeight="1" x14ac:dyDescent="0.2">
      <c r="A68" s="272"/>
      <c r="B68" s="270"/>
      <c r="C68" s="393" t="s">
        <v>206</v>
      </c>
      <c r="D68" s="393"/>
      <c r="E68" s="393"/>
      <c r="F68" s="393"/>
      <c r="G68" s="273" t="str">
        <f>$J$1</f>
        <v>February</v>
      </c>
      <c r="H68" s="400">
        <f>$K$1</f>
        <v>2024</v>
      </c>
      <c r="I68" s="400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4" t="s">
        <v>40</v>
      </c>
      <c r="C73" s="39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29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88" t="s">
        <v>67</v>
      </c>
      <c r="J75" s="389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285"/>
      <c r="I76" s="388" t="s">
        <v>68</v>
      </c>
      <c r="J76" s="389"/>
      <c r="K76" s="288">
        <f>G76</f>
        <v>3000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197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270"/>
      <c r="I77" s="396" t="s">
        <v>61</v>
      </c>
      <c r="J77" s="398"/>
      <c r="K77" s="229">
        <f>K75-K76</f>
        <v>77000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1" t="s">
        <v>38</v>
      </c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3"/>
      <c r="M82" s="24"/>
      <c r="N82" s="28"/>
      <c r="O82" s="390" t="s">
        <v>40</v>
      </c>
      <c r="P82" s="391"/>
      <c r="Q82" s="391"/>
      <c r="R82" s="392"/>
      <c r="S82" s="29"/>
      <c r="T82" s="390" t="s">
        <v>41</v>
      </c>
      <c r="U82" s="391"/>
      <c r="V82" s="391"/>
      <c r="W82" s="391"/>
      <c r="X82" s="391"/>
      <c r="Y82" s="392"/>
      <c r="Z82" s="30"/>
      <c r="AA82" s="24"/>
    </row>
    <row r="83" spans="1:27" s="25" customFormat="1" ht="18" customHeight="1" x14ac:dyDescent="0.2">
      <c r="A83" s="272"/>
      <c r="B83" s="270"/>
      <c r="C83" s="393" t="s">
        <v>206</v>
      </c>
      <c r="D83" s="393"/>
      <c r="E83" s="393"/>
      <c r="F83" s="393"/>
      <c r="G83" s="273" t="str">
        <f>$J$1</f>
        <v>February</v>
      </c>
      <c r="H83" s="400">
        <f>$K$1</f>
        <v>2024</v>
      </c>
      <c r="I83" s="400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4" t="s">
        <v>40</v>
      </c>
      <c r="C88" s="39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43</v>
      </c>
      <c r="J89" s="290" t="s">
        <v>60</v>
      </c>
      <c r="K89" s="294">
        <f>K84/$K$2/8*I89</f>
        <v>12974.137931034482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88" t="s">
        <v>67</v>
      </c>
      <c r="J90" s="389"/>
      <c r="K90" s="294">
        <f>K88+K89</f>
        <v>82974.137931034478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88" t="s">
        <v>68</v>
      </c>
      <c r="J91" s="389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270"/>
      <c r="E92" s="270"/>
      <c r="F92" s="302" t="s">
        <v>197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8"/>
      <c r="K92" s="229">
        <f>K90-K91</f>
        <v>82974.137931034478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1" t="s">
        <v>38</v>
      </c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3"/>
      <c r="M97" s="24"/>
      <c r="N97" s="28"/>
      <c r="O97" s="390" t="s">
        <v>40</v>
      </c>
      <c r="P97" s="391"/>
      <c r="Q97" s="391"/>
      <c r="R97" s="392"/>
      <c r="S97" s="29"/>
      <c r="T97" s="390" t="s">
        <v>41</v>
      </c>
      <c r="U97" s="391"/>
      <c r="V97" s="391"/>
      <c r="W97" s="391"/>
      <c r="X97" s="391"/>
      <c r="Y97" s="392"/>
      <c r="Z97" s="30"/>
    </row>
    <row r="98" spans="1:27" s="25" customFormat="1" ht="18" customHeight="1" x14ac:dyDescent="0.2">
      <c r="A98" s="272"/>
      <c r="B98" s="270"/>
      <c r="C98" s="393" t="s">
        <v>206</v>
      </c>
      <c r="D98" s="393"/>
      <c r="E98" s="393"/>
      <c r="F98" s="393"/>
      <c r="G98" s="273" t="str">
        <f>$J$1</f>
        <v>February</v>
      </c>
      <c r="H98" s="400">
        <f>$K$1</f>
        <v>2024</v>
      </c>
      <c r="I98" s="400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" si="20">IF(Q100="","",R99-Q100)</f>
        <v>2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1">IF(U101="","",U101+V101)</f>
        <v/>
      </c>
      <c r="X101" s="38"/>
      <c r="Y101" s="63" t="str">
        <f t="shared" ref="Y101:Y110" si="22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394" t="s">
        <v>40</v>
      </c>
      <c r="C103" s="39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29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88" t="s">
        <v>67</v>
      </c>
      <c r="J105" s="389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88" t="s">
        <v>68</v>
      </c>
      <c r="J106" s="389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3">R105-Q106</f>
        <v>15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2</v>
      </c>
      <c r="D107" s="270"/>
      <c r="E107" s="270"/>
      <c r="F107" s="302" t="s">
        <v>197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8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3"/>
        <v>15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3"/>
        <v>15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3"/>
        <v>15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3"/>
        <v>15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1" t="s">
        <v>38</v>
      </c>
      <c r="B112" s="402"/>
      <c r="C112" s="402"/>
      <c r="D112" s="402"/>
      <c r="E112" s="402"/>
      <c r="F112" s="402"/>
      <c r="G112" s="402"/>
      <c r="H112" s="402"/>
      <c r="I112" s="402"/>
      <c r="J112" s="402"/>
      <c r="K112" s="402"/>
      <c r="L112" s="403"/>
      <c r="M112" s="24"/>
      <c r="N112" s="28"/>
      <c r="O112" s="390" t="s">
        <v>40</v>
      </c>
      <c r="P112" s="391"/>
      <c r="Q112" s="391"/>
      <c r="R112" s="392"/>
      <c r="S112" s="29"/>
      <c r="T112" s="390" t="s">
        <v>41</v>
      </c>
      <c r="U112" s="391"/>
      <c r="V112" s="391"/>
      <c r="W112" s="391"/>
      <c r="X112" s="391"/>
      <c r="Y112" s="392"/>
      <c r="Z112" s="30"/>
      <c r="AA112" s="24"/>
    </row>
    <row r="113" spans="1:27" s="25" customFormat="1" ht="18" customHeight="1" x14ac:dyDescent="0.2">
      <c r="A113" s="272"/>
      <c r="B113" s="270"/>
      <c r="C113" s="393" t="s">
        <v>206</v>
      </c>
      <c r="D113" s="393"/>
      <c r="E113" s="393"/>
      <c r="F113" s="393"/>
      <c r="G113" s="273" t="str">
        <f>$J$1</f>
        <v>February</v>
      </c>
      <c r="H113" s="400">
        <f>$K$1</f>
        <v>2024</v>
      </c>
      <c r="I113" s="400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/>
      <c r="Q116" s="36"/>
      <c r="R116" s="36" t="str">
        <f t="shared" si="24"/>
        <v/>
      </c>
      <c r="S116" s="27"/>
      <c r="T116" s="36" t="s">
        <v>44</v>
      </c>
      <c r="U116" s="63"/>
      <c r="V116" s="38"/>
      <c r="W116" s="63" t="str">
        <f t="shared" ref="W116:W125" si="25">IF(U116="","",U116+V116)</f>
        <v/>
      </c>
      <c r="X116" s="38"/>
      <c r="Y116" s="63" t="str">
        <f t="shared" ref="Y116:Y125" si="26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4"/>
        <v/>
      </c>
      <c r="S117" s="27"/>
      <c r="T117" s="36" t="s">
        <v>45</v>
      </c>
      <c r="U117" s="63"/>
      <c r="V117" s="38"/>
      <c r="W117" s="63" t="str">
        <f t="shared" si="25"/>
        <v/>
      </c>
      <c r="X117" s="38"/>
      <c r="Y117" s="63" t="str">
        <f t="shared" si="26"/>
        <v/>
      </c>
      <c r="Z117" s="40"/>
    </row>
    <row r="118" spans="1:27" s="25" customFormat="1" ht="18" customHeight="1" x14ac:dyDescent="0.2">
      <c r="A118" s="272"/>
      <c r="B118" s="394" t="s">
        <v>40</v>
      </c>
      <c r="C118" s="39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4"/>
        <v/>
      </c>
      <c r="S118" s="27"/>
      <c r="T118" s="36" t="s">
        <v>46</v>
      </c>
      <c r="U118" s="63"/>
      <c r="V118" s="38"/>
      <c r="W118" s="63" t="str">
        <f t="shared" si="25"/>
        <v/>
      </c>
      <c r="X118" s="38"/>
      <c r="Y118" s="63" t="str">
        <f t="shared" si="26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31</v>
      </c>
      <c r="J119" s="290" t="s">
        <v>60</v>
      </c>
      <c r="K119" s="294">
        <f>K114/$K$2/8*I119</f>
        <v>5745.6896551724139</v>
      </c>
      <c r="L119" s="295"/>
      <c r="N119" s="35"/>
      <c r="O119" s="36" t="s">
        <v>47</v>
      </c>
      <c r="P119" s="36"/>
      <c r="Q119" s="36"/>
      <c r="R119" s="36" t="str">
        <f t="shared" si="24"/>
        <v/>
      </c>
      <c r="S119" s="27"/>
      <c r="T119" s="36" t="s">
        <v>47</v>
      </c>
      <c r="U119" s="63"/>
      <c r="V119" s="38"/>
      <c r="W119" s="63" t="str">
        <f t="shared" si="25"/>
        <v/>
      </c>
      <c r="X119" s="38"/>
      <c r="Y119" s="63" t="str">
        <f t="shared" si="26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88" t="s">
        <v>67</v>
      </c>
      <c r="J120" s="389"/>
      <c r="K120" s="294">
        <f>K118+K119</f>
        <v>48745.689655172413</v>
      </c>
      <c r="L120" s="295"/>
      <c r="N120" s="35"/>
      <c r="O120" s="36" t="s">
        <v>48</v>
      </c>
      <c r="P120" s="36"/>
      <c r="Q120" s="36"/>
      <c r="R120" s="36" t="str">
        <f t="shared" si="24"/>
        <v/>
      </c>
      <c r="S120" s="27"/>
      <c r="T120" s="36" t="s">
        <v>48</v>
      </c>
      <c r="U120" s="63"/>
      <c r="V120" s="38"/>
      <c r="W120" s="63" t="str">
        <f t="shared" si="25"/>
        <v/>
      </c>
      <c r="X120" s="38"/>
      <c r="Y120" s="63" t="str">
        <f t="shared" si="26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285"/>
      <c r="I121" s="388" t="s">
        <v>68</v>
      </c>
      <c r="J121" s="389"/>
      <c r="K121" s="288">
        <f>G121</f>
        <v>2500</v>
      </c>
      <c r="L121" s="296"/>
      <c r="N121" s="35"/>
      <c r="O121" s="36" t="s">
        <v>49</v>
      </c>
      <c r="P121" s="36"/>
      <c r="Q121" s="36"/>
      <c r="R121" s="36" t="str">
        <f t="shared" si="24"/>
        <v/>
      </c>
      <c r="S121" s="27"/>
      <c r="T121" s="36" t="s">
        <v>49</v>
      </c>
      <c r="U121" s="63"/>
      <c r="V121" s="38"/>
      <c r="W121" s="63" t="str">
        <f t="shared" si="25"/>
        <v/>
      </c>
      <c r="X121" s="38"/>
      <c r="Y121" s="63" t="str">
        <f t="shared" si="26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197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270"/>
      <c r="I122" s="396" t="s">
        <v>61</v>
      </c>
      <c r="J122" s="398"/>
      <c r="K122" s="229">
        <f>K120-K121</f>
        <v>46245.689655172413</v>
      </c>
      <c r="L122" s="297"/>
      <c r="N122" s="35"/>
      <c r="O122" s="36" t="s">
        <v>54</v>
      </c>
      <c r="P122" s="36"/>
      <c r="Q122" s="36"/>
      <c r="R122" s="36" t="str">
        <f t="shared" si="24"/>
        <v/>
      </c>
      <c r="S122" s="27"/>
      <c r="T122" s="36" t="s">
        <v>54</v>
      </c>
      <c r="U122" s="63"/>
      <c r="V122" s="38"/>
      <c r="W122" s="63" t="str">
        <f t="shared" si="25"/>
        <v/>
      </c>
      <c r="X122" s="38"/>
      <c r="Y122" s="63" t="str">
        <f t="shared" si="26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4"/>
        <v/>
      </c>
      <c r="S123" s="27"/>
      <c r="T123" s="36" t="s">
        <v>50</v>
      </c>
      <c r="U123" s="63"/>
      <c r="V123" s="38"/>
      <c r="W123" s="63" t="str">
        <f t="shared" si="25"/>
        <v/>
      </c>
      <c r="X123" s="38"/>
      <c r="Y123" s="63" t="str">
        <f t="shared" si="26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3"/>
      <c r="V124" s="38"/>
      <c r="W124" s="63" t="str">
        <f t="shared" si="25"/>
        <v/>
      </c>
      <c r="X124" s="38"/>
      <c r="Y124" s="63" t="str">
        <f t="shared" si="26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3"/>
      <c r="V125" s="38"/>
      <c r="W125" s="63" t="str">
        <f t="shared" si="25"/>
        <v/>
      </c>
      <c r="X125" s="38"/>
      <c r="Y125" s="63" t="str">
        <f t="shared" si="26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1" t="s">
        <v>38</v>
      </c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3"/>
      <c r="M127" s="24"/>
      <c r="N127" s="28"/>
      <c r="O127" s="390" t="s">
        <v>40</v>
      </c>
      <c r="P127" s="391"/>
      <c r="Q127" s="391"/>
      <c r="R127" s="392"/>
      <c r="S127" s="29"/>
      <c r="T127" s="390" t="s">
        <v>41</v>
      </c>
      <c r="U127" s="391"/>
      <c r="V127" s="391"/>
      <c r="W127" s="391"/>
      <c r="X127" s="391"/>
      <c r="Y127" s="392"/>
      <c r="Z127" s="30"/>
      <c r="AA127" s="24"/>
    </row>
    <row r="128" spans="1:27" s="25" customFormat="1" ht="18" customHeight="1" x14ac:dyDescent="0.2">
      <c r="A128" s="272"/>
      <c r="B128" s="270"/>
      <c r="C128" s="393" t="s">
        <v>206</v>
      </c>
      <c r="D128" s="393"/>
      <c r="E128" s="393"/>
      <c r="F128" s="393"/>
      <c r="G128" s="273" t="str">
        <f>$J$1</f>
        <v>February</v>
      </c>
      <c r="H128" s="400">
        <f>$K$1</f>
        <v>2024</v>
      </c>
      <c r="I128" s="400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7">IF(Q130="","",R129-Q130)</f>
        <v>11</v>
      </c>
      <c r="S130" s="27"/>
      <c r="T130" s="36" t="s">
        <v>69</v>
      </c>
      <c r="U130" s="63">
        <f t="shared" ref="U130:U135" si="28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/>
      <c r="Q131" s="36"/>
      <c r="R131" s="36" t="str">
        <f t="shared" si="27"/>
        <v/>
      </c>
      <c r="S131" s="27"/>
      <c r="T131" s="36" t="s">
        <v>44</v>
      </c>
      <c r="U131" s="63">
        <f t="shared" si="28"/>
        <v>0</v>
      </c>
      <c r="V131" s="38"/>
      <c r="W131" s="63">
        <f t="shared" ref="W131:W140" si="29">IF(U131="","",U131+V131)</f>
        <v>0</v>
      </c>
      <c r="X131" s="38"/>
      <c r="Y131" s="63">
        <f t="shared" ref="Y131:Y140" si="30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7"/>
        <v/>
      </c>
      <c r="S132" s="27"/>
      <c r="T132" s="36" t="s">
        <v>45</v>
      </c>
      <c r="U132" s="63">
        <f t="shared" si="28"/>
        <v>0</v>
      </c>
      <c r="V132" s="38"/>
      <c r="W132" s="63">
        <f t="shared" si="29"/>
        <v>0</v>
      </c>
      <c r="X132" s="38"/>
      <c r="Y132" s="63">
        <f t="shared" si="30"/>
        <v>0</v>
      </c>
      <c r="Z132" s="40"/>
      <c r="AB132" s="65">
        <f>K137+K122</f>
        <v>82301.724137931044</v>
      </c>
    </row>
    <row r="133" spans="1:28" s="25" customFormat="1" ht="18" customHeight="1" x14ac:dyDescent="0.2">
      <c r="A133" s="272"/>
      <c r="B133" s="394" t="s">
        <v>40</v>
      </c>
      <c r="C133" s="39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7"/>
        <v/>
      </c>
      <c r="S133" s="27"/>
      <c r="T133" s="36" t="s">
        <v>46</v>
      </c>
      <c r="U133" s="63">
        <f t="shared" si="28"/>
        <v>0</v>
      </c>
      <c r="V133" s="38"/>
      <c r="W133" s="63">
        <f t="shared" si="29"/>
        <v>0</v>
      </c>
      <c r="X133" s="38"/>
      <c r="Y133" s="63">
        <f t="shared" si="30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7</v>
      </c>
      <c r="J134" s="290" t="s">
        <v>60</v>
      </c>
      <c r="K134" s="294">
        <f>K129/$K$2/8*I134</f>
        <v>1056.0344827586207</v>
      </c>
      <c r="L134" s="295"/>
      <c r="N134" s="35"/>
      <c r="O134" s="36" t="s">
        <v>47</v>
      </c>
      <c r="P134" s="36"/>
      <c r="Q134" s="36"/>
      <c r="R134" s="36" t="str">
        <f t="shared" si="27"/>
        <v/>
      </c>
      <c r="S134" s="27"/>
      <c r="T134" s="36" t="s">
        <v>47</v>
      </c>
      <c r="U134" s="63">
        <f t="shared" si="28"/>
        <v>0</v>
      </c>
      <c r="V134" s="38"/>
      <c r="W134" s="63">
        <f t="shared" si="29"/>
        <v>0</v>
      </c>
      <c r="X134" s="38"/>
      <c r="Y134" s="63">
        <f t="shared" si="30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88" t="s">
        <v>67</v>
      </c>
      <c r="J135" s="389"/>
      <c r="K135" s="294">
        <f>K133+K134</f>
        <v>36056.034482758623</v>
      </c>
      <c r="L135" s="295"/>
      <c r="N135" s="35"/>
      <c r="O135" s="36" t="s">
        <v>48</v>
      </c>
      <c r="P135" s="36"/>
      <c r="Q135" s="36"/>
      <c r="R135" s="36" t="str">
        <f t="shared" si="27"/>
        <v/>
      </c>
      <c r="S135" s="27"/>
      <c r="T135" s="36" t="s">
        <v>48</v>
      </c>
      <c r="U135" s="63">
        <f t="shared" si="28"/>
        <v>0</v>
      </c>
      <c r="V135" s="38"/>
      <c r="W135" s="63">
        <f t="shared" si="29"/>
        <v>0</v>
      </c>
      <c r="X135" s="38"/>
      <c r="Y135" s="63">
        <f t="shared" si="30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88" t="s">
        <v>68</v>
      </c>
      <c r="J136" s="389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7"/>
        <v/>
      </c>
      <c r="S136" s="27"/>
      <c r="T136" s="36" t="s">
        <v>49</v>
      </c>
      <c r="U136" s="63">
        <f>Y135</f>
        <v>0</v>
      </c>
      <c r="V136" s="38"/>
      <c r="W136" s="63">
        <f t="shared" si="29"/>
        <v>0</v>
      </c>
      <c r="X136" s="38"/>
      <c r="Y136" s="63">
        <f t="shared" si="30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70"/>
      <c r="E137" s="270"/>
      <c r="F137" s="302" t="s">
        <v>197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8"/>
      <c r="K137" s="229">
        <f>K135-K136</f>
        <v>36056.034482758623</v>
      </c>
      <c r="L137" s="297"/>
      <c r="N137" s="35"/>
      <c r="O137" s="36" t="s">
        <v>54</v>
      </c>
      <c r="P137" s="36"/>
      <c r="Q137" s="36"/>
      <c r="R137" s="36" t="str">
        <f t="shared" si="27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9"/>
        <v/>
      </c>
      <c r="X137" s="38"/>
      <c r="Y137" s="63" t="str">
        <f t="shared" si="30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7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9"/>
        <v/>
      </c>
      <c r="X138" s="38"/>
      <c r="Y138" s="63" t="str">
        <f t="shared" si="30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7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9"/>
        <v/>
      </c>
      <c r="X139" s="38"/>
      <c r="Y139" s="63" t="str">
        <f t="shared" si="30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7"/>
        <v/>
      </c>
      <c r="S140" s="27"/>
      <c r="T140" s="36" t="s">
        <v>56</v>
      </c>
      <c r="U140" s="63">
        <v>0</v>
      </c>
      <c r="V140" s="38"/>
      <c r="W140" s="63">
        <f t="shared" si="29"/>
        <v>0</v>
      </c>
      <c r="X140" s="38"/>
      <c r="Y140" s="63">
        <f t="shared" si="30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1" t="s">
        <v>38</v>
      </c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3"/>
      <c r="M142" s="24"/>
      <c r="N142" s="28"/>
      <c r="O142" s="390" t="s">
        <v>40</v>
      </c>
      <c r="P142" s="391"/>
      <c r="Q142" s="391"/>
      <c r="R142" s="392"/>
      <c r="S142" s="29"/>
      <c r="T142" s="390" t="s">
        <v>41</v>
      </c>
      <c r="U142" s="391"/>
      <c r="V142" s="391"/>
      <c r="W142" s="391"/>
      <c r="X142" s="391"/>
      <c r="Y142" s="392"/>
      <c r="Z142" s="30"/>
      <c r="AA142" s="24"/>
    </row>
    <row r="143" spans="1:28" s="25" customFormat="1" ht="18" customHeight="1" x14ac:dyDescent="0.2">
      <c r="A143" s="272"/>
      <c r="B143" s="270"/>
      <c r="C143" s="393" t="s">
        <v>206</v>
      </c>
      <c r="D143" s="393"/>
      <c r="E143" s="393"/>
      <c r="F143" s="393"/>
      <c r="G143" s="273" t="str">
        <f>$J$1</f>
        <v>February</v>
      </c>
      <c r="H143" s="400">
        <f>$K$1</f>
        <v>2024</v>
      </c>
      <c r="I143" s="400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1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/>
      <c r="Q146" s="36"/>
      <c r="R146" s="36" t="str">
        <f t="shared" si="31"/>
        <v/>
      </c>
      <c r="S146" s="27"/>
      <c r="T146" s="36" t="s">
        <v>44</v>
      </c>
      <c r="U146" s="63"/>
      <c r="V146" s="38"/>
      <c r="W146" s="63" t="str">
        <f t="shared" ref="W146:W155" si="32">IF(U146="","",U146+V146)</f>
        <v/>
      </c>
      <c r="X146" s="38"/>
      <c r="Y146" s="63" t="str">
        <f t="shared" ref="Y146:Y155" si="33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1"/>
        <v/>
      </c>
      <c r="S147" s="27"/>
      <c r="T147" s="36" t="s">
        <v>45</v>
      </c>
      <c r="U147" s="63"/>
      <c r="V147" s="38"/>
      <c r="W147" s="63" t="str">
        <f t="shared" si="32"/>
        <v/>
      </c>
      <c r="X147" s="38"/>
      <c r="Y147" s="63" t="str">
        <f t="shared" si="33"/>
        <v/>
      </c>
      <c r="Z147" s="40"/>
    </row>
    <row r="148" spans="1:27" s="25" customFormat="1" ht="18" customHeight="1" x14ac:dyDescent="0.2">
      <c r="A148" s="272"/>
      <c r="B148" s="394" t="s">
        <v>40</v>
      </c>
      <c r="C148" s="39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1"/>
        <v/>
      </c>
      <c r="S148" s="27"/>
      <c r="T148" s="36" t="s">
        <v>46</v>
      </c>
      <c r="U148" s="63"/>
      <c r="V148" s="38"/>
      <c r="W148" s="63" t="str">
        <f t="shared" si="32"/>
        <v/>
      </c>
      <c r="X148" s="38"/>
      <c r="Y148" s="63" t="str">
        <f t="shared" si="33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47</v>
      </c>
      <c r="J149" s="290" t="s">
        <v>60</v>
      </c>
      <c r="K149" s="294">
        <f>K144/$K$2/8*I149</f>
        <v>7090.5172413793098</v>
      </c>
      <c r="L149" s="295"/>
      <c r="N149" s="35"/>
      <c r="O149" s="36" t="s">
        <v>47</v>
      </c>
      <c r="P149" s="36"/>
      <c r="Q149" s="36"/>
      <c r="R149" s="36" t="str">
        <f t="shared" si="31"/>
        <v/>
      </c>
      <c r="S149" s="27"/>
      <c r="T149" s="36" t="s">
        <v>47</v>
      </c>
      <c r="U149" s="63"/>
      <c r="V149" s="38"/>
      <c r="W149" s="63" t="str">
        <f t="shared" si="32"/>
        <v/>
      </c>
      <c r="X149" s="38"/>
      <c r="Y149" s="63" t="str">
        <f t="shared" si="33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88" t="s">
        <v>67</v>
      </c>
      <c r="J150" s="389"/>
      <c r="K150" s="294">
        <f>K148+K149</f>
        <v>42090.517241379312</v>
      </c>
      <c r="L150" s="295"/>
      <c r="N150" s="35"/>
      <c r="O150" s="36" t="s">
        <v>48</v>
      </c>
      <c r="P150" s="36"/>
      <c r="Q150" s="36"/>
      <c r="R150" s="36" t="str">
        <f t="shared" si="31"/>
        <v/>
      </c>
      <c r="S150" s="27"/>
      <c r="T150" s="36" t="s">
        <v>48</v>
      </c>
      <c r="U150" s="63"/>
      <c r="V150" s="38"/>
      <c r="W150" s="63" t="str">
        <f t="shared" si="32"/>
        <v/>
      </c>
      <c r="X150" s="38"/>
      <c r="Y150" s="63" t="str">
        <f t="shared" si="33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3000</v>
      </c>
      <c r="H151" s="285"/>
      <c r="I151" s="388" t="s">
        <v>68</v>
      </c>
      <c r="J151" s="389"/>
      <c r="K151" s="288">
        <f>G151</f>
        <v>3000</v>
      </c>
      <c r="L151" s="296"/>
      <c r="N151" s="35"/>
      <c r="O151" s="36" t="s">
        <v>49</v>
      </c>
      <c r="P151" s="36"/>
      <c r="Q151" s="36"/>
      <c r="R151" s="36" t="str">
        <f t="shared" si="31"/>
        <v/>
      </c>
      <c r="S151" s="27"/>
      <c r="T151" s="36" t="s">
        <v>49</v>
      </c>
      <c r="U151" s="63"/>
      <c r="V151" s="38"/>
      <c r="W151" s="63" t="str">
        <f t="shared" si="32"/>
        <v/>
      </c>
      <c r="X151" s="38"/>
      <c r="Y151" s="63" t="str">
        <f t="shared" si="33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197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8"/>
      <c r="K152" s="229">
        <f>K150-K151</f>
        <v>39090.517241379312</v>
      </c>
      <c r="L152" s="297"/>
      <c r="N152" s="35"/>
      <c r="O152" s="36" t="s">
        <v>54</v>
      </c>
      <c r="P152" s="36"/>
      <c r="Q152" s="36"/>
      <c r="R152" s="36" t="str">
        <f t="shared" si="31"/>
        <v/>
      </c>
      <c r="S152" s="27"/>
      <c r="T152" s="36" t="s">
        <v>54</v>
      </c>
      <c r="U152" s="63"/>
      <c r="V152" s="38"/>
      <c r="W152" s="63" t="str">
        <f t="shared" si="32"/>
        <v/>
      </c>
      <c r="X152" s="38"/>
      <c r="Y152" s="63" t="str">
        <f t="shared" si="33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1"/>
        <v/>
      </c>
      <c r="S153" s="27"/>
      <c r="T153" s="36" t="s">
        <v>50</v>
      </c>
      <c r="U153" s="63"/>
      <c r="V153" s="38"/>
      <c r="W153" s="63" t="str">
        <f t="shared" si="32"/>
        <v/>
      </c>
      <c r="X153" s="38"/>
      <c r="Y153" s="63" t="str">
        <f t="shared" si="33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1"/>
        <v/>
      </c>
      <c r="S154" s="27"/>
      <c r="T154" s="36" t="s">
        <v>55</v>
      </c>
      <c r="U154" s="63"/>
      <c r="V154" s="38"/>
      <c r="W154" s="63" t="str">
        <f t="shared" si="32"/>
        <v/>
      </c>
      <c r="X154" s="38"/>
      <c r="Y154" s="63" t="str">
        <f t="shared" si="33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1"/>
        <v/>
      </c>
      <c r="S155" s="27"/>
      <c r="T155" s="36" t="s">
        <v>56</v>
      </c>
      <c r="U155" s="63"/>
      <c r="V155" s="38"/>
      <c r="W155" s="63" t="str">
        <f t="shared" si="32"/>
        <v/>
      </c>
      <c r="X155" s="38"/>
      <c r="Y155" s="63" t="str">
        <f t="shared" si="33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1" t="s">
        <v>38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3"/>
      <c r="M157" s="24"/>
      <c r="N157" s="28"/>
      <c r="O157" s="390" t="s">
        <v>40</v>
      </c>
      <c r="P157" s="391"/>
      <c r="Q157" s="391"/>
      <c r="R157" s="392"/>
      <c r="S157" s="29"/>
      <c r="T157" s="390" t="s">
        <v>41</v>
      </c>
      <c r="U157" s="391"/>
      <c r="V157" s="391"/>
      <c r="W157" s="391"/>
      <c r="X157" s="391"/>
      <c r="Y157" s="392"/>
      <c r="Z157" s="30"/>
      <c r="AA157" s="24"/>
    </row>
    <row r="158" spans="1:27" s="25" customFormat="1" ht="18" customHeight="1" x14ac:dyDescent="0.2">
      <c r="A158" s="272"/>
      <c r="B158" s="270"/>
      <c r="C158" s="393" t="s">
        <v>206</v>
      </c>
      <c r="D158" s="393"/>
      <c r="E158" s="393"/>
      <c r="F158" s="393"/>
      <c r="G158" s="273" t="str">
        <f>$J$1</f>
        <v>February</v>
      </c>
      <c r="H158" s="400">
        <f>$K$1</f>
        <v>2024</v>
      </c>
      <c r="I158" s="400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4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/>
      <c r="Q161" s="36"/>
      <c r="R161" s="36" t="str">
        <f t="shared" si="34"/>
        <v/>
      </c>
      <c r="S161" s="27"/>
      <c r="T161" s="36" t="s">
        <v>44</v>
      </c>
      <c r="U161" s="63"/>
      <c r="V161" s="38"/>
      <c r="W161" s="63" t="str">
        <f t="shared" ref="W161:W170" si="35">IF(U161="","",U161+V161)</f>
        <v/>
      </c>
      <c r="X161" s="38"/>
      <c r="Y161" s="63" t="str">
        <f t="shared" ref="Y161:Y170" si="36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4"/>
        <v/>
      </c>
      <c r="S162" s="27"/>
      <c r="T162" s="36" t="s">
        <v>45</v>
      </c>
      <c r="U162" s="63"/>
      <c r="V162" s="38"/>
      <c r="W162" s="63" t="str">
        <f t="shared" si="35"/>
        <v/>
      </c>
      <c r="X162" s="38"/>
      <c r="Y162" s="63" t="str">
        <f t="shared" si="36"/>
        <v/>
      </c>
      <c r="Z162" s="40"/>
    </row>
    <row r="163" spans="1:27" s="25" customFormat="1" ht="18" customHeight="1" x14ac:dyDescent="0.2">
      <c r="A163" s="272"/>
      <c r="B163" s="394" t="s">
        <v>40</v>
      </c>
      <c r="C163" s="39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4"/>
        <v/>
      </c>
      <c r="S163" s="27"/>
      <c r="T163" s="36" t="s">
        <v>46</v>
      </c>
      <c r="U163" s="63"/>
      <c r="V163" s="38"/>
      <c r="W163" s="63" t="str">
        <f t="shared" si="35"/>
        <v/>
      </c>
      <c r="X163" s="38"/>
      <c r="Y163" s="63" t="str">
        <f t="shared" si="36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82</v>
      </c>
      <c r="J164" s="290" t="s">
        <v>60</v>
      </c>
      <c r="K164" s="294">
        <f>K159/$K$2/8*I164</f>
        <v>21206.896551724141</v>
      </c>
      <c r="L164" s="295"/>
      <c r="N164" s="35"/>
      <c r="O164" s="36" t="s">
        <v>47</v>
      </c>
      <c r="P164" s="36"/>
      <c r="Q164" s="36"/>
      <c r="R164" s="36" t="str">
        <f t="shared" si="34"/>
        <v/>
      </c>
      <c r="S164" s="27"/>
      <c r="T164" s="36" t="s">
        <v>47</v>
      </c>
      <c r="U164" s="63"/>
      <c r="V164" s="38"/>
      <c r="W164" s="63" t="str">
        <f t="shared" si="35"/>
        <v/>
      </c>
      <c r="X164" s="38"/>
      <c r="Y164" s="63" t="str">
        <f t="shared" si="36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88" t="s">
        <v>67</v>
      </c>
      <c r="J165" s="389"/>
      <c r="K165" s="294">
        <f>K163+K164</f>
        <v>81206.896551724145</v>
      </c>
      <c r="L165" s="295"/>
      <c r="N165" s="35"/>
      <c r="O165" s="36" t="s">
        <v>48</v>
      </c>
      <c r="P165" s="36"/>
      <c r="Q165" s="36"/>
      <c r="R165" s="36" t="str">
        <f t="shared" si="34"/>
        <v/>
      </c>
      <c r="S165" s="27"/>
      <c r="T165" s="36" t="s">
        <v>48</v>
      </c>
      <c r="U165" s="63"/>
      <c r="V165" s="38"/>
      <c r="W165" s="63" t="str">
        <f t="shared" si="35"/>
        <v/>
      </c>
      <c r="X165" s="38"/>
      <c r="Y165" s="63" t="str">
        <f t="shared" si="36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88" t="s">
        <v>68</v>
      </c>
      <c r="J166" s="389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4"/>
        <v/>
      </c>
      <c r="S166" s="27"/>
      <c r="T166" s="36" t="s">
        <v>49</v>
      </c>
      <c r="U166" s="63"/>
      <c r="V166" s="38"/>
      <c r="W166" s="63" t="str">
        <f t="shared" si="35"/>
        <v/>
      </c>
      <c r="X166" s="38"/>
      <c r="Y166" s="63" t="str">
        <f t="shared" si="36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197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270"/>
      <c r="I167" s="396" t="s">
        <v>61</v>
      </c>
      <c r="J167" s="398"/>
      <c r="K167" s="229">
        <f>K165-K166</f>
        <v>76206.896551724145</v>
      </c>
      <c r="L167" s="297"/>
      <c r="N167" s="35"/>
      <c r="O167" s="36" t="s">
        <v>54</v>
      </c>
      <c r="P167" s="36"/>
      <c r="Q167" s="36"/>
      <c r="R167" s="36" t="str">
        <f t="shared" si="34"/>
        <v/>
      </c>
      <c r="S167" s="27"/>
      <c r="T167" s="36" t="s">
        <v>54</v>
      </c>
      <c r="U167" s="63"/>
      <c r="V167" s="38"/>
      <c r="W167" s="63" t="str">
        <f t="shared" si="35"/>
        <v/>
      </c>
      <c r="X167" s="38"/>
      <c r="Y167" s="63" t="str">
        <f t="shared" si="36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4"/>
        <v/>
      </c>
      <c r="S168" s="27"/>
      <c r="T168" s="36" t="s">
        <v>50</v>
      </c>
      <c r="U168" s="63"/>
      <c r="V168" s="38"/>
      <c r="W168" s="63" t="str">
        <f t="shared" si="35"/>
        <v/>
      </c>
      <c r="X168" s="38"/>
      <c r="Y168" s="63" t="str">
        <f t="shared" si="36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4"/>
        <v/>
      </c>
      <c r="S169" s="27"/>
      <c r="T169" s="36" t="s">
        <v>55</v>
      </c>
      <c r="U169" s="63"/>
      <c r="V169" s="38"/>
      <c r="W169" s="63" t="str">
        <f t="shared" si="35"/>
        <v/>
      </c>
      <c r="X169" s="38"/>
      <c r="Y169" s="63" t="str">
        <f t="shared" si="36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4"/>
        <v/>
      </c>
      <c r="S170" s="27"/>
      <c r="T170" s="36" t="s">
        <v>56</v>
      </c>
      <c r="U170" s="63"/>
      <c r="V170" s="38"/>
      <c r="W170" s="63" t="str">
        <f t="shared" si="35"/>
        <v/>
      </c>
      <c r="X170" s="38"/>
      <c r="Y170" s="63" t="str">
        <f t="shared" si="36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1" t="s">
        <v>38</v>
      </c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3"/>
      <c r="M172" s="24"/>
      <c r="N172" s="28"/>
      <c r="O172" s="390" t="s">
        <v>40</v>
      </c>
      <c r="P172" s="391"/>
      <c r="Q172" s="391"/>
      <c r="R172" s="392"/>
      <c r="S172" s="29"/>
      <c r="T172" s="390" t="s">
        <v>41</v>
      </c>
      <c r="U172" s="391"/>
      <c r="V172" s="391"/>
      <c r="W172" s="391"/>
      <c r="X172" s="391"/>
      <c r="Y172" s="392"/>
      <c r="Z172" s="30"/>
      <c r="AA172" s="24"/>
    </row>
    <row r="173" spans="1:27" s="25" customFormat="1" ht="18" customHeight="1" x14ac:dyDescent="0.2">
      <c r="A173" s="272"/>
      <c r="B173" s="270"/>
      <c r="C173" s="393" t="s">
        <v>206</v>
      </c>
      <c r="D173" s="393"/>
      <c r="E173" s="393"/>
      <c r="F173" s="393"/>
      <c r="G173" s="273" t="str">
        <f>$J$1</f>
        <v>February</v>
      </c>
      <c r="H173" s="400">
        <f>$K$1</f>
        <v>2024</v>
      </c>
      <c r="I173" s="400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7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/>
      <c r="Q176" s="36"/>
      <c r="R176" s="36" t="str">
        <f t="shared" si="37"/>
        <v/>
      </c>
      <c r="S176" s="27"/>
      <c r="T176" s="36" t="s">
        <v>44</v>
      </c>
      <c r="U176" s="63"/>
      <c r="V176" s="38"/>
      <c r="W176" s="63" t="str">
        <f t="shared" ref="W176:W185" si="38">IF(U176="","",U176+V176)</f>
        <v/>
      </c>
      <c r="X176" s="38"/>
      <c r="Y176" s="63" t="str">
        <f t="shared" ref="Y176:Y185" si="39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7"/>
        <v/>
      </c>
      <c r="S177" s="27"/>
      <c r="T177" s="36" t="s">
        <v>45</v>
      </c>
      <c r="U177" s="63"/>
      <c r="V177" s="38"/>
      <c r="W177" s="63" t="str">
        <f t="shared" si="38"/>
        <v/>
      </c>
      <c r="X177" s="38"/>
      <c r="Y177" s="63" t="str">
        <f t="shared" si="39"/>
        <v/>
      </c>
      <c r="Z177" s="40"/>
    </row>
    <row r="178" spans="1:27" s="25" customFormat="1" ht="18" customHeight="1" x14ac:dyDescent="0.2">
      <c r="A178" s="272"/>
      <c r="B178" s="394" t="s">
        <v>40</v>
      </c>
      <c r="C178" s="39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7"/>
        <v/>
      </c>
      <c r="S178" s="27"/>
      <c r="T178" s="36" t="s">
        <v>46</v>
      </c>
      <c r="U178" s="63"/>
      <c r="V178" s="38"/>
      <c r="W178" s="63" t="str">
        <f t="shared" si="38"/>
        <v/>
      </c>
      <c r="X178" s="38"/>
      <c r="Y178" s="63" t="str">
        <f t="shared" si="39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285"/>
      <c r="I179" s="289">
        <v>2</v>
      </c>
      <c r="J179" s="290" t="s">
        <v>60</v>
      </c>
      <c r="K179" s="294">
        <f>K174/$K$2/8*I179</f>
        <v>431.0344827586207</v>
      </c>
      <c r="L179" s="295"/>
      <c r="N179" s="35"/>
      <c r="O179" s="36" t="s">
        <v>47</v>
      </c>
      <c r="P179" s="36"/>
      <c r="Q179" s="36"/>
      <c r="R179" s="36" t="str">
        <f t="shared" si="37"/>
        <v/>
      </c>
      <c r="S179" s="27"/>
      <c r="T179" s="36" t="s">
        <v>47</v>
      </c>
      <c r="U179" s="63"/>
      <c r="V179" s="38"/>
      <c r="W179" s="63" t="str">
        <f t="shared" si="38"/>
        <v/>
      </c>
      <c r="X179" s="38"/>
      <c r="Y179" s="63" t="str">
        <f t="shared" si="39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285"/>
      <c r="I180" s="388" t="s">
        <v>67</v>
      </c>
      <c r="J180" s="389"/>
      <c r="K180" s="294">
        <f>K178+K179</f>
        <v>50431.034482758623</v>
      </c>
      <c r="L180" s="295"/>
      <c r="N180" s="35"/>
      <c r="O180" s="36" t="s">
        <v>48</v>
      </c>
      <c r="P180" s="36"/>
      <c r="Q180" s="36"/>
      <c r="R180" s="36" t="str">
        <f t="shared" si="37"/>
        <v/>
      </c>
      <c r="S180" s="27"/>
      <c r="T180" s="36" t="s">
        <v>48</v>
      </c>
      <c r="U180" s="63"/>
      <c r="V180" s="38"/>
      <c r="W180" s="63" t="str">
        <f t="shared" si="38"/>
        <v/>
      </c>
      <c r="X180" s="38"/>
      <c r="Y180" s="63" t="str">
        <f t="shared" si="39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88" t="s">
        <v>68</v>
      </c>
      <c r="J181" s="389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7"/>
        <v/>
      </c>
      <c r="S181" s="27"/>
      <c r="T181" s="36" t="s">
        <v>49</v>
      </c>
      <c r="U181" s="63"/>
      <c r="V181" s="38"/>
      <c r="W181" s="63" t="str">
        <f t="shared" si="38"/>
        <v/>
      </c>
      <c r="X181" s="38"/>
      <c r="Y181" s="63" t="str">
        <f t="shared" si="39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270"/>
      <c r="E182" s="270"/>
      <c r="F182" s="302" t="s">
        <v>197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270"/>
      <c r="I182" s="396" t="s">
        <v>61</v>
      </c>
      <c r="J182" s="398"/>
      <c r="K182" s="229">
        <f>K180-K181</f>
        <v>50431.034482758623</v>
      </c>
      <c r="L182" s="297"/>
      <c r="N182" s="35"/>
      <c r="O182" s="36" t="s">
        <v>54</v>
      </c>
      <c r="P182" s="36"/>
      <c r="Q182" s="36"/>
      <c r="R182" s="36" t="str">
        <f t="shared" si="37"/>
        <v/>
      </c>
      <c r="S182" s="27"/>
      <c r="T182" s="36" t="s">
        <v>54</v>
      </c>
      <c r="U182" s="63"/>
      <c r="V182" s="38"/>
      <c r="W182" s="63" t="str">
        <f t="shared" si="38"/>
        <v/>
      </c>
      <c r="X182" s="38"/>
      <c r="Y182" s="63" t="str">
        <f t="shared" si="39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7"/>
        <v/>
      </c>
      <c r="S183" s="27"/>
      <c r="T183" s="36" t="s">
        <v>50</v>
      </c>
      <c r="U183" s="63"/>
      <c r="V183" s="38"/>
      <c r="W183" s="63" t="str">
        <f t="shared" si="38"/>
        <v/>
      </c>
      <c r="X183" s="38"/>
      <c r="Y183" s="63" t="str">
        <f t="shared" si="39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7"/>
        <v/>
      </c>
      <c r="S184" s="27"/>
      <c r="T184" s="36" t="s">
        <v>55</v>
      </c>
      <c r="U184" s="63"/>
      <c r="V184" s="38"/>
      <c r="W184" s="63" t="str">
        <f t="shared" si="38"/>
        <v/>
      </c>
      <c r="X184" s="38"/>
      <c r="Y184" s="63" t="str">
        <f t="shared" si="39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7"/>
        <v/>
      </c>
      <c r="S185" s="27"/>
      <c r="T185" s="36" t="s">
        <v>56</v>
      </c>
      <c r="U185" s="63"/>
      <c r="V185" s="38"/>
      <c r="W185" s="63" t="str">
        <f t="shared" si="38"/>
        <v/>
      </c>
      <c r="X185" s="38"/>
      <c r="Y185" s="63" t="str">
        <f t="shared" si="39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1" t="s">
        <v>38</v>
      </c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3"/>
      <c r="M187" s="24"/>
      <c r="N187" s="28"/>
      <c r="O187" s="390" t="s">
        <v>40</v>
      </c>
      <c r="P187" s="391"/>
      <c r="Q187" s="391"/>
      <c r="R187" s="392"/>
      <c r="S187" s="29"/>
      <c r="T187" s="390" t="s">
        <v>41</v>
      </c>
      <c r="U187" s="391"/>
      <c r="V187" s="391"/>
      <c r="W187" s="391"/>
      <c r="X187" s="391"/>
      <c r="Y187" s="392"/>
      <c r="Z187" s="30"/>
      <c r="AA187" s="24"/>
    </row>
    <row r="188" spans="1:27" s="25" customFormat="1" ht="18" customHeight="1" x14ac:dyDescent="0.2">
      <c r="A188" s="272"/>
      <c r="B188" s="270"/>
      <c r="C188" s="393" t="s">
        <v>206</v>
      </c>
      <c r="D188" s="393"/>
      <c r="E188" s="393"/>
      <c r="F188" s="393"/>
      <c r="G188" s="273" t="str">
        <f>$J$1</f>
        <v>February</v>
      </c>
      <c r="H188" s="400">
        <f>$K$1</f>
        <v>2024</v>
      </c>
      <c r="I188" s="400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40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/>
      <c r="Q191" s="36"/>
      <c r="R191" s="36" t="str">
        <f t="shared" si="40"/>
        <v/>
      </c>
      <c r="S191" s="27"/>
      <c r="T191" s="36" t="s">
        <v>44</v>
      </c>
      <c r="U191" s="63"/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40"/>
        <v/>
      </c>
      <c r="S192" s="27"/>
      <c r="T192" s="36" t="s">
        <v>45</v>
      </c>
      <c r="U192" s="63" t="str">
        <f t="shared" ref="U192:U195" si="43">Y191</f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394" t="s">
        <v>40</v>
      </c>
      <c r="C193" s="39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40"/>
        <v/>
      </c>
      <c r="S193" s="27"/>
      <c r="T193" s="36" t="s">
        <v>46</v>
      </c>
      <c r="U193" s="63" t="str">
        <f t="shared" si="43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91</v>
      </c>
      <c r="J194" s="290" t="s">
        <v>60</v>
      </c>
      <c r="K194" s="294">
        <f>K189/$K$2/8*I194</f>
        <v>13728.448275862069</v>
      </c>
      <c r="L194" s="295"/>
      <c r="N194" s="35"/>
      <c r="O194" s="36" t="s">
        <v>47</v>
      </c>
      <c r="P194" s="36"/>
      <c r="Q194" s="36"/>
      <c r="R194" s="36" t="str">
        <f t="shared" si="40"/>
        <v/>
      </c>
      <c r="S194" s="27"/>
      <c r="T194" s="36" t="s">
        <v>47</v>
      </c>
      <c r="U194" s="63" t="str">
        <f t="shared" si="43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88" t="s">
        <v>67</v>
      </c>
      <c r="J195" s="389"/>
      <c r="K195" s="294">
        <f>K193+K194</f>
        <v>48728.448275862072</v>
      </c>
      <c r="L195" s="295"/>
      <c r="N195" s="35"/>
      <c r="O195" s="36" t="s">
        <v>48</v>
      </c>
      <c r="P195" s="36"/>
      <c r="Q195" s="36"/>
      <c r="R195" s="36" t="str">
        <f t="shared" si="40"/>
        <v/>
      </c>
      <c r="S195" s="27"/>
      <c r="T195" s="36" t="s">
        <v>48</v>
      </c>
      <c r="U195" s="63" t="str">
        <f t="shared" si="43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88" t="s">
        <v>68</v>
      </c>
      <c r="J196" s="389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40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270"/>
      <c r="E197" s="270"/>
      <c r="F197" s="302" t="s">
        <v>197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270"/>
      <c r="I197" s="396" t="s">
        <v>61</v>
      </c>
      <c r="J197" s="398"/>
      <c r="K197" s="229">
        <f>K195-K196</f>
        <v>43728.448275862072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/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1" t="s">
        <v>38</v>
      </c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3"/>
      <c r="M202" s="24"/>
      <c r="N202" s="28"/>
      <c r="O202" s="390" t="s">
        <v>40</v>
      </c>
      <c r="P202" s="391"/>
      <c r="Q202" s="391"/>
      <c r="R202" s="392"/>
      <c r="S202" s="29"/>
      <c r="T202" s="390" t="s">
        <v>41</v>
      </c>
      <c r="U202" s="391"/>
      <c r="V202" s="391"/>
      <c r="W202" s="391"/>
      <c r="X202" s="391"/>
      <c r="Y202" s="392"/>
      <c r="Z202" s="30"/>
    </row>
    <row r="203" spans="1:26" s="25" customFormat="1" ht="18" customHeight="1" x14ac:dyDescent="0.2">
      <c r="A203" s="272"/>
      <c r="B203" s="270"/>
      <c r="C203" s="393" t="s">
        <v>206</v>
      </c>
      <c r="D203" s="393"/>
      <c r="E203" s="393"/>
      <c r="F203" s="393"/>
      <c r="G203" s="273" t="str">
        <f>$J$1</f>
        <v>February</v>
      </c>
      <c r="H203" s="400">
        <f>$K$1</f>
        <v>2024</v>
      </c>
      <c r="I203" s="400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4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/>
      <c r="Q206" s="36"/>
      <c r="R206" s="36" t="str">
        <f t="shared" si="44"/>
        <v/>
      </c>
      <c r="S206" s="27"/>
      <c r="T206" s="36" t="s">
        <v>44</v>
      </c>
      <c r="U206" s="63"/>
      <c r="V206" s="38"/>
      <c r="W206" s="63" t="str">
        <f t="shared" ref="W206:W215" si="45">IF(U206="","",U206+V206)</f>
        <v/>
      </c>
      <c r="X206" s="38"/>
      <c r="Y206" s="63" t="str">
        <f t="shared" ref="Y206:Y215" si="46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5"/>
        <v/>
      </c>
      <c r="X207" s="38"/>
      <c r="Y207" s="63" t="str">
        <f t="shared" si="46"/>
        <v/>
      </c>
      <c r="Z207" s="40"/>
    </row>
    <row r="208" spans="1:26" s="25" customFormat="1" ht="18" customHeight="1" x14ac:dyDescent="0.2">
      <c r="A208" s="272"/>
      <c r="B208" s="394" t="s">
        <v>40</v>
      </c>
      <c r="C208" s="39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5"/>
        <v/>
      </c>
      <c r="X208" s="38"/>
      <c r="Y208" s="63" t="str">
        <f t="shared" si="46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285"/>
      <c r="I209" s="289">
        <v>24</v>
      </c>
      <c r="J209" s="290" t="s">
        <v>60</v>
      </c>
      <c r="K209" s="294">
        <f>K204/$K$2/8*I209</f>
        <v>2689.655172413793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5"/>
        <v/>
      </c>
      <c r="X209" s="38"/>
      <c r="Y209" s="63" t="str">
        <f t="shared" si="46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85"/>
      <c r="I210" s="388" t="s">
        <v>67</v>
      </c>
      <c r="J210" s="389"/>
      <c r="K210" s="294">
        <f>K208+K209</f>
        <v>28689.655172413793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5"/>
        <v/>
      </c>
      <c r="X210" s="38"/>
      <c r="Y210" s="63" t="str">
        <f t="shared" si="46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85"/>
      <c r="I211" s="388" t="s">
        <v>68</v>
      </c>
      <c r="J211" s="389"/>
      <c r="K211" s="288">
        <f>G211</f>
        <v>8000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5"/>
        <v/>
      </c>
      <c r="X211" s="38"/>
      <c r="Y211" s="63" t="str">
        <f t="shared" si="46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197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6" t="s">
        <v>61</v>
      </c>
      <c r="J212" s="398"/>
      <c r="K212" s="229">
        <f>K210-K211</f>
        <v>20689.655172413793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5"/>
        <v/>
      </c>
      <c r="X212" s="38"/>
      <c r="Y212" s="63" t="str">
        <f t="shared" si="46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5"/>
        <v/>
      </c>
      <c r="X213" s="38"/>
      <c r="Y213" s="63" t="str">
        <f t="shared" si="46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5"/>
        <v/>
      </c>
      <c r="X214" s="38"/>
      <c r="Y214" s="63" t="str">
        <f t="shared" si="46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5"/>
        <v/>
      </c>
      <c r="X215" s="38"/>
      <c r="Y215" s="63" t="str">
        <f t="shared" si="46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1" t="s">
        <v>38</v>
      </c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3"/>
      <c r="M217" s="24"/>
      <c r="N217" s="28"/>
      <c r="O217" s="390" t="s">
        <v>40</v>
      </c>
      <c r="P217" s="391"/>
      <c r="Q217" s="391"/>
      <c r="R217" s="392"/>
      <c r="S217" s="29"/>
      <c r="T217" s="390" t="s">
        <v>41</v>
      </c>
      <c r="U217" s="391"/>
      <c r="V217" s="391"/>
      <c r="W217" s="391"/>
      <c r="X217" s="391"/>
      <c r="Y217" s="392"/>
      <c r="Z217" s="30"/>
    </row>
    <row r="218" spans="1:26" s="25" customFormat="1" ht="18" customHeight="1" x14ac:dyDescent="0.2">
      <c r="A218" s="272"/>
      <c r="B218" s="270"/>
      <c r="C218" s="393" t="s">
        <v>206</v>
      </c>
      <c r="D218" s="393"/>
      <c r="E218" s="393"/>
      <c r="F218" s="393"/>
      <c r="G218" s="273" t="str">
        <f>$J$1</f>
        <v>February</v>
      </c>
      <c r="H218" s="400">
        <f>$K$1</f>
        <v>2024</v>
      </c>
      <c r="I218" s="400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6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/>
      <c r="Q221" s="36"/>
      <c r="R221" s="36" t="str">
        <f t="shared" ref="R221:R226" si="47">IF(Q221="","",R220-Q221)</f>
        <v/>
      </c>
      <c r="S221" s="27"/>
      <c r="T221" s="36" t="s">
        <v>44</v>
      </c>
      <c r="U221" s="63"/>
      <c r="V221" s="38"/>
      <c r="W221" s="63" t="str">
        <f t="shared" ref="W221:W230" si="48">IF(U221="","",U221+V221)</f>
        <v/>
      </c>
      <c r="X221" s="38"/>
      <c r="Y221" s="63" t="str">
        <f t="shared" ref="Y221:Y230" si="49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7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8"/>
        <v/>
      </c>
      <c r="X222" s="38"/>
      <c r="Y222" s="63" t="str">
        <f t="shared" si="49"/>
        <v/>
      </c>
      <c r="Z222" s="40"/>
    </row>
    <row r="223" spans="1:26" s="25" customFormat="1" ht="18" customHeight="1" x14ac:dyDescent="0.2">
      <c r="A223" s="272"/>
      <c r="B223" s="394" t="s">
        <v>40</v>
      </c>
      <c r="C223" s="39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IF(C227&gt;=C226,$K$2,C225+C227)-2</f>
        <v>23</v>
      </c>
      <c r="J223" s="290" t="s">
        <v>59</v>
      </c>
      <c r="K223" s="291">
        <f>K219/$K$2*I223</f>
        <v>27758.62068965517</v>
      </c>
      <c r="L223" s="292"/>
      <c r="N223" s="35"/>
      <c r="O223" s="36" t="s">
        <v>46</v>
      </c>
      <c r="P223" s="36"/>
      <c r="Q223" s="36"/>
      <c r="R223" s="36" t="str">
        <f t="shared" si="47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8"/>
        <v/>
      </c>
      <c r="X223" s="38"/>
      <c r="Y223" s="63" t="str">
        <f t="shared" si="49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32</v>
      </c>
      <c r="J224" s="290" t="s">
        <v>60</v>
      </c>
      <c r="K224" s="294">
        <f>K219/$K$2/8*I224</f>
        <v>4827.5862068965516</v>
      </c>
      <c r="L224" s="295"/>
      <c r="N224" s="35"/>
      <c r="O224" s="36" t="s">
        <v>47</v>
      </c>
      <c r="P224" s="36"/>
      <c r="Q224" s="36"/>
      <c r="R224" s="36" t="str">
        <f t="shared" si="47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8"/>
        <v/>
      </c>
      <c r="X224" s="38"/>
      <c r="Y224" s="63" t="str">
        <f t="shared" si="49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88" t="s">
        <v>67</v>
      </c>
      <c r="J225" s="389"/>
      <c r="K225" s="294">
        <f>K223+K224</f>
        <v>32586.206896551721</v>
      </c>
      <c r="L225" s="295"/>
      <c r="N225" s="35"/>
      <c r="O225" s="36" t="s">
        <v>48</v>
      </c>
      <c r="P225" s="36"/>
      <c r="Q225" s="36"/>
      <c r="R225" s="36" t="str">
        <f t="shared" si="47"/>
        <v/>
      </c>
      <c r="S225" s="27"/>
      <c r="T225" s="36" t="s">
        <v>48</v>
      </c>
      <c r="U225" s="63" t="str">
        <f t="shared" ref="U225:U230" si="50">Y224</f>
        <v/>
      </c>
      <c r="V225" s="38"/>
      <c r="W225" s="63" t="str">
        <f t="shared" si="48"/>
        <v/>
      </c>
      <c r="X225" s="38"/>
      <c r="Y225" s="63" t="str">
        <f t="shared" si="49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88" t="s">
        <v>68</v>
      </c>
      <c r="J226" s="389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7"/>
        <v/>
      </c>
      <c r="S226" s="27"/>
      <c r="T226" s="36" t="s">
        <v>49</v>
      </c>
      <c r="U226" s="63" t="str">
        <f t="shared" si="50"/>
        <v/>
      </c>
      <c r="V226" s="38"/>
      <c r="W226" s="63" t="str">
        <f t="shared" si="48"/>
        <v/>
      </c>
      <c r="X226" s="38"/>
      <c r="Y226" s="63" t="str">
        <f t="shared" si="49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5</v>
      </c>
      <c r="D227" s="270"/>
      <c r="E227" s="270"/>
      <c r="F227" s="302" t="s">
        <v>197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6" t="s">
        <v>61</v>
      </c>
      <c r="J227" s="398"/>
      <c r="K227" s="229">
        <f>K225-K226</f>
        <v>29586.206896551721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50"/>
        <v/>
      </c>
      <c r="V227" s="38"/>
      <c r="W227" s="63" t="str">
        <f t="shared" si="48"/>
        <v/>
      </c>
      <c r="X227" s="38"/>
      <c r="Y227" s="63" t="str">
        <f t="shared" si="49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>
        <v>26000</v>
      </c>
      <c r="K228" s="304">
        <f>K227-J228</f>
        <v>3586.206896551721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50"/>
        <v/>
      </c>
      <c r="V228" s="38"/>
      <c r="W228" s="63" t="str">
        <f t="shared" si="48"/>
        <v/>
      </c>
      <c r="X228" s="38"/>
      <c r="Y228" s="63" t="str">
        <f t="shared" si="49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50"/>
        <v/>
      </c>
      <c r="V229" s="38"/>
      <c r="W229" s="63" t="str">
        <f t="shared" si="48"/>
        <v/>
      </c>
      <c r="X229" s="38"/>
      <c r="Y229" s="63" t="str">
        <f t="shared" si="49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50"/>
        <v/>
      </c>
      <c r="V230" s="38"/>
      <c r="W230" s="63" t="str">
        <f t="shared" si="48"/>
        <v/>
      </c>
      <c r="X230" s="38"/>
      <c r="Y230" s="63" t="str">
        <f t="shared" si="49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1" t="s">
        <v>38</v>
      </c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3"/>
      <c r="M232" s="24"/>
      <c r="N232" s="28"/>
      <c r="O232" s="390" t="s">
        <v>40</v>
      </c>
      <c r="P232" s="391"/>
      <c r="Q232" s="391"/>
      <c r="R232" s="392"/>
      <c r="S232" s="29"/>
      <c r="T232" s="390" t="s">
        <v>41</v>
      </c>
      <c r="U232" s="391"/>
      <c r="V232" s="391"/>
      <c r="W232" s="391"/>
      <c r="X232" s="391"/>
      <c r="Y232" s="392"/>
      <c r="Z232" s="27"/>
    </row>
    <row r="233" spans="1:26" s="25" customFormat="1" ht="18" customHeight="1" x14ac:dyDescent="0.2">
      <c r="A233" s="272"/>
      <c r="B233" s="270"/>
      <c r="C233" s="393" t="s">
        <v>206</v>
      </c>
      <c r="D233" s="393"/>
      <c r="E233" s="393"/>
      <c r="F233" s="393"/>
      <c r="G233" s="273" t="str">
        <f>$J$1</f>
        <v>February</v>
      </c>
      <c r="H233" s="400">
        <f>$K$1</f>
        <v>2024</v>
      </c>
      <c r="I233" s="400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209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51">IF(U236="","",U236+V236)</f>
        <v/>
      </c>
      <c r="X236" s="38"/>
      <c r="Y236" s="63" t="str">
        <f t="shared" ref="Y236:Y245" si="52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1"/>
        <v/>
      </c>
      <c r="X237" s="38"/>
      <c r="Y237" s="63" t="str">
        <f t="shared" si="52"/>
        <v/>
      </c>
      <c r="Z237" s="27"/>
    </row>
    <row r="238" spans="1:26" s="25" customFormat="1" ht="18" customHeight="1" x14ac:dyDescent="0.2">
      <c r="A238" s="272"/>
      <c r="B238" s="394" t="s">
        <v>40</v>
      </c>
      <c r="C238" s="39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28</v>
      </c>
      <c r="J238" s="290" t="s">
        <v>59</v>
      </c>
      <c r="K238" s="291">
        <f>K234/$K$2*I238</f>
        <v>30896.551724137935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1"/>
        <v/>
      </c>
      <c r="X238" s="38"/>
      <c r="Y238" s="63" t="str">
        <f t="shared" si="52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72</v>
      </c>
      <c r="J239" s="290" t="s">
        <v>60</v>
      </c>
      <c r="K239" s="294">
        <f>K234/$K$2/8*I239</f>
        <v>9931.0344827586214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2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88" t="s">
        <v>67</v>
      </c>
      <c r="J240" s="389"/>
      <c r="K240" s="294">
        <f>K238+K239</f>
        <v>40827.586206896558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1"/>
        <v/>
      </c>
      <c r="X240" s="38"/>
      <c r="Y240" s="63" t="str">
        <f t="shared" si="52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88" t="s">
        <v>68</v>
      </c>
      <c r="J241" s="389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1"/>
        <v/>
      </c>
      <c r="X241" s="38"/>
      <c r="Y241" s="63" t="str">
        <f t="shared" si="52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197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8"/>
      <c r="K242" s="229">
        <f>K240-K241</f>
        <v>40827.586206896558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1"/>
        <v/>
      </c>
      <c r="X242" s="38"/>
      <c r="Y242" s="63" t="str">
        <f t="shared" si="52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1"/>
        <v/>
      </c>
      <c r="X243" s="38"/>
      <c r="Y243" s="63" t="str">
        <f t="shared" si="52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51"/>
        <v/>
      </c>
      <c r="X244" s="38"/>
      <c r="Y244" s="63" t="str">
        <f t="shared" si="52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1"/>
        <v/>
      </c>
      <c r="X245" s="38"/>
      <c r="Y245" s="63" t="str">
        <f t="shared" si="52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1" t="s">
        <v>38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3"/>
      <c r="M247" s="24"/>
      <c r="N247" s="28"/>
      <c r="O247" s="390" t="s">
        <v>40</v>
      </c>
      <c r="P247" s="391"/>
      <c r="Q247" s="391"/>
      <c r="R247" s="392"/>
      <c r="S247" s="29"/>
      <c r="T247" s="390" t="s">
        <v>41</v>
      </c>
      <c r="U247" s="391"/>
      <c r="V247" s="391"/>
      <c r="W247" s="391"/>
      <c r="X247" s="391"/>
      <c r="Y247" s="392"/>
      <c r="Z247" s="27"/>
    </row>
    <row r="248" spans="1:26" s="25" customFormat="1" ht="18" customHeight="1" x14ac:dyDescent="0.2">
      <c r="A248" s="272"/>
      <c r="B248" s="270"/>
      <c r="C248" s="393" t="s">
        <v>206</v>
      </c>
      <c r="D248" s="393"/>
      <c r="E248" s="393"/>
      <c r="F248" s="393"/>
      <c r="G248" s="273" t="str">
        <f>$J$1</f>
        <v>February</v>
      </c>
      <c r="H248" s="400">
        <f>$K$1</f>
        <v>2024</v>
      </c>
      <c r="I248" s="400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4" t="s">
        <v>40</v>
      </c>
      <c r="C253" s="39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75</v>
      </c>
      <c r="J254" s="290" t="s">
        <v>60</v>
      </c>
      <c r="K254" s="294">
        <f>K249/$K$2/8*I254</f>
        <v>14547.413793103447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3">Y253</f>
        <v>0</v>
      </c>
      <c r="V254" s="38"/>
      <c r="W254" s="63">
        <f t="shared" ref="W254" si="54">IF(U254="","",U254+V254)</f>
        <v>0</v>
      </c>
      <c r="X254" s="38"/>
      <c r="Y254" s="63">
        <f t="shared" ref="Y254" si="55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88" t="s">
        <v>67</v>
      </c>
      <c r="J255" s="389"/>
      <c r="K255" s="294">
        <f>K253+K254</f>
        <v>59547.413793103449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88" t="s">
        <v>68</v>
      </c>
      <c r="J256" s="389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197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8"/>
      <c r="K257" s="229">
        <f>K255-K256</f>
        <v>59547.413793103449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6">IF(U257="","",U257+V257)</f>
        <v/>
      </c>
      <c r="X257" s="38"/>
      <c r="Y257" s="63" t="str">
        <f t="shared" ref="Y257:Y258" si="57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6"/>
        <v/>
      </c>
      <c r="X258" s="38"/>
      <c r="Y258" s="63" t="str">
        <f t="shared" si="57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8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1" t="s">
        <v>38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3"/>
      <c r="M262" s="24"/>
      <c r="N262" s="28"/>
      <c r="O262" s="390" t="s">
        <v>40</v>
      </c>
      <c r="P262" s="391"/>
      <c r="Q262" s="391"/>
      <c r="R262" s="392"/>
      <c r="S262" s="29"/>
      <c r="T262" s="390" t="s">
        <v>41</v>
      </c>
      <c r="U262" s="391"/>
      <c r="V262" s="391"/>
      <c r="W262" s="391"/>
      <c r="X262" s="391"/>
      <c r="Y262" s="392"/>
      <c r="Z262" s="30"/>
    </row>
    <row r="263" spans="1:26" s="25" customFormat="1" ht="18" customHeight="1" x14ac:dyDescent="0.2">
      <c r="A263" s="272"/>
      <c r="B263" s="270"/>
      <c r="C263" s="393" t="s">
        <v>206</v>
      </c>
      <c r="D263" s="393"/>
      <c r="E263" s="393"/>
      <c r="F263" s="393"/>
      <c r="G263" s="273" t="str">
        <f>$J$1</f>
        <v>February</v>
      </c>
      <c r="H263" s="400">
        <f>$K$1</f>
        <v>2024</v>
      </c>
      <c r="I263" s="400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9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/>
      <c r="Q266" s="36"/>
      <c r="R266" s="36">
        <v>0</v>
      </c>
      <c r="S266" s="27"/>
      <c r="T266" s="36" t="s">
        <v>44</v>
      </c>
      <c r="U266" s="63">
        <f t="shared" si="59"/>
        <v>0</v>
      </c>
      <c r="V266" s="38"/>
      <c r="W266" s="63">
        <f t="shared" ref="W266:W275" si="60">IF(U266="","",U266+V266)</f>
        <v>0</v>
      </c>
      <c r="X266" s="38"/>
      <c r="Y266" s="63">
        <f t="shared" ref="Y266:Y275" si="61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60"/>
        <v>0</v>
      </c>
      <c r="X267" s="38"/>
      <c r="Y267" s="63">
        <f t="shared" si="61"/>
        <v>0</v>
      </c>
      <c r="Z267" s="40"/>
    </row>
    <row r="268" spans="1:26" s="25" customFormat="1" ht="18" customHeight="1" x14ac:dyDescent="0.2">
      <c r="A268" s="272"/>
      <c r="B268" s="394" t="s">
        <v>40</v>
      </c>
      <c r="C268" s="39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27</v>
      </c>
      <c r="J268" s="290" t="s">
        <v>59</v>
      </c>
      <c r="K268" s="291">
        <f>K264/$K$2*I268</f>
        <v>32586.206896551725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60"/>
        <v>0</v>
      </c>
      <c r="X268" s="38"/>
      <c r="Y268" s="63">
        <f t="shared" si="61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46</v>
      </c>
      <c r="J269" s="290" t="s">
        <v>60</v>
      </c>
      <c r="K269" s="294">
        <f>K264/$K$2/8*I269</f>
        <v>6939.6551724137926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9"/>
        <v>0</v>
      </c>
      <c r="V269" s="38"/>
      <c r="W269" s="63">
        <f t="shared" si="60"/>
        <v>0</v>
      </c>
      <c r="X269" s="38"/>
      <c r="Y269" s="63">
        <f t="shared" si="61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88" t="s">
        <v>67</v>
      </c>
      <c r="J270" s="389"/>
      <c r="K270" s="294">
        <f>K268+K269</f>
        <v>39525.862068965514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9"/>
        <v>0</v>
      </c>
      <c r="V270" s="38"/>
      <c r="W270" s="63">
        <f t="shared" si="60"/>
        <v>0</v>
      </c>
      <c r="X270" s="38"/>
      <c r="Y270" s="63">
        <f t="shared" si="61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88" t="s">
        <v>68</v>
      </c>
      <c r="J271" s="389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9"/>
        <v>0</v>
      </c>
      <c r="V271" s="38"/>
      <c r="W271" s="63">
        <f t="shared" si="60"/>
        <v>0</v>
      </c>
      <c r="X271" s="38"/>
      <c r="Y271" s="63">
        <f t="shared" si="61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197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8"/>
      <c r="K272" s="229">
        <f>K270-K271</f>
        <v>39525.862068965514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60"/>
        <v>0</v>
      </c>
      <c r="X272" s="38"/>
      <c r="Y272" s="63">
        <f t="shared" si="61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60"/>
        <v>0</v>
      </c>
      <c r="X273" s="38"/>
      <c r="Y273" s="63">
        <f t="shared" si="61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60"/>
        <v>0</v>
      </c>
      <c r="X274" s="38"/>
      <c r="Y274" s="63">
        <f t="shared" si="61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60"/>
        <v>0</v>
      </c>
      <c r="X275" s="38"/>
      <c r="Y275" s="63">
        <f t="shared" si="61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1" t="s">
        <v>38</v>
      </c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3"/>
      <c r="M277" s="24"/>
      <c r="N277" s="28"/>
      <c r="O277" s="390" t="s">
        <v>40</v>
      </c>
      <c r="P277" s="391"/>
      <c r="Q277" s="391"/>
      <c r="R277" s="392"/>
      <c r="S277" s="29"/>
      <c r="T277" s="390" t="s">
        <v>41</v>
      </c>
      <c r="U277" s="391"/>
      <c r="V277" s="391"/>
      <c r="W277" s="391"/>
      <c r="X277" s="391"/>
      <c r="Y277" s="392"/>
      <c r="Z277" s="30"/>
      <c r="AA277" s="24"/>
    </row>
    <row r="278" spans="1:27" s="25" customFormat="1" ht="18" customHeight="1" x14ac:dyDescent="0.2">
      <c r="A278" s="272"/>
      <c r="B278" s="270"/>
      <c r="C278" s="393" t="s">
        <v>206</v>
      </c>
      <c r="D278" s="393"/>
      <c r="E278" s="393"/>
      <c r="F278" s="393"/>
      <c r="G278" s="273" t="str">
        <f>$J$1</f>
        <v>February</v>
      </c>
      <c r="H278" s="400">
        <f>$K$1</f>
        <v>2024</v>
      </c>
      <c r="I278" s="400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/>
      <c r="Q281" s="36"/>
      <c r="R281" s="36">
        <f t="shared" ref="R281:R290" si="62">R280-Q281</f>
        <v>8</v>
      </c>
      <c r="S281" s="27"/>
      <c r="T281" s="36" t="s">
        <v>44</v>
      </c>
      <c r="U281" s="63"/>
      <c r="V281" s="38"/>
      <c r="W281" s="63" t="str">
        <f t="shared" ref="W281:W288" si="63">IF(U281="","",U281+V281)</f>
        <v/>
      </c>
      <c r="X281" s="38"/>
      <c r="Y281" s="63" t="str">
        <f t="shared" ref="Y281:Y288" si="64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2"/>
        <v>8</v>
      </c>
      <c r="S282" s="27"/>
      <c r="T282" s="36" t="s">
        <v>45</v>
      </c>
      <c r="U282" s="63"/>
      <c r="V282" s="38"/>
      <c r="W282" s="63" t="str">
        <f t="shared" si="63"/>
        <v/>
      </c>
      <c r="X282" s="38"/>
      <c r="Y282" s="63" t="str">
        <f t="shared" si="64"/>
        <v/>
      </c>
      <c r="Z282" s="40"/>
    </row>
    <row r="283" spans="1:27" s="25" customFormat="1" ht="18" customHeight="1" x14ac:dyDescent="0.2">
      <c r="A283" s="272"/>
      <c r="B283" s="394" t="s">
        <v>40</v>
      </c>
      <c r="C283" s="39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2"/>
        <v>8</v>
      </c>
      <c r="S283" s="27"/>
      <c r="T283" s="36" t="s">
        <v>46</v>
      </c>
      <c r="U283" s="63"/>
      <c r="V283" s="38"/>
      <c r="W283" s="63" t="str">
        <f t="shared" si="63"/>
        <v/>
      </c>
      <c r="X283" s="38"/>
      <c r="Y283" s="63" t="str">
        <f t="shared" si="64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39</v>
      </c>
      <c r="J284" s="290" t="s">
        <v>60</v>
      </c>
      <c r="K284" s="294">
        <f>K279/$K$2/8*I284</f>
        <v>8405.1724137931033</v>
      </c>
      <c r="L284" s="295"/>
      <c r="N284" s="35"/>
      <c r="O284" s="36" t="s">
        <v>47</v>
      </c>
      <c r="P284" s="36"/>
      <c r="Q284" s="36"/>
      <c r="R284" s="36">
        <f t="shared" si="62"/>
        <v>8</v>
      </c>
      <c r="S284" s="27"/>
      <c r="T284" s="36" t="s">
        <v>47</v>
      </c>
      <c r="U284" s="63"/>
      <c r="V284" s="38"/>
      <c r="W284" s="63" t="str">
        <f t="shared" si="63"/>
        <v/>
      </c>
      <c r="X284" s="38"/>
      <c r="Y284" s="63" t="str">
        <f t="shared" si="64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88" t="s">
        <v>67</v>
      </c>
      <c r="J285" s="389"/>
      <c r="K285" s="294">
        <f>K283+K284</f>
        <v>58405.172413793101</v>
      </c>
      <c r="L285" s="295"/>
      <c r="N285" s="35"/>
      <c r="O285" s="36" t="s">
        <v>48</v>
      </c>
      <c r="P285" s="36"/>
      <c r="Q285" s="36"/>
      <c r="R285" s="36">
        <f t="shared" si="62"/>
        <v>8</v>
      </c>
      <c r="S285" s="27"/>
      <c r="T285" s="36" t="s">
        <v>48</v>
      </c>
      <c r="U285" s="63"/>
      <c r="V285" s="38"/>
      <c r="W285" s="63" t="str">
        <f t="shared" si="63"/>
        <v/>
      </c>
      <c r="X285" s="38"/>
      <c r="Y285" s="63" t="str">
        <f t="shared" si="64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88" t="s">
        <v>68</v>
      </c>
      <c r="J286" s="389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2"/>
        <v>8</v>
      </c>
      <c r="S286" s="27"/>
      <c r="T286" s="36" t="s">
        <v>49</v>
      </c>
      <c r="U286" s="63"/>
      <c r="V286" s="38"/>
      <c r="W286" s="63" t="str">
        <f t="shared" si="63"/>
        <v/>
      </c>
      <c r="X286" s="38"/>
      <c r="Y286" s="63" t="str">
        <f t="shared" si="64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197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6" t="s">
        <v>61</v>
      </c>
      <c r="J287" s="398"/>
      <c r="K287" s="229">
        <f>K285-K286</f>
        <v>53405.172413793101</v>
      </c>
      <c r="L287" s="297"/>
      <c r="N287" s="35"/>
      <c r="O287" s="36" t="s">
        <v>54</v>
      </c>
      <c r="P287" s="36"/>
      <c r="Q287" s="36"/>
      <c r="R287" s="36">
        <f t="shared" si="62"/>
        <v>8</v>
      </c>
      <c r="S287" s="27"/>
      <c r="T287" s="36" t="s">
        <v>54</v>
      </c>
      <c r="U287" s="63"/>
      <c r="V287" s="38"/>
      <c r="W287" s="63" t="str">
        <f t="shared" si="63"/>
        <v/>
      </c>
      <c r="X287" s="38"/>
      <c r="Y287" s="63" t="str">
        <f t="shared" si="64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f t="shared" si="62"/>
        <v>8</v>
      </c>
      <c r="S288" s="27"/>
      <c r="T288" s="36" t="s">
        <v>50</v>
      </c>
      <c r="U288" s="63"/>
      <c r="V288" s="38"/>
      <c r="W288" s="63" t="str">
        <f t="shared" si="63"/>
        <v/>
      </c>
      <c r="X288" s="38"/>
      <c r="Y288" s="63" t="str">
        <f t="shared" si="64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f t="shared" si="62"/>
        <v>8</v>
      </c>
      <c r="S289" s="27"/>
      <c r="T289" s="36" t="s">
        <v>55</v>
      </c>
      <c r="U289" s="63"/>
      <c r="V289" s="38"/>
      <c r="W289" s="63" t="str">
        <f t="shared" ref="W289:W290" si="65">IF(U289="","",U289+V289)</f>
        <v/>
      </c>
      <c r="X289" s="38"/>
      <c r="Y289" s="63" t="str">
        <f t="shared" ref="Y289:Y290" si="66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2"/>
        <v>8</v>
      </c>
      <c r="S290" s="27"/>
      <c r="T290" s="36" t="s">
        <v>56</v>
      </c>
      <c r="U290" s="63"/>
      <c r="V290" s="38"/>
      <c r="W290" s="63" t="str">
        <f t="shared" si="65"/>
        <v/>
      </c>
      <c r="X290" s="38"/>
      <c r="Y290" s="63" t="str">
        <f t="shared" si="66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1" t="s">
        <v>38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3"/>
      <c r="M292" s="24"/>
      <c r="N292" s="28"/>
      <c r="O292" s="390" t="s">
        <v>40</v>
      </c>
      <c r="P292" s="391"/>
      <c r="Q292" s="391"/>
      <c r="R292" s="392"/>
      <c r="S292" s="29"/>
      <c r="T292" s="390" t="s">
        <v>41</v>
      </c>
      <c r="U292" s="391"/>
      <c r="V292" s="391"/>
      <c r="W292" s="391"/>
      <c r="X292" s="391"/>
      <c r="Y292" s="392"/>
      <c r="Z292" s="30"/>
      <c r="AA292" s="24"/>
    </row>
    <row r="293" spans="1:27" s="25" customFormat="1" ht="18" customHeight="1" x14ac:dyDescent="0.2">
      <c r="A293" s="272"/>
      <c r="B293" s="270"/>
      <c r="C293" s="393" t="s">
        <v>206</v>
      </c>
      <c r="D293" s="393"/>
      <c r="E293" s="393"/>
      <c r="F293" s="393"/>
      <c r="G293" s="273" t="str">
        <f>$J$1</f>
        <v>February</v>
      </c>
      <c r="H293" s="400">
        <f>$K$1</f>
        <v>2024</v>
      </c>
      <c r="I293" s="400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/>
      <c r="Q296" s="36"/>
      <c r="R296" s="36">
        <f t="shared" ref="R296:R304" si="67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8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7"/>
        <v>15</v>
      </c>
      <c r="S297" s="27"/>
      <c r="T297" s="36" t="s">
        <v>45</v>
      </c>
      <c r="U297" s="63"/>
      <c r="V297" s="38"/>
      <c r="W297" s="63" t="str">
        <f t="shared" ref="W297:W305" si="69">IF(U297="","",U297+V297)</f>
        <v/>
      </c>
      <c r="X297" s="38"/>
      <c r="Y297" s="63" t="str">
        <f t="shared" si="68"/>
        <v/>
      </c>
      <c r="Z297" s="40"/>
    </row>
    <row r="298" spans="1:27" s="25" customFormat="1" ht="18" customHeight="1" x14ac:dyDescent="0.2">
      <c r="A298" s="272"/>
      <c r="B298" s="394" t="s">
        <v>40</v>
      </c>
      <c r="C298" s="39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v>1</v>
      </c>
      <c r="J298" s="290" t="s">
        <v>59</v>
      </c>
      <c r="K298" s="291">
        <f>K294/$K$2*I298</f>
        <v>2241.3793103448274</v>
      </c>
      <c r="L298" s="292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8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8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88" t="s">
        <v>67</v>
      </c>
      <c r="J300" s="389"/>
      <c r="K300" s="294">
        <f>K298+K299</f>
        <v>2241.3793103448274</v>
      </c>
      <c r="L300" s="295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3"/>
      <c r="V300" s="38"/>
      <c r="W300" s="63" t="str">
        <f t="shared" si="69"/>
        <v/>
      </c>
      <c r="X300" s="38"/>
      <c r="Y300" s="63" t="str">
        <f t="shared" si="68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88" t="s">
        <v>68</v>
      </c>
      <c r="J301" s="389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3" t="str">
        <f t="shared" ref="U301" si="70">Y300</f>
        <v/>
      </c>
      <c r="V301" s="38"/>
      <c r="W301" s="63" t="str">
        <f t="shared" si="69"/>
        <v/>
      </c>
      <c r="X301" s="38"/>
      <c r="Y301" s="63" t="str">
        <f t="shared" si="68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197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6" t="s">
        <v>61</v>
      </c>
      <c r="J302" s="398"/>
      <c r="K302" s="229"/>
      <c r="L302" s="297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1">IF(U302="","",U302+V302)</f>
        <v/>
      </c>
      <c r="X302" s="38"/>
      <c r="Y302" s="63" t="str">
        <f t="shared" si="68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1"/>
        <v/>
      </c>
      <c r="X303" s="38"/>
      <c r="Y303" s="63" t="str">
        <f t="shared" si="68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9"/>
        <v/>
      </c>
      <c r="X304" s="38"/>
      <c r="Y304" s="63" t="str">
        <f t="shared" si="68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9"/>
        <v/>
      </c>
      <c r="X305" s="38"/>
      <c r="Y305" s="63" t="str">
        <f t="shared" si="68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1" t="s">
        <v>38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3"/>
      <c r="M307" s="24"/>
      <c r="N307" s="28"/>
      <c r="O307" s="390" t="s">
        <v>40</v>
      </c>
      <c r="P307" s="391"/>
      <c r="Q307" s="391"/>
      <c r="R307" s="392"/>
      <c r="S307" s="29"/>
      <c r="T307" s="390" t="s">
        <v>41</v>
      </c>
      <c r="U307" s="391"/>
      <c r="V307" s="391"/>
      <c r="W307" s="391"/>
      <c r="X307" s="391"/>
      <c r="Y307" s="392"/>
      <c r="Z307" s="30"/>
      <c r="AA307" s="24"/>
    </row>
    <row r="308" spans="1:27" s="25" customFormat="1" ht="18" customHeight="1" x14ac:dyDescent="0.2">
      <c r="A308" s="272"/>
      <c r="B308" s="270"/>
      <c r="C308" s="393" t="s">
        <v>206</v>
      </c>
      <c r="D308" s="393"/>
      <c r="E308" s="393"/>
      <c r="F308" s="393"/>
      <c r="G308" s="273" t="str">
        <f>$J$1</f>
        <v>February</v>
      </c>
      <c r="H308" s="400">
        <f>$K$1</f>
        <v>2024</v>
      </c>
      <c r="I308" s="400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/>
      <c r="Q311" s="36"/>
      <c r="R311" s="36">
        <f t="shared" ref="R311:R320" si="72">R310-Q311</f>
        <v>14</v>
      </c>
      <c r="S311" s="27"/>
      <c r="T311" s="36" t="s">
        <v>44</v>
      </c>
      <c r="U311" s="63"/>
      <c r="V311" s="38"/>
      <c r="W311" s="63" t="str">
        <f t="shared" ref="W311:W320" si="73">IF(U311="","",U311+V311)</f>
        <v/>
      </c>
      <c r="X311" s="38"/>
      <c r="Y311" s="63" t="str">
        <f t="shared" ref="Y311:Y320" si="74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2"/>
        <v>14</v>
      </c>
      <c r="S312" s="27"/>
      <c r="T312" s="36" t="s">
        <v>45</v>
      </c>
      <c r="U312" s="63"/>
      <c r="V312" s="38"/>
      <c r="W312" s="63" t="str">
        <f t="shared" si="73"/>
        <v/>
      </c>
      <c r="X312" s="38"/>
      <c r="Y312" s="63" t="str">
        <f t="shared" si="74"/>
        <v/>
      </c>
      <c r="Z312" s="40"/>
    </row>
    <row r="313" spans="1:27" s="25" customFormat="1" ht="18" customHeight="1" x14ac:dyDescent="0.2">
      <c r="A313" s="272"/>
      <c r="B313" s="394" t="s">
        <v>40</v>
      </c>
      <c r="C313" s="39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2"/>
        <v>14</v>
      </c>
      <c r="S313" s="27"/>
      <c r="T313" s="36" t="s">
        <v>46</v>
      </c>
      <c r="U313" s="63"/>
      <c r="V313" s="38"/>
      <c r="W313" s="63" t="str">
        <f t="shared" si="73"/>
        <v/>
      </c>
      <c r="X313" s="38"/>
      <c r="Y313" s="63" t="str">
        <f t="shared" si="74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68</v>
      </c>
      <c r="J314" s="290" t="s">
        <v>60</v>
      </c>
      <c r="K314" s="294">
        <f>K309/$K$2/8*I314</f>
        <v>10258.620689655172</v>
      </c>
      <c r="L314" s="295"/>
      <c r="N314" s="35"/>
      <c r="O314" s="36" t="s">
        <v>47</v>
      </c>
      <c r="P314" s="36"/>
      <c r="Q314" s="36"/>
      <c r="R314" s="36">
        <f t="shared" si="72"/>
        <v>14</v>
      </c>
      <c r="S314" s="27"/>
      <c r="T314" s="36" t="s">
        <v>47</v>
      </c>
      <c r="U314" s="63"/>
      <c r="V314" s="38"/>
      <c r="W314" s="63" t="str">
        <f t="shared" si="73"/>
        <v/>
      </c>
      <c r="X314" s="38"/>
      <c r="Y314" s="63" t="str">
        <f t="shared" si="74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88" t="s">
        <v>67</v>
      </c>
      <c r="J315" s="389"/>
      <c r="K315" s="294">
        <f>K313+K314</f>
        <v>45258.620689655174</v>
      </c>
      <c r="L315" s="295"/>
      <c r="N315" s="35"/>
      <c r="O315" s="36" t="s">
        <v>48</v>
      </c>
      <c r="P315" s="36"/>
      <c r="Q315" s="36"/>
      <c r="R315" s="36">
        <f t="shared" si="72"/>
        <v>14</v>
      </c>
      <c r="S315" s="27"/>
      <c r="T315" s="36" t="s">
        <v>48</v>
      </c>
      <c r="U315" s="63"/>
      <c r="V315" s="38"/>
      <c r="W315" s="63" t="str">
        <f t="shared" si="73"/>
        <v/>
      </c>
      <c r="X315" s="38"/>
      <c r="Y315" s="63" t="str">
        <f t="shared" si="74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88" t="s">
        <v>68</v>
      </c>
      <c r="J316" s="389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2"/>
        <v>14</v>
      </c>
      <c r="S316" s="27"/>
      <c r="T316" s="36" t="s">
        <v>49</v>
      </c>
      <c r="U316" s="63"/>
      <c r="V316" s="38"/>
      <c r="W316" s="63" t="str">
        <f t="shared" si="73"/>
        <v/>
      </c>
      <c r="X316" s="38"/>
      <c r="Y316" s="63" t="str">
        <f t="shared" si="74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197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6" t="s">
        <v>61</v>
      </c>
      <c r="J317" s="398"/>
      <c r="K317" s="229">
        <f>K315-K316</f>
        <v>43258.620689655174</v>
      </c>
      <c r="L317" s="297"/>
      <c r="N317" s="35"/>
      <c r="O317" s="36" t="s">
        <v>54</v>
      </c>
      <c r="P317" s="36"/>
      <c r="Q317" s="36"/>
      <c r="R317" s="36">
        <f t="shared" si="72"/>
        <v>14</v>
      </c>
      <c r="S317" s="27"/>
      <c r="T317" s="36" t="s">
        <v>54</v>
      </c>
      <c r="U317" s="63"/>
      <c r="V317" s="38"/>
      <c r="W317" s="63" t="str">
        <f t="shared" si="73"/>
        <v/>
      </c>
      <c r="X317" s="38"/>
      <c r="Y317" s="63" t="str">
        <f t="shared" si="74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2"/>
        <v>14</v>
      </c>
      <c r="S318" s="27"/>
      <c r="T318" s="36" t="s">
        <v>50</v>
      </c>
      <c r="U318" s="63"/>
      <c r="V318" s="38"/>
      <c r="W318" s="63" t="str">
        <f t="shared" si="73"/>
        <v/>
      </c>
      <c r="X318" s="38"/>
      <c r="Y318" s="63" t="str">
        <f t="shared" si="74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2"/>
        <v>14</v>
      </c>
      <c r="S319" s="27"/>
      <c r="T319" s="36" t="s">
        <v>55</v>
      </c>
      <c r="U319" s="63"/>
      <c r="V319" s="38"/>
      <c r="W319" s="63" t="str">
        <f t="shared" si="73"/>
        <v/>
      </c>
      <c r="X319" s="38"/>
      <c r="Y319" s="63" t="str">
        <f t="shared" si="74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2"/>
        <v>14</v>
      </c>
      <c r="S320" s="27"/>
      <c r="T320" s="36" t="s">
        <v>56</v>
      </c>
      <c r="U320" s="63"/>
      <c r="V320" s="38"/>
      <c r="W320" s="63" t="str">
        <f t="shared" si="73"/>
        <v/>
      </c>
      <c r="X320" s="38"/>
      <c r="Y320" s="63" t="str">
        <f t="shared" si="74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1" t="s">
        <v>38</v>
      </c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3"/>
      <c r="M322" s="24"/>
      <c r="N322" s="28"/>
      <c r="O322" s="390" t="s">
        <v>40</v>
      </c>
      <c r="P322" s="391"/>
      <c r="Q322" s="391"/>
      <c r="R322" s="392"/>
      <c r="S322" s="29"/>
      <c r="T322" s="390" t="s">
        <v>41</v>
      </c>
      <c r="U322" s="391"/>
      <c r="V322" s="391"/>
      <c r="W322" s="391"/>
      <c r="X322" s="391"/>
      <c r="Y322" s="392"/>
      <c r="Z322" s="30"/>
      <c r="AA322" s="24"/>
    </row>
    <row r="323" spans="1:27" s="25" customFormat="1" ht="18" customHeight="1" x14ac:dyDescent="0.2">
      <c r="A323" s="272"/>
      <c r="B323" s="270"/>
      <c r="C323" s="393" t="s">
        <v>206</v>
      </c>
      <c r="D323" s="393"/>
      <c r="E323" s="393"/>
      <c r="F323" s="393"/>
      <c r="G323" s="273" t="str">
        <f>$J$1</f>
        <v>February</v>
      </c>
      <c r="H323" s="400">
        <f>$K$1</f>
        <v>2024</v>
      </c>
      <c r="I323" s="400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5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/>
      <c r="Q326" s="36"/>
      <c r="R326" s="36" t="str">
        <f t="shared" si="75"/>
        <v/>
      </c>
      <c r="S326" s="27"/>
      <c r="T326" s="36" t="s">
        <v>44</v>
      </c>
      <c r="U326" s="63"/>
      <c r="V326" s="38"/>
      <c r="W326" s="63" t="str">
        <f t="shared" ref="W326:W335" si="76">IF(U326="","",U326+V326)</f>
        <v/>
      </c>
      <c r="X326" s="38"/>
      <c r="Y326" s="63" t="str">
        <f t="shared" ref="Y326:Y335" si="77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5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6"/>
        <v/>
      </c>
      <c r="X327" s="38"/>
      <c r="Y327" s="63" t="str">
        <f t="shared" si="77"/>
        <v/>
      </c>
      <c r="Z327" s="40"/>
    </row>
    <row r="328" spans="1:27" s="25" customFormat="1" ht="18" customHeight="1" x14ac:dyDescent="0.2">
      <c r="A328" s="272"/>
      <c r="B328" s="394" t="s">
        <v>40</v>
      </c>
      <c r="C328" s="39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5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6"/>
        <v/>
      </c>
      <c r="X328" s="38"/>
      <c r="Y328" s="63" t="str">
        <f t="shared" si="77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11</v>
      </c>
      <c r="J329" s="290" t="s">
        <v>60</v>
      </c>
      <c r="K329" s="294">
        <f>K324/$K$2/8*I329</f>
        <v>1280.1724137931035</v>
      </c>
      <c r="L329" s="295"/>
      <c r="N329" s="35"/>
      <c r="O329" s="36" t="s">
        <v>47</v>
      </c>
      <c r="P329" s="36"/>
      <c r="Q329" s="36"/>
      <c r="R329" s="36" t="str">
        <f t="shared" si="75"/>
        <v/>
      </c>
      <c r="S329" s="27"/>
      <c r="T329" s="36" t="s">
        <v>47</v>
      </c>
      <c r="U329" s="63" t="str">
        <f t="shared" ref="U329" si="78">Y328</f>
        <v/>
      </c>
      <c r="V329" s="38"/>
      <c r="W329" s="63" t="str">
        <f t="shared" si="76"/>
        <v/>
      </c>
      <c r="X329" s="38"/>
      <c r="Y329" s="63" t="str">
        <f t="shared" si="77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88" t="s">
        <v>67</v>
      </c>
      <c r="J330" s="389"/>
      <c r="K330" s="294">
        <f>K328+K329</f>
        <v>28280.172413793105</v>
      </c>
      <c r="L330" s="295"/>
      <c r="N330" s="35"/>
      <c r="O330" s="36" t="s">
        <v>48</v>
      </c>
      <c r="P330" s="36"/>
      <c r="Q330" s="36"/>
      <c r="R330" s="36" t="str">
        <f t="shared" si="75"/>
        <v/>
      </c>
      <c r="S330" s="27"/>
      <c r="T330" s="36" t="s">
        <v>48</v>
      </c>
      <c r="U330" s="63"/>
      <c r="V330" s="38"/>
      <c r="W330" s="63" t="str">
        <f t="shared" ref="W330:W333" si="79">IF(U330="","",U330+V330)</f>
        <v/>
      </c>
      <c r="X330" s="38"/>
      <c r="Y330" s="63" t="str">
        <f t="shared" ref="Y330:Y333" si="80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88" t="s">
        <v>68</v>
      </c>
      <c r="J331" s="389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5"/>
        <v/>
      </c>
      <c r="S331" s="27"/>
      <c r="T331" s="36" t="s">
        <v>49</v>
      </c>
      <c r="U331" s="63"/>
      <c r="V331" s="38"/>
      <c r="W331" s="63" t="str">
        <f t="shared" si="79"/>
        <v/>
      </c>
      <c r="X331" s="38"/>
      <c r="Y331" s="63" t="str">
        <f t="shared" si="80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197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270"/>
      <c r="I332" s="396" t="s">
        <v>61</v>
      </c>
      <c r="J332" s="398"/>
      <c r="K332" s="229">
        <f>K330-K331</f>
        <v>25280.172413793105</v>
      </c>
      <c r="L332" s="297"/>
      <c r="N332" s="35"/>
      <c r="O332" s="36" t="s">
        <v>54</v>
      </c>
      <c r="P332" s="36"/>
      <c r="Q332" s="36"/>
      <c r="R332" s="36" t="str">
        <f t="shared" si="75"/>
        <v/>
      </c>
      <c r="S332" s="27"/>
      <c r="T332" s="36" t="s">
        <v>54</v>
      </c>
      <c r="U332" s="63"/>
      <c r="V332" s="38"/>
      <c r="W332" s="63" t="str">
        <f t="shared" si="79"/>
        <v/>
      </c>
      <c r="X332" s="38"/>
      <c r="Y332" s="63" t="str">
        <f t="shared" si="80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5"/>
        <v/>
      </c>
      <c r="S333" s="27"/>
      <c r="T333" s="36" t="s">
        <v>50</v>
      </c>
      <c r="U333" s="63"/>
      <c r="V333" s="38"/>
      <c r="W333" s="63" t="str">
        <f t="shared" si="79"/>
        <v/>
      </c>
      <c r="X333" s="38"/>
      <c r="Y333" s="63" t="str">
        <f t="shared" si="80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5"/>
        <v/>
      </c>
      <c r="S334" s="27"/>
      <c r="T334" s="36" t="s">
        <v>55</v>
      </c>
      <c r="U334" s="63"/>
      <c r="V334" s="38"/>
      <c r="W334" s="63" t="str">
        <f t="shared" si="76"/>
        <v/>
      </c>
      <c r="X334" s="38"/>
      <c r="Y334" s="63" t="str">
        <f t="shared" si="77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5"/>
        <v/>
      </c>
      <c r="S335" s="27"/>
      <c r="T335" s="36" t="s">
        <v>56</v>
      </c>
      <c r="U335" s="63"/>
      <c r="V335" s="38"/>
      <c r="W335" s="63" t="str">
        <f t="shared" si="76"/>
        <v/>
      </c>
      <c r="X335" s="38"/>
      <c r="Y335" s="63" t="str">
        <f t="shared" si="77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1" t="s">
        <v>38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3"/>
      <c r="M337" s="24"/>
      <c r="N337" s="28"/>
      <c r="O337" s="390" t="s">
        <v>40</v>
      </c>
      <c r="P337" s="391"/>
      <c r="Q337" s="391"/>
      <c r="R337" s="392"/>
      <c r="S337" s="29"/>
      <c r="T337" s="390" t="s">
        <v>41</v>
      </c>
      <c r="U337" s="391"/>
      <c r="V337" s="391"/>
      <c r="W337" s="391"/>
      <c r="X337" s="391"/>
      <c r="Y337" s="392"/>
      <c r="Z337" s="30"/>
    </row>
    <row r="338" spans="1:27" s="25" customFormat="1" ht="18" customHeight="1" x14ac:dyDescent="0.2">
      <c r="A338" s="272"/>
      <c r="B338" s="270"/>
      <c r="C338" s="393" t="s">
        <v>206</v>
      </c>
      <c r="D338" s="393"/>
      <c r="E338" s="393"/>
      <c r="F338" s="393"/>
      <c r="G338" s="273" t="str">
        <f>$J$1</f>
        <v>February</v>
      </c>
      <c r="H338" s="400">
        <f>$K$1</f>
        <v>2024</v>
      </c>
      <c r="I338" s="400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230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1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/>
      <c r="Q341" s="36"/>
      <c r="R341" s="36" t="str">
        <f t="shared" si="81"/>
        <v/>
      </c>
      <c r="S341" s="27"/>
      <c r="T341" s="36" t="s">
        <v>44</v>
      </c>
      <c r="U341" s="63"/>
      <c r="V341" s="38"/>
      <c r="W341" s="63" t="str">
        <f t="shared" ref="W341:W344" si="82">IF(U341="","",U341+V341)</f>
        <v/>
      </c>
      <c r="X341" s="38"/>
      <c r="Y341" s="63" t="str">
        <f t="shared" ref="Y341:Y344" si="83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1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2"/>
        <v/>
      </c>
      <c r="X342" s="38"/>
      <c r="Y342" s="63" t="str">
        <f t="shared" si="83"/>
        <v/>
      </c>
      <c r="Z342" s="40"/>
    </row>
    <row r="343" spans="1:27" s="25" customFormat="1" ht="18" customHeight="1" x14ac:dyDescent="0.2">
      <c r="A343" s="272"/>
      <c r="B343" s="394" t="s">
        <v>40</v>
      </c>
      <c r="C343" s="39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1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2"/>
        <v/>
      </c>
      <c r="X343" s="38"/>
      <c r="Y343" s="63" t="str">
        <f t="shared" si="83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35</v>
      </c>
      <c r="J344" s="290" t="s">
        <v>60</v>
      </c>
      <c r="K344" s="294">
        <f>K339/$K$2/8*I344</f>
        <v>5280.1724137931033</v>
      </c>
      <c r="L344" s="295"/>
      <c r="N344" s="35"/>
      <c r="O344" s="36" t="s">
        <v>47</v>
      </c>
      <c r="P344" s="36"/>
      <c r="Q344" s="36"/>
      <c r="R344" s="36" t="str">
        <f t="shared" si="81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2"/>
        <v/>
      </c>
      <c r="X344" s="38"/>
      <c r="Y344" s="63" t="str">
        <f t="shared" si="83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88" t="s">
        <v>67</v>
      </c>
      <c r="J345" s="389"/>
      <c r="K345" s="294">
        <f>K343+K344</f>
        <v>40280.172413793101</v>
      </c>
      <c r="L345" s="295"/>
      <c r="N345" s="35"/>
      <c r="O345" s="36" t="s">
        <v>48</v>
      </c>
      <c r="P345" s="36"/>
      <c r="Q345" s="36"/>
      <c r="R345" s="36" t="str">
        <f t="shared" si="81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4">IF(U345="","",U345+V345)</f>
        <v/>
      </c>
      <c r="X345" s="38"/>
      <c r="Y345" s="63" t="str">
        <f t="shared" ref="Y345:Y350" si="85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88" t="s">
        <v>68</v>
      </c>
      <c r="J346" s="389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1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4"/>
        <v/>
      </c>
      <c r="X346" s="38"/>
      <c r="Y346" s="63" t="str">
        <f t="shared" si="85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270"/>
      <c r="E347" s="270"/>
      <c r="F347" s="302" t="s">
        <v>197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6" t="s">
        <v>61</v>
      </c>
      <c r="J347" s="398"/>
      <c r="K347" s="229">
        <f>K345-K346</f>
        <v>38780.172413793101</v>
      </c>
      <c r="L347" s="297"/>
      <c r="N347" s="35"/>
      <c r="O347" s="36" t="s">
        <v>54</v>
      </c>
      <c r="P347" s="36"/>
      <c r="Q347" s="36"/>
      <c r="R347" s="36" t="str">
        <f t="shared" si="81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4"/>
        <v/>
      </c>
      <c r="X347" s="38"/>
      <c r="Y347" s="63" t="str">
        <f t="shared" si="85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81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4"/>
        <v/>
      </c>
      <c r="X348" s="38"/>
      <c r="Y348" s="63" t="str">
        <f t="shared" si="85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81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4"/>
        <v/>
      </c>
      <c r="X349" s="38"/>
      <c r="Y349" s="63" t="str">
        <f t="shared" si="85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1"/>
        <v/>
      </c>
      <c r="S350" s="27"/>
      <c r="T350" s="36" t="s">
        <v>56</v>
      </c>
      <c r="U350" s="63">
        <v>0</v>
      </c>
      <c r="V350" s="38"/>
      <c r="W350" s="63">
        <f t="shared" si="84"/>
        <v>0</v>
      </c>
      <c r="X350" s="38"/>
      <c r="Y350" s="63">
        <f t="shared" si="85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1" t="s">
        <v>38</v>
      </c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3"/>
      <c r="M352" s="24"/>
      <c r="N352" s="28"/>
      <c r="O352" s="390" t="s">
        <v>40</v>
      </c>
      <c r="P352" s="391"/>
      <c r="Q352" s="391"/>
      <c r="R352" s="392"/>
      <c r="S352" s="29"/>
      <c r="T352" s="390" t="s">
        <v>41</v>
      </c>
      <c r="U352" s="391"/>
      <c r="V352" s="391"/>
      <c r="W352" s="391"/>
      <c r="X352" s="391"/>
      <c r="Y352" s="392"/>
      <c r="Z352" s="30"/>
    </row>
    <row r="353" spans="1:26" s="25" customFormat="1" ht="18" customHeight="1" x14ac:dyDescent="0.2">
      <c r="A353" s="272"/>
      <c r="B353" s="270"/>
      <c r="C353" s="393" t="s">
        <v>206</v>
      </c>
      <c r="D353" s="393"/>
      <c r="E353" s="393"/>
      <c r="F353" s="393"/>
      <c r="G353" s="273" t="str">
        <f>$J$1</f>
        <v>February</v>
      </c>
      <c r="H353" s="400">
        <f>$K$1</f>
        <v>2024</v>
      </c>
      <c r="I353" s="400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6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/>
      <c r="Q356" s="36"/>
      <c r="R356" s="36" t="str">
        <f t="shared" si="86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7">IF(U356="","",U356+V356)</f>
        <v/>
      </c>
      <c r="X356" s="38"/>
      <c r="Y356" s="63" t="str">
        <f t="shared" ref="Y356:Y359" si="88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6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7"/>
        <v/>
      </c>
      <c r="X357" s="38"/>
      <c r="Y357" s="63" t="str">
        <f t="shared" si="88"/>
        <v/>
      </c>
      <c r="Z357" s="40"/>
    </row>
    <row r="358" spans="1:26" s="25" customFormat="1" ht="18" customHeight="1" x14ac:dyDescent="0.2">
      <c r="A358" s="272"/>
      <c r="B358" s="394" t="s">
        <v>40</v>
      </c>
      <c r="C358" s="39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6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7"/>
        <v/>
      </c>
      <c r="X358" s="38"/>
      <c r="Y358" s="63" t="str">
        <f t="shared" si="88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6</v>
      </c>
      <c r="J359" s="290" t="s">
        <v>60</v>
      </c>
      <c r="K359" s="294">
        <f>K354/$K$2/8*I359</f>
        <v>698.27586206896558</v>
      </c>
      <c r="L359" s="295"/>
      <c r="N359" s="35"/>
      <c r="O359" s="36" t="s">
        <v>47</v>
      </c>
      <c r="P359" s="36"/>
      <c r="Q359" s="36"/>
      <c r="R359" s="36" t="str">
        <f t="shared" si="86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7"/>
        <v/>
      </c>
      <c r="X359" s="38"/>
      <c r="Y359" s="63" t="str">
        <f t="shared" si="88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88" t="s">
        <v>67</v>
      </c>
      <c r="J360" s="389"/>
      <c r="K360" s="294">
        <f>K358+K359</f>
        <v>27698.275862068964</v>
      </c>
      <c r="L360" s="295"/>
      <c r="N360" s="35"/>
      <c r="O360" s="36" t="s">
        <v>48</v>
      </c>
      <c r="P360" s="36"/>
      <c r="Q360" s="36"/>
      <c r="R360" s="36" t="str">
        <f t="shared" si="86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9">IF(U360="","",U360+V360)</f>
        <v/>
      </c>
      <c r="X360" s="38"/>
      <c r="Y360" s="63" t="str">
        <f t="shared" ref="Y360:Y363" si="90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88" t="s">
        <v>68</v>
      </c>
      <c r="J361" s="389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6"/>
        <v/>
      </c>
      <c r="S361" s="27"/>
      <c r="T361" s="36" t="s">
        <v>49</v>
      </c>
      <c r="U361" s="63"/>
      <c r="V361" s="38"/>
      <c r="W361" s="63" t="str">
        <f t="shared" si="89"/>
        <v/>
      </c>
      <c r="X361" s="38"/>
      <c r="Y361" s="63" t="str">
        <f t="shared" si="90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197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6" t="s">
        <v>61</v>
      </c>
      <c r="J362" s="398"/>
      <c r="K362" s="229">
        <f>K360-K361</f>
        <v>27698.275862068964</v>
      </c>
      <c r="L362" s="297"/>
      <c r="N362" s="35"/>
      <c r="O362" s="36" t="s">
        <v>54</v>
      </c>
      <c r="P362" s="36"/>
      <c r="Q362" s="36"/>
      <c r="R362" s="36" t="str">
        <f t="shared" si="86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9"/>
        <v/>
      </c>
      <c r="X362" s="38"/>
      <c r="Y362" s="63" t="str">
        <f t="shared" si="90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6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9"/>
        <v/>
      </c>
      <c r="X363" s="38"/>
      <c r="Y363" s="63" t="str">
        <f t="shared" si="90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6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1">IF(U364="","",U364+V364)</f>
        <v/>
      </c>
      <c r="X364" s="38"/>
      <c r="Y364" s="63" t="str">
        <f t="shared" ref="Y364:Y365" si="92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1"/>
        <v>0</v>
      </c>
      <c r="X365" s="38"/>
      <c r="Y365" s="63">
        <f t="shared" si="92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1" t="s">
        <v>38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3"/>
      <c r="M367" s="24"/>
      <c r="N367" s="28"/>
      <c r="O367" s="390" t="s">
        <v>40</v>
      </c>
      <c r="P367" s="391"/>
      <c r="Q367" s="391"/>
      <c r="R367" s="392"/>
      <c r="S367" s="29"/>
      <c r="T367" s="390" t="s">
        <v>41</v>
      </c>
      <c r="U367" s="391"/>
      <c r="V367" s="391"/>
      <c r="W367" s="391"/>
      <c r="X367" s="391"/>
      <c r="Y367" s="392"/>
      <c r="Z367" s="30"/>
    </row>
    <row r="368" spans="1:26" s="25" customFormat="1" ht="18" customHeight="1" x14ac:dyDescent="0.2">
      <c r="A368" s="272"/>
      <c r="B368" s="270"/>
      <c r="C368" s="393" t="s">
        <v>206</v>
      </c>
      <c r="D368" s="393"/>
      <c r="E368" s="393"/>
      <c r="F368" s="393"/>
      <c r="G368" s="273" t="str">
        <f>$J$1</f>
        <v>February</v>
      </c>
      <c r="H368" s="400">
        <f>$K$1</f>
        <v>2024</v>
      </c>
      <c r="I368" s="400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226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2000</v>
      </c>
      <c r="W370" s="63">
        <f>IF(U370="","",U370+V370)</f>
        <v>2000</v>
      </c>
      <c r="X370" s="38">
        <v>2000</v>
      </c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3">IF(U371="","",U371+V371)</f>
        <v/>
      </c>
      <c r="X371" s="38"/>
      <c r="Y371" s="63" t="str">
        <f t="shared" ref="Y371:Y374" si="94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3"/>
        <v/>
      </c>
      <c r="X372" s="38"/>
      <c r="Y372" s="63" t="str">
        <f t="shared" si="94"/>
        <v/>
      </c>
      <c r="Z372" s="40"/>
    </row>
    <row r="373" spans="1:27" s="25" customFormat="1" ht="18" customHeight="1" x14ac:dyDescent="0.2">
      <c r="A373" s="272"/>
      <c r="B373" s="394" t="s">
        <v>40</v>
      </c>
      <c r="C373" s="39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3"/>
        <v/>
      </c>
      <c r="X373" s="38"/>
      <c r="Y373" s="63" t="str">
        <f t="shared" si="94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285"/>
      <c r="I374" s="289">
        <v>8</v>
      </c>
      <c r="J374" s="290" t="s">
        <v>60</v>
      </c>
      <c r="K374" s="294">
        <f>K369/$K$2/8*I374</f>
        <v>862.06896551724139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3"/>
        <v/>
      </c>
      <c r="X374" s="38"/>
      <c r="Y374" s="63" t="str">
        <f t="shared" si="94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285"/>
      <c r="I375" s="388" t="s">
        <v>67</v>
      </c>
      <c r="J375" s="389"/>
      <c r="K375" s="294">
        <f>K373+K374</f>
        <v>25862.068965517243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5">IF(U375="","",U375+V375)</f>
        <v/>
      </c>
      <c r="X375" s="38"/>
      <c r="Y375" s="63" t="str">
        <f t="shared" ref="Y375:Y380" si="96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88" t="s">
        <v>68</v>
      </c>
      <c r="J376" s="389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5"/>
        <v/>
      </c>
      <c r="X376" s="38"/>
      <c r="Y376" s="63" t="str">
        <f t="shared" si="96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197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8"/>
      <c r="K377" s="229">
        <f>K375-K376</f>
        <v>23862.068965517243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5"/>
        <v/>
      </c>
      <c r="X377" s="38"/>
      <c r="Y377" s="63" t="str">
        <f t="shared" si="96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5"/>
        <v/>
      </c>
      <c r="X378" s="38"/>
      <c r="Y378" s="63" t="str">
        <f t="shared" si="96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5"/>
        <v/>
      </c>
      <c r="X379" s="38"/>
      <c r="Y379" s="63" t="str">
        <f t="shared" si="96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5"/>
        <v>0</v>
      </c>
      <c r="X380" s="38"/>
      <c r="Y380" s="63">
        <f t="shared" si="96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1" t="s">
        <v>38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3"/>
      <c r="M382" s="24"/>
      <c r="N382" s="28"/>
      <c r="O382" s="390" t="s">
        <v>40</v>
      </c>
      <c r="P382" s="391"/>
      <c r="Q382" s="391"/>
      <c r="R382" s="392"/>
      <c r="S382" s="29"/>
      <c r="T382" s="390" t="s">
        <v>41</v>
      </c>
      <c r="U382" s="391"/>
      <c r="V382" s="391"/>
      <c r="W382" s="391"/>
      <c r="X382" s="391"/>
      <c r="Y382" s="392"/>
      <c r="Z382" s="30"/>
      <c r="AA382" s="24"/>
    </row>
    <row r="383" spans="1:27" s="25" customFormat="1" ht="18" customHeight="1" x14ac:dyDescent="0.2">
      <c r="A383" s="272"/>
      <c r="B383" s="270"/>
      <c r="C383" s="393" t="s">
        <v>206</v>
      </c>
      <c r="D383" s="393"/>
      <c r="E383" s="393"/>
      <c r="F383" s="393"/>
      <c r="G383" s="273" t="str">
        <f>$J$1</f>
        <v>February</v>
      </c>
      <c r="H383" s="400">
        <f>$K$1</f>
        <v>2024</v>
      </c>
      <c r="I383" s="400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7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/>
      <c r="Q386" s="36"/>
      <c r="R386" s="36" t="str">
        <f t="shared" si="97"/>
        <v/>
      </c>
      <c r="S386" s="27"/>
      <c r="T386" s="36" t="s">
        <v>44</v>
      </c>
      <c r="U386" s="63"/>
      <c r="V386" s="38"/>
      <c r="W386" s="63" t="str">
        <f t="shared" ref="W386:W395" si="98">IF(U386="","",U386+V386)</f>
        <v/>
      </c>
      <c r="X386" s="38"/>
      <c r="Y386" s="63" t="str">
        <f t="shared" ref="Y386:Y395" si="99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7"/>
        <v/>
      </c>
      <c r="S387" s="27"/>
      <c r="T387" s="36" t="s">
        <v>45</v>
      </c>
      <c r="U387" s="63"/>
      <c r="V387" s="38"/>
      <c r="W387" s="63" t="str">
        <f t="shared" si="98"/>
        <v/>
      </c>
      <c r="X387" s="38"/>
      <c r="Y387" s="63" t="str">
        <f t="shared" si="99"/>
        <v/>
      </c>
      <c r="Z387" s="40"/>
    </row>
    <row r="388" spans="1:27" s="25" customFormat="1" ht="18" customHeight="1" x14ac:dyDescent="0.2">
      <c r="A388" s="272"/>
      <c r="B388" s="394" t="s">
        <v>40</v>
      </c>
      <c r="C388" s="39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7"/>
        <v/>
      </c>
      <c r="S388" s="27"/>
      <c r="T388" s="36" t="s">
        <v>46</v>
      </c>
      <c r="U388" s="63"/>
      <c r="V388" s="38"/>
      <c r="W388" s="63" t="str">
        <f t="shared" si="98"/>
        <v/>
      </c>
      <c r="X388" s="38"/>
      <c r="Y388" s="63" t="str">
        <f t="shared" si="99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4</v>
      </c>
      <c r="J389" s="290" t="s">
        <v>60</v>
      </c>
      <c r="K389" s="294">
        <f>K384/$K$2/8*I389</f>
        <v>431.0344827586207</v>
      </c>
      <c r="L389" s="295"/>
      <c r="N389" s="35"/>
      <c r="O389" s="36" t="s">
        <v>47</v>
      </c>
      <c r="P389" s="36"/>
      <c r="Q389" s="36"/>
      <c r="R389" s="36" t="str">
        <f t="shared" si="97"/>
        <v/>
      </c>
      <c r="S389" s="27"/>
      <c r="T389" s="36" t="s">
        <v>47</v>
      </c>
      <c r="U389" s="63"/>
      <c r="V389" s="38"/>
      <c r="W389" s="63" t="str">
        <f t="shared" si="98"/>
        <v/>
      </c>
      <c r="X389" s="38"/>
      <c r="Y389" s="63" t="str">
        <f t="shared" si="99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88" t="s">
        <v>67</v>
      </c>
      <c r="J390" s="389"/>
      <c r="K390" s="294">
        <f>K388+K389</f>
        <v>25431.03448275862</v>
      </c>
      <c r="L390" s="295"/>
      <c r="N390" s="35"/>
      <c r="O390" s="36" t="s">
        <v>48</v>
      </c>
      <c r="P390" s="36"/>
      <c r="Q390" s="36"/>
      <c r="R390" s="36" t="str">
        <f t="shared" si="97"/>
        <v/>
      </c>
      <c r="S390" s="27"/>
      <c r="T390" s="36" t="s">
        <v>48</v>
      </c>
      <c r="U390" s="63"/>
      <c r="V390" s="38"/>
      <c r="W390" s="63" t="str">
        <f t="shared" si="98"/>
        <v/>
      </c>
      <c r="X390" s="38"/>
      <c r="Y390" s="63" t="str">
        <f t="shared" si="99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88" t="s">
        <v>68</v>
      </c>
      <c r="J391" s="389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7"/>
        <v/>
      </c>
      <c r="S391" s="27"/>
      <c r="T391" s="36" t="s">
        <v>49</v>
      </c>
      <c r="U391" s="63"/>
      <c r="V391" s="38"/>
      <c r="W391" s="63" t="str">
        <f t="shared" si="98"/>
        <v/>
      </c>
      <c r="X391" s="38"/>
      <c r="Y391" s="63" t="str">
        <f t="shared" si="99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270"/>
      <c r="E392" s="270"/>
      <c r="F392" s="302" t="s">
        <v>197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270"/>
      <c r="I392" s="396" t="s">
        <v>61</v>
      </c>
      <c r="J392" s="398"/>
      <c r="K392" s="229">
        <f>K390-K391</f>
        <v>23431.03448275862</v>
      </c>
      <c r="L392" s="297"/>
      <c r="N392" s="35"/>
      <c r="O392" s="36" t="s">
        <v>54</v>
      </c>
      <c r="P392" s="36"/>
      <c r="Q392" s="36"/>
      <c r="R392" s="36" t="str">
        <f t="shared" si="97"/>
        <v/>
      </c>
      <c r="S392" s="27"/>
      <c r="T392" s="36" t="s">
        <v>54</v>
      </c>
      <c r="U392" s="63"/>
      <c r="V392" s="38"/>
      <c r="W392" s="63" t="str">
        <f t="shared" si="98"/>
        <v/>
      </c>
      <c r="X392" s="38"/>
      <c r="Y392" s="63" t="str">
        <f t="shared" si="99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7"/>
        <v/>
      </c>
      <c r="S393" s="27"/>
      <c r="T393" s="36" t="s">
        <v>50</v>
      </c>
      <c r="U393" s="63"/>
      <c r="V393" s="38"/>
      <c r="W393" s="63" t="str">
        <f t="shared" si="98"/>
        <v/>
      </c>
      <c r="X393" s="38"/>
      <c r="Y393" s="63" t="str">
        <f t="shared" si="99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7"/>
        <v/>
      </c>
      <c r="S394" s="27"/>
      <c r="T394" s="36" t="s">
        <v>55</v>
      </c>
      <c r="U394" s="63"/>
      <c r="V394" s="38"/>
      <c r="W394" s="63" t="str">
        <f t="shared" si="98"/>
        <v/>
      </c>
      <c r="X394" s="38"/>
      <c r="Y394" s="63" t="str">
        <f t="shared" si="99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7"/>
        <v/>
      </c>
      <c r="S395" s="27"/>
      <c r="T395" s="36" t="s">
        <v>56</v>
      </c>
      <c r="U395" s="63"/>
      <c r="V395" s="38"/>
      <c r="W395" s="63" t="str">
        <f t="shared" si="98"/>
        <v/>
      </c>
      <c r="X395" s="38"/>
      <c r="Y395" s="63" t="str">
        <f t="shared" si="99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04" t="s">
        <v>38</v>
      </c>
      <c r="B397" s="405"/>
      <c r="C397" s="405"/>
      <c r="D397" s="405"/>
      <c r="E397" s="405"/>
      <c r="F397" s="405"/>
      <c r="G397" s="405"/>
      <c r="H397" s="405"/>
      <c r="I397" s="405"/>
      <c r="J397" s="405"/>
      <c r="K397" s="405"/>
      <c r="L397" s="406"/>
      <c r="M397" s="24"/>
      <c r="N397" s="28"/>
      <c r="O397" s="390" t="s">
        <v>40</v>
      </c>
      <c r="P397" s="391"/>
      <c r="Q397" s="391"/>
      <c r="R397" s="392"/>
      <c r="S397" s="29"/>
      <c r="T397" s="390" t="s">
        <v>41</v>
      </c>
      <c r="U397" s="391"/>
      <c r="V397" s="391"/>
      <c r="W397" s="391"/>
      <c r="X397" s="391"/>
      <c r="Y397" s="392"/>
      <c r="Z397" s="27"/>
    </row>
    <row r="398" spans="1:27" s="25" customFormat="1" ht="18" customHeight="1" x14ac:dyDescent="0.2">
      <c r="A398" s="272"/>
      <c r="B398" s="270"/>
      <c r="C398" s="393" t="s">
        <v>206</v>
      </c>
      <c r="D398" s="393"/>
      <c r="E398" s="393"/>
      <c r="F398" s="393"/>
      <c r="G398" s="273" t="str">
        <f>$J$1</f>
        <v>February</v>
      </c>
      <c r="H398" s="400">
        <f>$K$1</f>
        <v>2024</v>
      </c>
      <c r="I398" s="400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227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9" t="s">
        <v>41</v>
      </c>
      <c r="G401" s="399"/>
      <c r="H401" s="270"/>
      <c r="I401" s="399" t="s">
        <v>42</v>
      </c>
      <c r="J401" s="399"/>
      <c r="K401" s="399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100">IF(U401="","",U401+V401)</f>
        <v>0</v>
      </c>
      <c r="X401" s="38"/>
      <c r="Y401" s="63">
        <f t="shared" ref="Y401:Y410" si="101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2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100"/>
        <v>0</v>
      </c>
      <c r="X402" s="38"/>
      <c r="Y402" s="63">
        <f t="shared" si="101"/>
        <v>0</v>
      </c>
      <c r="Z402" s="27"/>
    </row>
    <row r="403" spans="1:27" s="25" customFormat="1" ht="18" customHeight="1" x14ac:dyDescent="0.2">
      <c r="A403" s="272"/>
      <c r="B403" s="394" t="s">
        <v>40</v>
      </c>
      <c r="C403" s="39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2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100"/>
        <v>0</v>
      </c>
      <c r="X403" s="38"/>
      <c r="Y403" s="63">
        <f t="shared" si="101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6</v>
      </c>
      <c r="J404" s="290" t="s">
        <v>60</v>
      </c>
      <c r="K404" s="294">
        <f>K399/$K$2/8*I404</f>
        <v>646.55172413793105</v>
      </c>
      <c r="L404" s="295"/>
      <c r="N404" s="35"/>
      <c r="O404" s="36" t="s">
        <v>47</v>
      </c>
      <c r="P404" s="36"/>
      <c r="Q404" s="36"/>
      <c r="R404" s="36" t="str">
        <f t="shared" si="102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100"/>
        <v>0</v>
      </c>
      <c r="X404" s="38"/>
      <c r="Y404" s="63">
        <f t="shared" si="101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88" t="s">
        <v>67</v>
      </c>
      <c r="J405" s="389"/>
      <c r="K405" s="294">
        <f>K403+K404</f>
        <v>25646.551724137931</v>
      </c>
      <c r="L405" s="295"/>
      <c r="N405" s="35"/>
      <c r="O405" s="36" t="s">
        <v>48</v>
      </c>
      <c r="P405" s="36"/>
      <c r="Q405" s="36"/>
      <c r="R405" s="36" t="str">
        <f t="shared" si="102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100"/>
        <v/>
      </c>
      <c r="X405" s="38"/>
      <c r="Y405" s="63" t="str">
        <f t="shared" si="101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88" t="s">
        <v>68</v>
      </c>
      <c r="J406" s="389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2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100"/>
        <v/>
      </c>
      <c r="X406" s="38"/>
      <c r="Y406" s="63" t="str">
        <f t="shared" si="101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8"/>
      <c r="K407" s="229">
        <f>K405-K406</f>
        <v>25646.551724137931</v>
      </c>
      <c r="L407" s="297"/>
      <c r="N407" s="35"/>
      <c r="O407" s="36" t="s">
        <v>54</v>
      </c>
      <c r="P407" s="36"/>
      <c r="Q407" s="36"/>
      <c r="R407" s="36" t="str">
        <f t="shared" si="102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100"/>
        <v/>
      </c>
      <c r="X407" s="38"/>
      <c r="Y407" s="63" t="str">
        <f t="shared" si="101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2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100"/>
        <v/>
      </c>
      <c r="X408" s="38"/>
      <c r="Y408" s="63" t="str">
        <f t="shared" si="101"/>
        <v/>
      </c>
      <c r="Z408" s="27"/>
    </row>
    <row r="409" spans="1:27" s="25" customFormat="1" ht="18" customHeight="1" x14ac:dyDescent="0.2">
      <c r="A409" s="272"/>
      <c r="B409" s="407" t="s">
        <v>81</v>
      </c>
      <c r="C409" s="407"/>
      <c r="D409" s="407"/>
      <c r="E409" s="407"/>
      <c r="F409" s="407"/>
      <c r="G409" s="407"/>
      <c r="H409" s="407"/>
      <c r="I409" s="407"/>
      <c r="J409" s="407"/>
      <c r="K409" s="407"/>
      <c r="L409" s="284"/>
      <c r="N409" s="35"/>
      <c r="O409" s="36" t="s">
        <v>55</v>
      </c>
      <c r="P409" s="36"/>
      <c r="Q409" s="36"/>
      <c r="R409" s="36" t="str">
        <f t="shared" si="102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100"/>
        <v/>
      </c>
      <c r="X409" s="38"/>
      <c r="Y409" s="63" t="str">
        <f t="shared" si="101"/>
        <v/>
      </c>
      <c r="Z409" s="27"/>
    </row>
    <row r="410" spans="1:27" s="25" customFormat="1" ht="18" customHeight="1" x14ac:dyDescent="0.2">
      <c r="A410" s="272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284"/>
      <c r="N410" s="35"/>
      <c r="O410" s="36" t="s">
        <v>56</v>
      </c>
      <c r="P410" s="36"/>
      <c r="Q410" s="36"/>
      <c r="R410" s="36" t="str">
        <f t="shared" si="102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100"/>
        <v/>
      </c>
      <c r="X410" s="38"/>
      <c r="Y410" s="63" t="str">
        <f t="shared" si="101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1" t="s">
        <v>38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3"/>
      <c r="M413" s="24"/>
      <c r="N413" s="28"/>
      <c r="O413" s="390" t="s">
        <v>40</v>
      </c>
      <c r="P413" s="391"/>
      <c r="Q413" s="391"/>
      <c r="R413" s="392"/>
      <c r="S413" s="29"/>
      <c r="T413" s="390" t="s">
        <v>41</v>
      </c>
      <c r="U413" s="391"/>
      <c r="V413" s="391"/>
      <c r="W413" s="391"/>
      <c r="X413" s="391"/>
      <c r="Y413" s="392"/>
      <c r="Z413" s="30"/>
      <c r="AA413" s="24"/>
    </row>
    <row r="414" spans="1:27" s="25" customFormat="1" ht="18" customHeight="1" x14ac:dyDescent="0.2">
      <c r="A414" s="272"/>
      <c r="B414" s="270"/>
      <c r="C414" s="393" t="s">
        <v>206</v>
      </c>
      <c r="D414" s="393"/>
      <c r="E414" s="393"/>
      <c r="F414" s="393"/>
      <c r="G414" s="273" t="str">
        <f>$J$1</f>
        <v>February</v>
      </c>
      <c r="H414" s="400">
        <f>$K$1</f>
        <v>2024</v>
      </c>
      <c r="I414" s="400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3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/>
      <c r="Q417" s="36"/>
      <c r="R417" s="36" t="str">
        <f t="shared" si="103"/>
        <v/>
      </c>
      <c r="S417" s="27"/>
      <c r="T417" s="36" t="s">
        <v>44</v>
      </c>
      <c r="U417" s="63"/>
      <c r="V417" s="38"/>
      <c r="W417" s="63" t="str">
        <f t="shared" ref="W417:W426" si="104">IF(U417="","",U417+V417)</f>
        <v/>
      </c>
      <c r="X417" s="38"/>
      <c r="Y417" s="63" t="str">
        <f t="shared" ref="Y417:Y426" si="105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3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4"/>
        <v/>
      </c>
      <c r="X418" s="38"/>
      <c r="Y418" s="63" t="str">
        <f t="shared" si="105"/>
        <v/>
      </c>
      <c r="Z418" s="40"/>
    </row>
    <row r="419" spans="1:26" s="25" customFormat="1" ht="18" customHeight="1" x14ac:dyDescent="0.2">
      <c r="A419" s="272"/>
      <c r="B419" s="394" t="s">
        <v>40</v>
      </c>
      <c r="C419" s="39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3"/>
        <v/>
      </c>
      <c r="S419" s="27"/>
      <c r="T419" s="36" t="s">
        <v>46</v>
      </c>
      <c r="U419" s="63" t="str">
        <f t="shared" ref="U419:U425" si="106">Y418</f>
        <v/>
      </c>
      <c r="V419" s="38"/>
      <c r="W419" s="63" t="str">
        <f t="shared" si="104"/>
        <v/>
      </c>
      <c r="X419" s="38"/>
      <c r="Y419" s="63" t="str">
        <f t="shared" si="105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30</v>
      </c>
      <c r="J420" s="290" t="s">
        <v>60</v>
      </c>
      <c r="K420" s="294">
        <f>K415/$K$2/8*I420</f>
        <v>3491.3793103448274</v>
      </c>
      <c r="L420" s="295"/>
      <c r="N420" s="35"/>
      <c r="O420" s="36" t="s">
        <v>47</v>
      </c>
      <c r="P420" s="36"/>
      <c r="Q420" s="36"/>
      <c r="R420" s="36" t="str">
        <f t="shared" si="103"/>
        <v/>
      </c>
      <c r="S420" s="27"/>
      <c r="T420" s="36" t="s">
        <v>47</v>
      </c>
      <c r="U420" s="63" t="str">
        <f t="shared" si="106"/>
        <v/>
      </c>
      <c r="V420" s="38"/>
      <c r="W420" s="63" t="str">
        <f t="shared" si="104"/>
        <v/>
      </c>
      <c r="X420" s="38"/>
      <c r="Y420" s="63" t="str">
        <f t="shared" si="105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88" t="s">
        <v>67</v>
      </c>
      <c r="J421" s="389"/>
      <c r="K421" s="294">
        <f>K419+K420</f>
        <v>30491.379310344826</v>
      </c>
      <c r="L421" s="295"/>
      <c r="N421" s="35"/>
      <c r="O421" s="36" t="s">
        <v>48</v>
      </c>
      <c r="P421" s="36"/>
      <c r="Q421" s="36"/>
      <c r="R421" s="36" t="str">
        <f t="shared" si="103"/>
        <v/>
      </c>
      <c r="S421" s="27"/>
      <c r="T421" s="36" t="s">
        <v>48</v>
      </c>
      <c r="U421" s="63" t="str">
        <f t="shared" si="106"/>
        <v/>
      </c>
      <c r="V421" s="38"/>
      <c r="W421" s="63" t="str">
        <f t="shared" si="104"/>
        <v/>
      </c>
      <c r="X421" s="38"/>
      <c r="Y421" s="63" t="str">
        <f t="shared" si="105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3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88" t="s">
        <v>68</v>
      </c>
      <c r="J422" s="389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3"/>
        <v/>
      </c>
      <c r="S422" s="27"/>
      <c r="T422" s="36" t="s">
        <v>49</v>
      </c>
      <c r="U422" s="63" t="str">
        <f t="shared" si="106"/>
        <v/>
      </c>
      <c r="V422" s="38"/>
      <c r="W422" s="63" t="str">
        <f t="shared" si="104"/>
        <v/>
      </c>
      <c r="X422" s="38"/>
      <c r="Y422" s="63" t="str">
        <f t="shared" si="105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197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6" t="s">
        <v>61</v>
      </c>
      <c r="J423" s="398"/>
      <c r="K423" s="229">
        <f>K421-K422</f>
        <v>28491.379310344826</v>
      </c>
      <c r="L423" s="297"/>
      <c r="N423" s="35"/>
      <c r="O423" s="36" t="s">
        <v>54</v>
      </c>
      <c r="P423" s="36"/>
      <c r="Q423" s="36"/>
      <c r="R423" s="36" t="str">
        <f t="shared" si="103"/>
        <v/>
      </c>
      <c r="S423" s="27"/>
      <c r="T423" s="36" t="s">
        <v>54</v>
      </c>
      <c r="U423" s="63" t="str">
        <f t="shared" si="106"/>
        <v/>
      </c>
      <c r="V423" s="38"/>
      <c r="W423" s="63" t="str">
        <f t="shared" si="104"/>
        <v/>
      </c>
      <c r="X423" s="38"/>
      <c r="Y423" s="63" t="str">
        <f t="shared" si="105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3"/>
        <v/>
      </c>
      <c r="S424" s="27"/>
      <c r="T424" s="36" t="s">
        <v>50</v>
      </c>
      <c r="U424" s="63" t="str">
        <f t="shared" si="106"/>
        <v/>
      </c>
      <c r="V424" s="38"/>
      <c r="W424" s="63" t="str">
        <f t="shared" si="104"/>
        <v/>
      </c>
      <c r="X424" s="38"/>
      <c r="Y424" s="63" t="str">
        <f t="shared" si="105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3"/>
        <v/>
      </c>
      <c r="S425" s="27"/>
      <c r="T425" s="36" t="s">
        <v>55</v>
      </c>
      <c r="U425" s="63" t="str">
        <f t="shared" si="106"/>
        <v/>
      </c>
      <c r="V425" s="38"/>
      <c r="W425" s="63" t="str">
        <f t="shared" si="104"/>
        <v/>
      </c>
      <c r="X425" s="38"/>
      <c r="Y425" s="63" t="str">
        <f t="shared" si="105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3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4"/>
        <v/>
      </c>
      <c r="X426" s="38"/>
      <c r="Y426" s="63" t="str">
        <f t="shared" si="105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1" t="s">
        <v>38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3"/>
      <c r="M428" s="24"/>
      <c r="N428" s="28"/>
      <c r="O428" s="390" t="s">
        <v>40</v>
      </c>
      <c r="P428" s="391"/>
      <c r="Q428" s="391"/>
      <c r="R428" s="392"/>
      <c r="S428" s="29"/>
      <c r="T428" s="390" t="s">
        <v>41</v>
      </c>
      <c r="U428" s="391"/>
      <c r="V428" s="391"/>
      <c r="W428" s="391"/>
      <c r="X428" s="391"/>
      <c r="Y428" s="392"/>
      <c r="Z428" s="30"/>
    </row>
    <row r="429" spans="1:26" s="25" customFormat="1" ht="18" customHeight="1" x14ac:dyDescent="0.2">
      <c r="A429" s="272"/>
      <c r="B429" s="270"/>
      <c r="C429" s="393" t="s">
        <v>206</v>
      </c>
      <c r="D429" s="393"/>
      <c r="E429" s="393"/>
      <c r="F429" s="393"/>
      <c r="G429" s="273" t="str">
        <f>$J$1</f>
        <v>February</v>
      </c>
      <c r="H429" s="400">
        <f>$K$1</f>
        <v>2024</v>
      </c>
      <c r="I429" s="400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f>IF(Q431="","",R430-Q431)</f>
        <v>-4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/>
      <c r="Q432" s="36"/>
      <c r="R432" s="36" t="str">
        <f t="shared" ref="R432:R433" si="107">IF(Q432="","",R431-Q432)</f>
        <v/>
      </c>
      <c r="S432" s="27"/>
      <c r="T432" s="36" t="s">
        <v>44</v>
      </c>
      <c r="U432" s="63"/>
      <c r="V432" s="38"/>
      <c r="W432" s="63" t="str">
        <f t="shared" ref="W432:W441" si="108">IF(U432="","",U432+V432)</f>
        <v/>
      </c>
      <c r="X432" s="38"/>
      <c r="Y432" s="63" t="str">
        <f t="shared" ref="Y432:Y441" si="109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7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8"/>
        <v/>
      </c>
      <c r="X433" s="38"/>
      <c r="Y433" s="63" t="str">
        <f t="shared" si="109"/>
        <v/>
      </c>
      <c r="Z433" s="40"/>
    </row>
    <row r="434" spans="1:29" s="25" customFormat="1" ht="18" customHeight="1" x14ac:dyDescent="0.2">
      <c r="A434" s="272"/>
      <c r="B434" s="394" t="s">
        <v>40</v>
      </c>
      <c r="C434" s="39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21</v>
      </c>
      <c r="J434" s="290" t="s">
        <v>59</v>
      </c>
      <c r="K434" s="291">
        <f>K430/$K$2*I434</f>
        <v>21724.137931034486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10">Y433</f>
        <v/>
      </c>
      <c r="V434" s="38"/>
      <c r="W434" s="63" t="str">
        <f t="shared" si="108"/>
        <v/>
      </c>
      <c r="X434" s="38"/>
      <c r="Y434" s="63" t="str">
        <f t="shared" si="109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16</v>
      </c>
      <c r="J435" s="290" t="s">
        <v>60</v>
      </c>
      <c r="K435" s="294">
        <f>K430/$K$2/8*I435</f>
        <v>2068.9655172413795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10"/>
        <v/>
      </c>
      <c r="V435" s="38"/>
      <c r="W435" s="63" t="str">
        <f t="shared" si="108"/>
        <v/>
      </c>
      <c r="X435" s="38"/>
      <c r="Y435" s="63" t="str">
        <f t="shared" si="109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88" t="s">
        <v>67</v>
      </c>
      <c r="J436" s="389"/>
      <c r="K436" s="294">
        <f>K434+K435</f>
        <v>23793.103448275866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10"/>
        <v/>
      </c>
      <c r="V436" s="38"/>
      <c r="W436" s="63" t="str">
        <f t="shared" si="108"/>
        <v/>
      </c>
      <c r="X436" s="38"/>
      <c r="Y436" s="63" t="str">
        <f t="shared" si="109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4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88" t="s">
        <v>68</v>
      </c>
      <c r="J437" s="389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10"/>
        <v/>
      </c>
      <c r="V437" s="38"/>
      <c r="W437" s="63" t="str">
        <f t="shared" si="108"/>
        <v/>
      </c>
      <c r="X437" s="38"/>
      <c r="Y437" s="63" t="str">
        <f t="shared" si="109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-4</v>
      </c>
      <c r="D438" s="270"/>
      <c r="E438" s="270"/>
      <c r="F438" s="302" t="s">
        <v>197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6" t="s">
        <v>61</v>
      </c>
      <c r="J438" s="398"/>
      <c r="K438" s="229">
        <f>K436-K437</f>
        <v>13793.103448275866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10"/>
        <v/>
      </c>
      <c r="V438" s="38"/>
      <c r="W438" s="63" t="str">
        <f t="shared" si="108"/>
        <v/>
      </c>
      <c r="X438" s="38"/>
      <c r="Y438" s="63" t="str">
        <f t="shared" si="109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10"/>
        <v/>
      </c>
      <c r="V439" s="38"/>
      <c r="W439" s="63" t="str">
        <f t="shared" si="108"/>
        <v/>
      </c>
      <c r="X439" s="38"/>
      <c r="Y439" s="63" t="str">
        <f t="shared" si="109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10"/>
        <v/>
      </c>
      <c r="V440" s="38"/>
      <c r="W440" s="63" t="str">
        <f t="shared" si="108"/>
        <v/>
      </c>
      <c r="X440" s="38"/>
      <c r="Y440" s="63" t="str">
        <f t="shared" si="109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8"/>
        <v/>
      </c>
      <c r="X441" s="38"/>
      <c r="Y441" s="63" t="str">
        <f t="shared" si="109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1" t="s">
        <v>38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3"/>
      <c r="M443" s="24"/>
      <c r="N443" s="28"/>
      <c r="O443" s="390" t="s">
        <v>40</v>
      </c>
      <c r="P443" s="391"/>
      <c r="Q443" s="391"/>
      <c r="R443" s="392"/>
      <c r="S443" s="29"/>
      <c r="T443" s="390" t="s">
        <v>41</v>
      </c>
      <c r="U443" s="391"/>
      <c r="V443" s="391"/>
      <c r="W443" s="391"/>
      <c r="X443" s="391"/>
      <c r="Y443" s="392"/>
      <c r="Z443" s="30"/>
      <c r="AA443" s="24"/>
    </row>
    <row r="444" spans="1:29" s="25" customFormat="1" ht="18" customHeight="1" x14ac:dyDescent="0.2">
      <c r="A444" s="272"/>
      <c r="B444" s="270"/>
      <c r="C444" s="393" t="s">
        <v>206</v>
      </c>
      <c r="D444" s="393"/>
      <c r="E444" s="393"/>
      <c r="F444" s="393"/>
      <c r="G444" s="273" t="str">
        <f>$J$1</f>
        <v>February</v>
      </c>
      <c r="H444" s="400">
        <f>$K$1</f>
        <v>2024</v>
      </c>
      <c r="I444" s="400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11">IF(U447="","",U447+V447)</f>
        <v/>
      </c>
      <c r="X447" s="38"/>
      <c r="Y447" s="63" t="str">
        <f t="shared" ref="Y447:Y456" si="112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1"/>
        <v/>
      </c>
      <c r="X448" s="38"/>
      <c r="Y448" s="63" t="str">
        <f t="shared" si="112"/>
        <v/>
      </c>
      <c r="Z448" s="40"/>
    </row>
    <row r="449" spans="1:26" s="25" customFormat="1" ht="18" customHeight="1" x14ac:dyDescent="0.2">
      <c r="A449" s="272"/>
      <c r="B449" s="394" t="s">
        <v>40</v>
      </c>
      <c r="C449" s="39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1"/>
        <v/>
      </c>
      <c r="X449" s="38"/>
      <c r="Y449" s="63" t="str">
        <f t="shared" si="112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91</v>
      </c>
      <c r="J450" s="290" t="s">
        <v>60</v>
      </c>
      <c r="K450" s="294">
        <f>K445/$K$2/8*I450</f>
        <v>10394.396551724138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1"/>
        <v/>
      </c>
      <c r="X450" s="38"/>
      <c r="Y450" s="63" t="str">
        <f t="shared" si="112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29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88" t="s">
        <v>67</v>
      </c>
      <c r="J451" s="389"/>
      <c r="K451" s="294">
        <f>K449+K450</f>
        <v>36894.396551724138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1"/>
        <v/>
      </c>
      <c r="X451" s="38"/>
      <c r="Y451" s="63" t="str">
        <f t="shared" si="112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88" t="s">
        <v>68</v>
      </c>
      <c r="J452" s="389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1"/>
        <v/>
      </c>
      <c r="X452" s="38"/>
      <c r="Y452" s="63" t="str">
        <f t="shared" si="112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197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8"/>
      <c r="K453" s="229">
        <f>K451-K452</f>
        <v>36894.396551724138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1"/>
        <v/>
      </c>
      <c r="X453" s="38"/>
      <c r="Y453" s="63" t="str">
        <f t="shared" si="112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1"/>
        <v/>
      </c>
      <c r="X454" s="38"/>
      <c r="Y454" s="63" t="str">
        <f t="shared" si="112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3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1"/>
        <v/>
      </c>
      <c r="X455" s="38"/>
      <c r="Y455" s="63" t="str">
        <f t="shared" si="112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3"/>
        <v/>
      </c>
      <c r="S456" s="27"/>
      <c r="T456" s="36" t="s">
        <v>56</v>
      </c>
      <c r="U456" s="63">
        <v>0</v>
      </c>
      <c r="V456" s="38"/>
      <c r="W456" s="63">
        <f t="shared" si="111"/>
        <v>0</v>
      </c>
      <c r="X456" s="38"/>
      <c r="Y456" s="63">
        <f t="shared" si="112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1" t="s">
        <v>38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3"/>
      <c r="M458" s="24"/>
      <c r="N458" s="28"/>
      <c r="O458" s="390" t="s">
        <v>40</v>
      </c>
      <c r="P458" s="391"/>
      <c r="Q458" s="391"/>
      <c r="R458" s="392"/>
      <c r="S458" s="29"/>
      <c r="T458" s="390" t="s">
        <v>41</v>
      </c>
      <c r="U458" s="391"/>
      <c r="V458" s="391"/>
      <c r="W458" s="391"/>
      <c r="X458" s="391"/>
      <c r="Y458" s="392"/>
      <c r="Z458" s="30"/>
    </row>
    <row r="459" spans="1:26" s="25" customFormat="1" ht="18" customHeight="1" x14ac:dyDescent="0.2">
      <c r="A459" s="272"/>
      <c r="B459" s="270"/>
      <c r="C459" s="393" t="s">
        <v>206</v>
      </c>
      <c r="D459" s="393"/>
      <c r="E459" s="393"/>
      <c r="F459" s="393"/>
      <c r="G459" s="273" t="str">
        <f>$J$1</f>
        <v>February</v>
      </c>
      <c r="H459" s="400">
        <f>$K$1</f>
        <v>2024</v>
      </c>
      <c r="I459" s="400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4">IF(U462="","",U462+V462)</f>
        <v/>
      </c>
      <c r="X462" s="38"/>
      <c r="Y462" s="63" t="str">
        <f t="shared" ref="Y462:Y471" si="115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4"/>
        <v/>
      </c>
      <c r="X463" s="38"/>
      <c r="Y463" s="63" t="str">
        <f t="shared" si="115"/>
        <v/>
      </c>
      <c r="Z463" s="40"/>
    </row>
    <row r="464" spans="1:26" s="25" customFormat="1" ht="18" customHeight="1" x14ac:dyDescent="0.2">
      <c r="A464" s="272"/>
      <c r="B464" s="394" t="s">
        <v>40</v>
      </c>
      <c r="C464" s="39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4"/>
        <v/>
      </c>
      <c r="X464" s="38"/>
      <c r="Y464" s="63" t="str">
        <f t="shared" si="115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64</v>
      </c>
      <c r="J465" s="290" t="s">
        <v>60</v>
      </c>
      <c r="K465" s="294">
        <f>K460/$K$2/8*I465</f>
        <v>7310.3448275862065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4"/>
        <v/>
      </c>
      <c r="X465" s="38"/>
      <c r="Y465" s="63" t="str">
        <f t="shared" si="115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29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88" t="s">
        <v>67</v>
      </c>
      <c r="J466" s="389"/>
      <c r="K466" s="294">
        <f>K464+K465</f>
        <v>33810.344827586203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4"/>
        <v/>
      </c>
      <c r="X466" s="38"/>
      <c r="Y466" s="63" t="str">
        <f t="shared" si="115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88" t="s">
        <v>68</v>
      </c>
      <c r="J467" s="389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4"/>
        <v/>
      </c>
      <c r="X467" s="38"/>
      <c r="Y467" s="63" t="str">
        <f t="shared" si="115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197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8"/>
      <c r="K468" s="229">
        <f>K466-K467</f>
        <v>33810.344827586203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4"/>
        <v/>
      </c>
      <c r="X468" s="38"/>
      <c r="Y468" s="63" t="str">
        <f t="shared" si="115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4"/>
        <v/>
      </c>
      <c r="X469" s="38"/>
      <c r="Y469" s="63" t="str">
        <f t="shared" si="115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4"/>
        <v/>
      </c>
      <c r="X470" s="38"/>
      <c r="Y470" s="63" t="str">
        <f t="shared" si="115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4"/>
        <v>0</v>
      </c>
      <c r="X471" s="38"/>
      <c r="Y471" s="63">
        <f t="shared" si="115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1" t="s">
        <v>38</v>
      </c>
      <c r="B473" s="402"/>
      <c r="C473" s="402"/>
      <c r="D473" s="402"/>
      <c r="E473" s="402"/>
      <c r="F473" s="402"/>
      <c r="G473" s="402"/>
      <c r="H473" s="402"/>
      <c r="I473" s="402"/>
      <c r="J473" s="402"/>
      <c r="K473" s="402"/>
      <c r="L473" s="403"/>
      <c r="M473" s="24"/>
      <c r="N473" s="28"/>
      <c r="O473" s="390" t="s">
        <v>40</v>
      </c>
      <c r="P473" s="391"/>
      <c r="Q473" s="391"/>
      <c r="R473" s="392"/>
      <c r="S473" s="29"/>
      <c r="T473" s="390" t="s">
        <v>41</v>
      </c>
      <c r="U473" s="391"/>
      <c r="V473" s="391"/>
      <c r="W473" s="391"/>
      <c r="X473" s="391"/>
      <c r="Y473" s="392"/>
      <c r="Z473" s="30"/>
      <c r="AA473" s="24"/>
    </row>
    <row r="474" spans="1:27" s="25" customFormat="1" ht="18" customHeight="1" x14ac:dyDescent="0.2">
      <c r="A474" s="272"/>
      <c r="B474" s="270"/>
      <c r="C474" s="393" t="s">
        <v>206</v>
      </c>
      <c r="D474" s="393"/>
      <c r="E474" s="393"/>
      <c r="F474" s="393"/>
      <c r="G474" s="273" t="str">
        <f>$J$1</f>
        <v>February</v>
      </c>
      <c r="H474" s="400">
        <f>$K$1</f>
        <v>2024</v>
      </c>
      <c r="I474" s="400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6">IF(Q476="","",R475-Q476)</f>
        <v>0</v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7">IF(U477="","",U477+V477)</f>
        <v/>
      </c>
      <c r="X477" s="38"/>
      <c r="Y477" s="63" t="str">
        <f t="shared" ref="Y477:Y486" si="118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6"/>
        <v/>
      </c>
      <c r="S478" s="27"/>
      <c r="T478" s="36" t="s">
        <v>45</v>
      </c>
      <c r="U478" s="63"/>
      <c r="V478" s="38"/>
      <c r="W478" s="63" t="str">
        <f t="shared" si="117"/>
        <v/>
      </c>
      <c r="X478" s="38"/>
      <c r="Y478" s="63" t="str">
        <f t="shared" si="118"/>
        <v/>
      </c>
      <c r="Z478" s="40"/>
    </row>
    <row r="479" spans="1:27" s="25" customFormat="1" ht="18" customHeight="1" x14ac:dyDescent="0.2">
      <c r="A479" s="272"/>
      <c r="B479" s="394" t="s">
        <v>40</v>
      </c>
      <c r="C479" s="39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6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11</v>
      </c>
      <c r="J480" s="290" t="s">
        <v>60</v>
      </c>
      <c r="K480" s="294">
        <f>K475/$K$2/8*I480</f>
        <v>1517.2413793103449</v>
      </c>
      <c r="L480" s="295"/>
      <c r="N480" s="35"/>
      <c r="O480" s="36" t="s">
        <v>47</v>
      </c>
      <c r="P480" s="36"/>
      <c r="Q480" s="36"/>
      <c r="R480" s="36" t="str">
        <f t="shared" si="116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88" t="s">
        <v>67</v>
      </c>
      <c r="J481" s="389"/>
      <c r="K481" s="294">
        <f>K479+K480</f>
        <v>33517.241379310348</v>
      </c>
      <c r="L481" s="295"/>
      <c r="N481" s="35"/>
      <c r="O481" s="36" t="s">
        <v>48</v>
      </c>
      <c r="P481" s="36"/>
      <c r="Q481" s="36"/>
      <c r="R481" s="36" t="str">
        <f t="shared" si="116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88" t="s">
        <v>68</v>
      </c>
      <c r="J482" s="389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6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197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6" t="s">
        <v>61</v>
      </c>
      <c r="J483" s="398"/>
      <c r="K483" s="229">
        <f>K481-K482</f>
        <v>33517.241379310348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6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1" t="s">
        <v>38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3"/>
      <c r="M488" s="24"/>
      <c r="N488" s="28"/>
      <c r="O488" s="390" t="s">
        <v>40</v>
      </c>
      <c r="P488" s="391"/>
      <c r="Q488" s="391"/>
      <c r="R488" s="392"/>
      <c r="S488" s="29"/>
      <c r="T488" s="390" t="s">
        <v>41</v>
      </c>
      <c r="U488" s="391"/>
      <c r="V488" s="391"/>
      <c r="W488" s="391"/>
      <c r="X488" s="391"/>
      <c r="Y488" s="392"/>
      <c r="Z488" s="30"/>
    </row>
    <row r="489" spans="1:26" s="25" customFormat="1" ht="18" customHeight="1" x14ac:dyDescent="0.2">
      <c r="A489" s="272"/>
      <c r="B489" s="270"/>
      <c r="C489" s="393" t="s">
        <v>206</v>
      </c>
      <c r="D489" s="393"/>
      <c r="E489" s="393"/>
      <c r="F489" s="393"/>
      <c r="G489" s="273" t="str">
        <f>$J$1</f>
        <v>February</v>
      </c>
      <c r="H489" s="400">
        <f>$K$1</f>
        <v>2024</v>
      </c>
      <c r="I489" s="400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9">IF(U492="","",U492+V492)</f>
        <v/>
      </c>
      <c r="X492" s="38"/>
      <c r="Y492" s="63" t="str">
        <f t="shared" ref="Y492:Y501" si="120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9"/>
        <v/>
      </c>
      <c r="X493" s="38"/>
      <c r="Y493" s="63" t="str">
        <f t="shared" si="120"/>
        <v/>
      </c>
      <c r="Z493" s="40"/>
    </row>
    <row r="494" spans="1:26" s="25" customFormat="1" ht="18" customHeight="1" x14ac:dyDescent="0.2">
      <c r="A494" s="272"/>
      <c r="B494" s="394" t="s">
        <v>40</v>
      </c>
      <c r="C494" s="39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34</v>
      </c>
      <c r="J495" s="290" t="s">
        <v>60</v>
      </c>
      <c r="K495" s="294">
        <f>K490/$K$2/8*I495</f>
        <v>4616.3793103448279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88" t="s">
        <v>67</v>
      </c>
      <c r="J496" s="389"/>
      <c r="K496" s="294">
        <f>K494+K495</f>
        <v>36116.379310344826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88" t="s">
        <v>68</v>
      </c>
      <c r="J497" s="389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197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8"/>
      <c r="K498" s="229">
        <f>K496-K497</f>
        <v>36116.379310344826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1" t="s">
        <v>38</v>
      </c>
      <c r="B503" s="402"/>
      <c r="C503" s="402"/>
      <c r="D503" s="402"/>
      <c r="E503" s="402"/>
      <c r="F503" s="402"/>
      <c r="G503" s="402"/>
      <c r="H503" s="402"/>
      <c r="I503" s="402"/>
      <c r="J503" s="402"/>
      <c r="K503" s="402"/>
      <c r="L503" s="403"/>
      <c r="M503" s="24"/>
      <c r="N503" s="28"/>
      <c r="O503" s="390" t="s">
        <v>40</v>
      </c>
      <c r="P503" s="391"/>
      <c r="Q503" s="391"/>
      <c r="R503" s="392"/>
      <c r="S503" s="29"/>
      <c r="T503" s="390" t="s">
        <v>41</v>
      </c>
      <c r="U503" s="391"/>
      <c r="V503" s="391"/>
      <c r="W503" s="391"/>
      <c r="X503" s="391"/>
      <c r="Y503" s="392"/>
      <c r="Z503" s="30"/>
      <c r="AA503" s="24"/>
    </row>
    <row r="504" spans="1:27" s="25" customFormat="1" ht="18" customHeight="1" x14ac:dyDescent="0.2">
      <c r="A504" s="272"/>
      <c r="B504" s="270"/>
      <c r="C504" s="393" t="s">
        <v>206</v>
      </c>
      <c r="D504" s="393"/>
      <c r="E504" s="393"/>
      <c r="F504" s="393"/>
      <c r="G504" s="273" t="str">
        <f>$J$1</f>
        <v>February</v>
      </c>
      <c r="H504" s="400">
        <f>$K$1</f>
        <v>2024</v>
      </c>
      <c r="I504" s="400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21">IF(U507="","",U507+V507)</f>
        <v/>
      </c>
      <c r="X507" s="38"/>
      <c r="Y507" s="63" t="str">
        <f t="shared" ref="Y507:Y516" si="122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21"/>
        <v/>
      </c>
      <c r="X508" s="38"/>
      <c r="Y508" s="63" t="str">
        <f t="shared" si="122"/>
        <v/>
      </c>
      <c r="Z508" s="40"/>
    </row>
    <row r="509" spans="1:27" s="25" customFormat="1" ht="18" customHeight="1" x14ac:dyDescent="0.2">
      <c r="A509" s="272"/>
      <c r="B509" s="394" t="s">
        <v>40</v>
      </c>
      <c r="C509" s="39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6853.4482758620697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88" t="s">
        <v>67</v>
      </c>
      <c r="J511" s="389"/>
      <c r="K511" s="294">
        <f>K509+K510</f>
        <v>36853.448275862072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88" t="s">
        <v>68</v>
      </c>
      <c r="J512" s="389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197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270"/>
      <c r="I513" s="396" t="s">
        <v>61</v>
      </c>
      <c r="J513" s="398"/>
      <c r="K513" s="229">
        <f>K511-K512</f>
        <v>31853.448275862072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1" t="s">
        <v>38</v>
      </c>
      <c r="B518" s="402"/>
      <c r="C518" s="402"/>
      <c r="D518" s="402"/>
      <c r="E518" s="402"/>
      <c r="F518" s="402"/>
      <c r="G518" s="402"/>
      <c r="H518" s="402"/>
      <c r="I518" s="402"/>
      <c r="J518" s="402"/>
      <c r="K518" s="402"/>
      <c r="L518" s="403"/>
      <c r="M518" s="24"/>
      <c r="N518" s="28"/>
      <c r="O518" s="390" t="s">
        <v>40</v>
      </c>
      <c r="P518" s="391"/>
      <c r="Q518" s="391"/>
      <c r="R518" s="392"/>
      <c r="S518" s="29"/>
      <c r="T518" s="390" t="s">
        <v>41</v>
      </c>
      <c r="U518" s="391"/>
      <c r="V518" s="391"/>
      <c r="W518" s="391"/>
      <c r="X518" s="391"/>
      <c r="Y518" s="392"/>
      <c r="Z518" s="30"/>
      <c r="AA518" s="24"/>
    </row>
    <row r="519" spans="1:27" s="25" customFormat="1" ht="18" customHeight="1" x14ac:dyDescent="0.2">
      <c r="A519" s="272"/>
      <c r="B519" s="270"/>
      <c r="C519" s="393" t="s">
        <v>206</v>
      </c>
      <c r="D519" s="393"/>
      <c r="E519" s="393"/>
      <c r="F519" s="393"/>
      <c r="G519" s="273" t="str">
        <f>$J$1</f>
        <v>February</v>
      </c>
      <c r="H519" s="400">
        <f>$K$1</f>
        <v>2024</v>
      </c>
      <c r="I519" s="400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3">IF(U522="","",U522+V522)</f>
        <v/>
      </c>
      <c r="X522" s="38"/>
      <c r="Y522" s="63" t="str">
        <f t="shared" ref="Y522:Y531" si="124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3"/>
        <v/>
      </c>
      <c r="X523" s="38"/>
      <c r="Y523" s="63" t="str">
        <f t="shared" si="124"/>
        <v/>
      </c>
      <c r="Z523" s="40"/>
    </row>
    <row r="524" spans="1:27" s="25" customFormat="1" ht="18" customHeight="1" x14ac:dyDescent="0.2">
      <c r="A524" s="272"/>
      <c r="B524" s="394" t="s">
        <v>40</v>
      </c>
      <c r="C524" s="39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88" t="s">
        <v>67</v>
      </c>
      <c r="J526" s="389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88" t="s">
        <v>68</v>
      </c>
      <c r="J527" s="389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197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8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1" t="s">
        <v>38</v>
      </c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3"/>
      <c r="M533" s="24"/>
      <c r="N533" s="28"/>
      <c r="O533" s="390" t="s">
        <v>40</v>
      </c>
      <c r="P533" s="391"/>
      <c r="Q533" s="391"/>
      <c r="R533" s="392"/>
      <c r="S533" s="29"/>
      <c r="T533" s="390" t="s">
        <v>41</v>
      </c>
      <c r="U533" s="391"/>
      <c r="V533" s="391"/>
      <c r="W533" s="391"/>
      <c r="X533" s="391"/>
      <c r="Y533" s="392"/>
      <c r="Z533" s="30"/>
    </row>
    <row r="534" spans="1:26" s="25" customFormat="1" ht="18" customHeight="1" x14ac:dyDescent="0.2">
      <c r="A534" s="272"/>
      <c r="B534" s="270"/>
      <c r="C534" s="393" t="s">
        <v>206</v>
      </c>
      <c r="D534" s="393"/>
      <c r="E534" s="393"/>
      <c r="F534" s="393"/>
      <c r="G534" s="273" t="str">
        <f>$J$1</f>
        <v>February</v>
      </c>
      <c r="H534" s="400">
        <f>$K$1</f>
        <v>2024</v>
      </c>
      <c r="I534" s="400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5">IF(U537="","",U537+V537)</f>
        <v/>
      </c>
      <c r="X537" s="38"/>
      <c r="Y537" s="63" t="str">
        <f t="shared" ref="Y537:Y546" si="126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5"/>
        <v/>
      </c>
      <c r="X538" s="38"/>
      <c r="Y538" s="63" t="str">
        <f t="shared" si="126"/>
        <v/>
      </c>
      <c r="Z538" s="40"/>
    </row>
    <row r="539" spans="1:26" s="25" customFormat="1" ht="18" customHeight="1" x14ac:dyDescent="0.2">
      <c r="A539" s="272"/>
      <c r="B539" s="394" t="s">
        <v>40</v>
      </c>
      <c r="C539" s="39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7">Y538</f>
        <v/>
      </c>
      <c r="V539" s="38"/>
      <c r="W539" s="63" t="str">
        <f t="shared" si="125"/>
        <v/>
      </c>
      <c r="X539" s="38"/>
      <c r="Y539" s="63" t="str">
        <f t="shared" si="126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41</v>
      </c>
      <c r="J540" s="290" t="s">
        <v>60</v>
      </c>
      <c r="K540" s="294">
        <f>K535/$K$2/8*I540</f>
        <v>5213.3620689655172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7"/>
        <v/>
      </c>
      <c r="V540" s="38"/>
      <c r="W540" s="63" t="str">
        <f t="shared" si="125"/>
        <v/>
      </c>
      <c r="X540" s="38"/>
      <c r="Y540" s="63" t="str">
        <f t="shared" si="126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88" t="s">
        <v>67</v>
      </c>
      <c r="J541" s="389"/>
      <c r="K541" s="294">
        <f>K539+K540</f>
        <v>34713.362068965514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7"/>
        <v/>
      </c>
      <c r="V541" s="38"/>
      <c r="W541" s="63" t="str">
        <f t="shared" si="125"/>
        <v/>
      </c>
      <c r="X541" s="38"/>
      <c r="Y541" s="63" t="str">
        <f t="shared" si="126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88" t="s">
        <v>68</v>
      </c>
      <c r="J542" s="389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7"/>
        <v/>
      </c>
      <c r="V542" s="38"/>
      <c r="W542" s="63" t="str">
        <f t="shared" si="125"/>
        <v/>
      </c>
      <c r="X542" s="38"/>
      <c r="Y542" s="63" t="str">
        <f t="shared" si="126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197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8"/>
      <c r="K543" s="229">
        <f>K541-K542</f>
        <v>34713.362068965514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7"/>
        <v/>
      </c>
      <c r="V543" s="38"/>
      <c r="W543" s="63" t="str">
        <f t="shared" si="125"/>
        <v/>
      </c>
      <c r="X543" s="38"/>
      <c r="Y543" s="63" t="str">
        <f t="shared" si="126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7"/>
        <v/>
      </c>
      <c r="V544" s="38"/>
      <c r="W544" s="63" t="str">
        <f t="shared" si="125"/>
        <v/>
      </c>
      <c r="X544" s="38"/>
      <c r="Y544" s="63" t="str">
        <f t="shared" si="126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7"/>
        <v/>
      </c>
      <c r="V545" s="38"/>
      <c r="W545" s="63" t="str">
        <f t="shared" si="125"/>
        <v/>
      </c>
      <c r="X545" s="38"/>
      <c r="Y545" s="63" t="str">
        <f t="shared" si="126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5"/>
        <v/>
      </c>
      <c r="X546" s="38"/>
      <c r="Y546" s="63" t="str">
        <f t="shared" si="126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1" t="s">
        <v>38</v>
      </c>
      <c r="B548" s="402"/>
      <c r="C548" s="402"/>
      <c r="D548" s="402"/>
      <c r="E548" s="402"/>
      <c r="F548" s="402"/>
      <c r="G548" s="402"/>
      <c r="H548" s="402"/>
      <c r="I548" s="402"/>
      <c r="J548" s="402"/>
      <c r="K548" s="402"/>
      <c r="L548" s="403"/>
      <c r="M548" s="24"/>
      <c r="N548" s="28"/>
      <c r="O548" s="390" t="s">
        <v>40</v>
      </c>
      <c r="P548" s="391"/>
      <c r="Q548" s="391"/>
      <c r="R548" s="392"/>
      <c r="S548" s="29"/>
      <c r="T548" s="390" t="s">
        <v>41</v>
      </c>
      <c r="U548" s="391"/>
      <c r="V548" s="391"/>
      <c r="W548" s="391"/>
      <c r="X548" s="391"/>
      <c r="Y548" s="392"/>
      <c r="Z548" s="30"/>
      <c r="AA548" s="24"/>
    </row>
    <row r="549" spans="1:27" s="25" customFormat="1" ht="18" customHeight="1" x14ac:dyDescent="0.2">
      <c r="A549" s="272"/>
      <c r="B549" s="270"/>
      <c r="C549" s="393" t="s">
        <v>206</v>
      </c>
      <c r="D549" s="393"/>
      <c r="E549" s="393"/>
      <c r="F549" s="393"/>
      <c r="G549" s="273" t="str">
        <f>$J$1</f>
        <v>February</v>
      </c>
      <c r="H549" s="400">
        <f>$K$1</f>
        <v>2024</v>
      </c>
      <c r="I549" s="400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/>
      <c r="Q552" s="36"/>
      <c r="R552" s="36" t="str">
        <f t="shared" ref="R552" si="128">IF(Q552="","",R551-Q552)</f>
        <v/>
      </c>
      <c r="S552" s="27"/>
      <c r="T552" s="36" t="s">
        <v>44</v>
      </c>
      <c r="U552" s="63"/>
      <c r="V552" s="38"/>
      <c r="W552" s="63" t="str">
        <f t="shared" ref="W552:W561" si="129">IF(U552="","",U552+V552)</f>
        <v/>
      </c>
      <c r="X552" s="38"/>
      <c r="Y552" s="63" t="str">
        <f t="shared" ref="Y552:Y561" si="130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9"/>
        <v/>
      </c>
      <c r="X553" s="38"/>
      <c r="Y553" s="63" t="str">
        <f t="shared" si="130"/>
        <v/>
      </c>
      <c r="Z553" s="40"/>
    </row>
    <row r="554" spans="1:27" s="25" customFormat="1" ht="18" customHeight="1" x14ac:dyDescent="0.2">
      <c r="A554" s="272"/>
      <c r="B554" s="394" t="s">
        <v>40</v>
      </c>
      <c r="C554" s="39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1">Y553</f>
        <v/>
      </c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45</v>
      </c>
      <c r="J555" s="290" t="s">
        <v>60</v>
      </c>
      <c r="K555" s="294">
        <f>K550/$K$2/8*I555</f>
        <v>4849.1379310344828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1"/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88" t="s">
        <v>67</v>
      </c>
      <c r="J556" s="389"/>
      <c r="K556" s="294">
        <f>K554+K555</f>
        <v>29849.137931034482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88" t="s">
        <v>68</v>
      </c>
      <c r="J557" s="389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197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6" t="s">
        <v>61</v>
      </c>
      <c r="J558" s="398"/>
      <c r="K558" s="229">
        <f>K556-K557</f>
        <v>27849.137931034482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1" t="s">
        <v>38</v>
      </c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3"/>
      <c r="M563" s="24"/>
      <c r="N563" s="28"/>
      <c r="O563" s="390" t="s">
        <v>40</v>
      </c>
      <c r="P563" s="391"/>
      <c r="Q563" s="391"/>
      <c r="R563" s="392"/>
      <c r="S563" s="29"/>
      <c r="T563" s="390" t="s">
        <v>41</v>
      </c>
      <c r="U563" s="391"/>
      <c r="V563" s="391"/>
      <c r="W563" s="391"/>
      <c r="X563" s="391"/>
      <c r="Y563" s="392"/>
      <c r="Z563" s="30"/>
      <c r="AA563" s="24"/>
    </row>
    <row r="564" spans="1:27" s="25" customFormat="1" ht="18" customHeight="1" x14ac:dyDescent="0.2">
      <c r="A564" s="272"/>
      <c r="B564" s="270"/>
      <c r="C564" s="393" t="s">
        <v>206</v>
      </c>
      <c r="D564" s="393"/>
      <c r="E564" s="393"/>
      <c r="F564" s="393"/>
      <c r="G564" s="273" t="str">
        <f>$J$1</f>
        <v>February</v>
      </c>
      <c r="H564" s="400">
        <f>$K$1</f>
        <v>2024</v>
      </c>
      <c r="I564" s="400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201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f t="shared" ref="R566:R571" si="132">IF(Q566="","",R565-Q566)</f>
        <v>-1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/>
      <c r="Q567" s="36"/>
      <c r="R567" s="36" t="str">
        <f t="shared" si="132"/>
        <v/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394" t="s">
        <v>40</v>
      </c>
      <c r="C569" s="39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27</v>
      </c>
      <c r="J569" s="290" t="s">
        <v>59</v>
      </c>
      <c r="K569" s="291">
        <f>K565/$K$2*I569</f>
        <v>41896.551724137928</v>
      </c>
      <c r="L569" s="292"/>
      <c r="N569" s="35"/>
      <c r="O569" s="36" t="s">
        <v>46</v>
      </c>
      <c r="P569" s="36"/>
      <c r="Q569" s="36"/>
      <c r="R569" s="36" t="str">
        <f t="shared" si="132"/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-14.5</v>
      </c>
      <c r="J570" s="290" t="s">
        <v>60</v>
      </c>
      <c r="K570" s="294">
        <f>K565/$K$2/8*I570</f>
        <v>-2812.5</v>
      </c>
      <c r="L570" s="295"/>
      <c r="N570" s="35"/>
      <c r="O570" s="36" t="s">
        <v>47</v>
      </c>
      <c r="P570" s="36"/>
      <c r="Q570" s="36"/>
      <c r="R570" s="36" t="str">
        <f t="shared" si="132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88" t="s">
        <v>67</v>
      </c>
      <c r="J571" s="389"/>
      <c r="K571" s="294">
        <f>K569+K570</f>
        <v>39084.051724137928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88" t="s">
        <v>68</v>
      </c>
      <c r="J572" s="389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-1</v>
      </c>
      <c r="D573" s="270"/>
      <c r="E573" s="270"/>
      <c r="F573" s="302" t="s">
        <v>197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8"/>
      <c r="K573" s="229">
        <f>K571-K572</f>
        <v>39084.051724137928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1" t="s">
        <v>38</v>
      </c>
      <c r="B578" s="402"/>
      <c r="C578" s="402"/>
      <c r="D578" s="402"/>
      <c r="E578" s="402"/>
      <c r="F578" s="402"/>
      <c r="G578" s="402"/>
      <c r="H578" s="402"/>
      <c r="I578" s="402"/>
      <c r="J578" s="402"/>
      <c r="K578" s="402"/>
      <c r="L578" s="403"/>
      <c r="M578" s="24"/>
      <c r="N578" s="28"/>
      <c r="O578" s="390" t="s">
        <v>40</v>
      </c>
      <c r="P578" s="391"/>
      <c r="Q578" s="391"/>
      <c r="R578" s="392"/>
      <c r="S578" s="29"/>
      <c r="T578" s="390" t="s">
        <v>41</v>
      </c>
      <c r="U578" s="391"/>
      <c r="V578" s="391"/>
      <c r="W578" s="391"/>
      <c r="X578" s="391"/>
      <c r="Y578" s="392"/>
      <c r="Z578" s="30"/>
      <c r="AA578" s="24"/>
    </row>
    <row r="579" spans="1:27" s="25" customFormat="1" ht="18" customHeight="1" x14ac:dyDescent="0.2">
      <c r="A579" s="272"/>
      <c r="B579" s="270"/>
      <c r="C579" s="393" t="s">
        <v>206</v>
      </c>
      <c r="D579" s="393"/>
      <c r="E579" s="393"/>
      <c r="F579" s="393"/>
      <c r="G579" s="273" t="str">
        <f>$J$1</f>
        <v>February</v>
      </c>
      <c r="H579" s="400">
        <f>$K$1</f>
        <v>2024</v>
      </c>
      <c r="I579" s="400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/>
      <c r="Q582" s="36"/>
      <c r="R582" s="36" t="str">
        <f t="shared" si="135"/>
        <v/>
      </c>
      <c r="S582" s="27"/>
      <c r="T582" s="36" t="s">
        <v>44</v>
      </c>
      <c r="U582" s="63"/>
      <c r="V582" s="38"/>
      <c r="W582" s="63" t="str">
        <f t="shared" ref="W582:W591" si="136">IF(U582="","",U582+V582)</f>
        <v/>
      </c>
      <c r="X582" s="38"/>
      <c r="Y582" s="63" t="str">
        <f t="shared" ref="Y582:Y591" si="137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5"/>
        <v/>
      </c>
      <c r="S583" s="27"/>
      <c r="T583" s="36" t="s">
        <v>45</v>
      </c>
      <c r="U583" s="63"/>
      <c r="V583" s="38"/>
      <c r="W583" s="63" t="str">
        <f t="shared" si="136"/>
        <v/>
      </c>
      <c r="X583" s="38"/>
      <c r="Y583" s="63" t="str">
        <f t="shared" si="137"/>
        <v/>
      </c>
      <c r="Z583" s="40"/>
    </row>
    <row r="584" spans="1:27" s="25" customFormat="1" ht="18" customHeight="1" x14ac:dyDescent="0.2">
      <c r="A584" s="272"/>
      <c r="B584" s="394" t="s">
        <v>40</v>
      </c>
      <c r="C584" s="39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111</v>
      </c>
      <c r="J585" s="290" t="s">
        <v>60</v>
      </c>
      <c r="K585" s="294">
        <f>K580/$K$2/8*I585</f>
        <v>16745.689655172413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88" t="s">
        <v>67</v>
      </c>
      <c r="J586" s="389"/>
      <c r="K586" s="294">
        <f>K584+K585</f>
        <v>51745.689655172413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88" t="s">
        <v>68</v>
      </c>
      <c r="J587" s="389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197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6" t="s">
        <v>61</v>
      </c>
      <c r="J588" s="398"/>
      <c r="K588" s="229">
        <f>K586-K587</f>
        <v>51745.689655172413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8" t="s">
        <v>38</v>
      </c>
      <c r="B593" s="409"/>
      <c r="C593" s="409"/>
      <c r="D593" s="409"/>
      <c r="E593" s="409"/>
      <c r="F593" s="409"/>
      <c r="G593" s="409"/>
      <c r="H593" s="409"/>
      <c r="I593" s="409"/>
      <c r="J593" s="409"/>
      <c r="K593" s="409"/>
      <c r="L593" s="410"/>
      <c r="M593" s="24"/>
      <c r="N593" s="28"/>
      <c r="O593" s="390" t="s">
        <v>40</v>
      </c>
      <c r="P593" s="391"/>
      <c r="Q593" s="391"/>
      <c r="R593" s="392"/>
      <c r="S593" s="29"/>
      <c r="T593" s="390" t="s">
        <v>41</v>
      </c>
      <c r="U593" s="391"/>
      <c r="V593" s="391"/>
      <c r="W593" s="391"/>
      <c r="X593" s="391"/>
      <c r="Y593" s="392"/>
      <c r="Z593" s="30"/>
      <c r="AA593" s="24"/>
    </row>
    <row r="594" spans="1:27" s="25" customFormat="1" ht="18" customHeight="1" x14ac:dyDescent="0.2">
      <c r="A594" s="272"/>
      <c r="B594" s="270"/>
      <c r="C594" s="393" t="s">
        <v>206</v>
      </c>
      <c r="D594" s="393"/>
      <c r="E594" s="393"/>
      <c r="F594" s="393"/>
      <c r="G594" s="273" t="str">
        <f>$J$1</f>
        <v>February</v>
      </c>
      <c r="H594" s="400">
        <f>$K$1</f>
        <v>2024</v>
      </c>
      <c r="I594" s="400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216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399" t="s">
        <v>41</v>
      </c>
      <c r="G597" s="399"/>
      <c r="H597" s="270"/>
      <c r="I597" s="399" t="s">
        <v>42</v>
      </c>
      <c r="J597" s="399"/>
      <c r="K597" s="399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8">IF(U597="","",U597+V597)</f>
        <v/>
      </c>
      <c r="X597" s="38"/>
      <c r="Y597" s="63" t="str">
        <f t="shared" ref="Y597:Y606" si="139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8"/>
        <v/>
      </c>
      <c r="X598" s="38"/>
      <c r="Y598" s="63" t="str">
        <f t="shared" si="139"/>
        <v/>
      </c>
      <c r="Z598" s="40"/>
    </row>
    <row r="599" spans="1:27" s="25" customFormat="1" ht="18" customHeight="1" x14ac:dyDescent="0.2">
      <c r="A599" s="272"/>
      <c r="B599" s="394" t="s">
        <v>40</v>
      </c>
      <c r="C599" s="39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38620.689655172413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71</v>
      </c>
      <c r="J600" s="290" t="s">
        <v>60</v>
      </c>
      <c r="K600" s="294">
        <f>K595/$K$2/8*I600</f>
        <v>12241.379310344828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88" t="s">
        <v>67</v>
      </c>
      <c r="J601" s="389"/>
      <c r="K601" s="294">
        <f>K599+K600</f>
        <v>50862.068965517239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88" t="s">
        <v>68</v>
      </c>
      <c r="J602" s="389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8"/>
      <c r="K603" s="229">
        <f>K601-K602</f>
        <v>48862.068965517239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2">
      <c r="A605" s="272"/>
      <c r="B605" s="407" t="s">
        <v>81</v>
      </c>
      <c r="C605" s="407"/>
      <c r="D605" s="407"/>
      <c r="E605" s="407"/>
      <c r="F605" s="407"/>
      <c r="G605" s="407"/>
      <c r="H605" s="407"/>
      <c r="I605" s="407"/>
      <c r="J605" s="407"/>
      <c r="K605" s="407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2">
      <c r="A606" s="272"/>
      <c r="B606" s="407"/>
      <c r="C606" s="407"/>
      <c r="D606" s="407"/>
      <c r="E606" s="407"/>
      <c r="F606" s="407"/>
      <c r="G606" s="407"/>
      <c r="H606" s="407"/>
      <c r="I606" s="407"/>
      <c r="J606" s="407"/>
      <c r="K606" s="407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1" t="s">
        <v>38</v>
      </c>
      <c r="B609" s="402"/>
      <c r="C609" s="402"/>
      <c r="D609" s="402"/>
      <c r="E609" s="402"/>
      <c r="F609" s="402"/>
      <c r="G609" s="402"/>
      <c r="H609" s="402"/>
      <c r="I609" s="402"/>
      <c r="J609" s="402"/>
      <c r="K609" s="402"/>
      <c r="L609" s="403"/>
      <c r="M609" s="24"/>
      <c r="N609" s="28"/>
      <c r="O609" s="390" t="s">
        <v>40</v>
      </c>
      <c r="P609" s="391"/>
      <c r="Q609" s="391"/>
      <c r="R609" s="392"/>
      <c r="S609" s="29"/>
      <c r="T609" s="390" t="s">
        <v>41</v>
      </c>
      <c r="U609" s="391"/>
      <c r="V609" s="391"/>
      <c r="W609" s="391"/>
      <c r="X609" s="391"/>
      <c r="Y609" s="392"/>
      <c r="Z609" s="30"/>
      <c r="AA609" s="24"/>
    </row>
    <row r="610" spans="1:27" s="25" customFormat="1" ht="18" customHeight="1" x14ac:dyDescent="0.2">
      <c r="A610" s="272"/>
      <c r="B610" s="270"/>
      <c r="C610" s="393" t="s">
        <v>206</v>
      </c>
      <c r="D610" s="393"/>
      <c r="E610" s="393"/>
      <c r="F610" s="393"/>
      <c r="G610" s="273" t="str">
        <f>$J$1</f>
        <v>February</v>
      </c>
      <c r="H610" s="400">
        <f>$K$1</f>
        <v>2024</v>
      </c>
      <c r="I610" s="400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232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/>
      <c r="Q613" s="36"/>
      <c r="R613" s="36" t="str">
        <f t="shared" ref="R613:R616" si="140">IF(Q613="","",R612-Q613)</f>
        <v/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40"/>
        <v/>
      </c>
      <c r="S614" s="27"/>
      <c r="T614" s="36" t="s">
        <v>45</v>
      </c>
      <c r="U614" s="63" t="str">
        <f t="shared" ref="U614:U617" si="143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394" t="s">
        <v>40</v>
      </c>
      <c r="C615" s="395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26</v>
      </c>
      <c r="J615" s="290" t="s">
        <v>59</v>
      </c>
      <c r="K615" s="291">
        <f>K611/$K$2*I615</f>
        <v>28689.655172413797</v>
      </c>
      <c r="L615" s="292"/>
      <c r="N615" s="35"/>
      <c r="O615" s="36" t="s">
        <v>46</v>
      </c>
      <c r="P615" s="36"/>
      <c r="Q615" s="36"/>
      <c r="R615" s="36" t="str">
        <f t="shared" si="140"/>
        <v/>
      </c>
      <c r="S615" s="27"/>
      <c r="T615" s="36" t="s">
        <v>46</v>
      </c>
      <c r="U615" s="63" t="str">
        <f t="shared" si="143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44</v>
      </c>
      <c r="J616" s="290" t="s">
        <v>60</v>
      </c>
      <c r="K616" s="294">
        <f>K611/$K$2/8*I616</f>
        <v>6068.9655172413795</v>
      </c>
      <c r="L616" s="295"/>
      <c r="N616" s="35"/>
      <c r="O616" s="36" t="s">
        <v>47</v>
      </c>
      <c r="P616" s="36"/>
      <c r="Q616" s="36"/>
      <c r="R616" s="36" t="str">
        <f t="shared" si="140"/>
        <v/>
      </c>
      <c r="S616" s="27"/>
      <c r="T616" s="36" t="s">
        <v>47</v>
      </c>
      <c r="U616" s="63" t="str">
        <f t="shared" si="143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88" t="s">
        <v>67</v>
      </c>
      <c r="J617" s="389"/>
      <c r="K617" s="294">
        <f>K615+K616</f>
        <v>34758.620689655174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3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88" t="s">
        <v>68</v>
      </c>
      <c r="J618" s="389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197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6" t="s">
        <v>61</v>
      </c>
      <c r="J619" s="398"/>
      <c r="K619" s="229">
        <f>K617-K618</f>
        <v>34758.620689655174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1" t="s">
        <v>38</v>
      </c>
      <c r="B624" s="402"/>
      <c r="C624" s="402"/>
      <c r="D624" s="402"/>
      <c r="E624" s="402"/>
      <c r="F624" s="402"/>
      <c r="G624" s="402"/>
      <c r="H624" s="402"/>
      <c r="I624" s="402"/>
      <c r="J624" s="402"/>
      <c r="K624" s="402"/>
      <c r="L624" s="403"/>
      <c r="M624" s="24"/>
      <c r="N624" s="28"/>
      <c r="O624" s="390" t="s">
        <v>40</v>
      </c>
      <c r="P624" s="391"/>
      <c r="Q624" s="391"/>
      <c r="R624" s="392"/>
      <c r="S624" s="29"/>
      <c r="T624" s="390" t="s">
        <v>41</v>
      </c>
      <c r="U624" s="391"/>
      <c r="V624" s="391"/>
      <c r="W624" s="391"/>
      <c r="X624" s="391"/>
      <c r="Y624" s="392"/>
      <c r="Z624" s="30"/>
      <c r="AA624" s="24"/>
    </row>
    <row r="625" spans="1:27" s="25" customFormat="1" ht="18" customHeight="1" x14ac:dyDescent="0.2">
      <c r="A625" s="272"/>
      <c r="B625" s="270"/>
      <c r="C625" s="393" t="s">
        <v>206</v>
      </c>
      <c r="D625" s="393"/>
      <c r="E625" s="393"/>
      <c r="F625" s="393"/>
      <c r="G625" s="273" t="str">
        <f>$J$1</f>
        <v>February</v>
      </c>
      <c r="H625" s="400">
        <f>$K$1</f>
        <v>2024</v>
      </c>
      <c r="I625" s="400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394" t="s">
        <v>40</v>
      </c>
      <c r="C630" s="395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285"/>
      <c r="I631" s="289">
        <v>70</v>
      </c>
      <c r="J631" s="290" t="s">
        <v>60</v>
      </c>
      <c r="K631" s="294">
        <f>K626/$K$2/8*I631</f>
        <v>9051.7241379310362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285"/>
      <c r="I632" s="388" t="s">
        <v>67</v>
      </c>
      <c r="J632" s="389"/>
      <c r="K632" s="294">
        <f>K630+K631</f>
        <v>39051.724137931044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285"/>
      <c r="I633" s="388" t="s">
        <v>68</v>
      </c>
      <c r="J633" s="389"/>
      <c r="K633" s="288">
        <f>G633</f>
        <v>500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197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8"/>
      <c r="K634" s="229">
        <f>K632-K633</f>
        <v>38551.724137931044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8" t="s">
        <v>38</v>
      </c>
      <c r="B639" s="409"/>
      <c r="C639" s="409"/>
      <c r="D639" s="409"/>
      <c r="E639" s="409"/>
      <c r="F639" s="409"/>
      <c r="G639" s="409"/>
      <c r="H639" s="409"/>
      <c r="I639" s="409"/>
      <c r="J639" s="409"/>
      <c r="K639" s="409"/>
      <c r="L639" s="410"/>
      <c r="M639" s="24"/>
      <c r="N639" s="28"/>
      <c r="O639" s="390" t="s">
        <v>40</v>
      </c>
      <c r="P639" s="391"/>
      <c r="Q639" s="391"/>
      <c r="R639" s="392"/>
      <c r="S639" s="29"/>
      <c r="T639" s="390" t="s">
        <v>41</v>
      </c>
      <c r="U639" s="391"/>
      <c r="V639" s="391"/>
      <c r="W639" s="391"/>
      <c r="X639" s="391"/>
      <c r="Y639" s="392"/>
      <c r="Z639" s="27"/>
    </row>
    <row r="640" spans="1:27" s="25" customFormat="1" ht="18" customHeight="1" x14ac:dyDescent="0.2">
      <c r="A640" s="272"/>
      <c r="B640" s="270"/>
      <c r="C640" s="393" t="s">
        <v>206</v>
      </c>
      <c r="D640" s="393"/>
      <c r="E640" s="393"/>
      <c r="F640" s="393"/>
      <c r="G640" s="273" t="str">
        <f>$J$1</f>
        <v>February</v>
      </c>
      <c r="H640" s="400">
        <f>$K$1</f>
        <v>2024</v>
      </c>
      <c r="I640" s="400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198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399" t="s">
        <v>41</v>
      </c>
      <c r="G643" s="399"/>
      <c r="H643" s="270"/>
      <c r="I643" s="399" t="s">
        <v>42</v>
      </c>
      <c r="J643" s="399"/>
      <c r="K643" s="399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394" t="s">
        <v>40</v>
      </c>
      <c r="C645" s="39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28</v>
      </c>
      <c r="J645" s="290" t="s">
        <v>59</v>
      </c>
      <c r="K645" s="291">
        <f>K641/$K$2*I645</f>
        <v>43448.275862068964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58</v>
      </c>
      <c r="J646" s="290" t="s">
        <v>60</v>
      </c>
      <c r="K646" s="294">
        <f>K641/$K$2/8*I646</f>
        <v>11250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88" t="s">
        <v>67</v>
      </c>
      <c r="J647" s="389"/>
      <c r="K647" s="294">
        <f>K645+K646</f>
        <v>54698.275862068964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88" t="s">
        <v>68</v>
      </c>
      <c r="J648" s="389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8"/>
      <c r="K649" s="229">
        <f>K647-K648</f>
        <v>54698.275862068964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7"/>
      <c r="C651" s="407"/>
      <c r="D651" s="407"/>
      <c r="E651" s="407"/>
      <c r="F651" s="407"/>
      <c r="G651" s="407"/>
      <c r="H651" s="407"/>
      <c r="I651" s="407"/>
      <c r="J651" s="407"/>
      <c r="K651" s="407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7"/>
      <c r="C652" s="407"/>
      <c r="D652" s="407"/>
      <c r="E652" s="407"/>
      <c r="F652" s="407"/>
      <c r="G652" s="407"/>
      <c r="H652" s="407"/>
      <c r="I652" s="407"/>
      <c r="J652" s="407"/>
      <c r="K652" s="407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8" t="s">
        <v>38</v>
      </c>
      <c r="B655" s="409"/>
      <c r="C655" s="409"/>
      <c r="D655" s="409"/>
      <c r="E655" s="409"/>
      <c r="F655" s="409"/>
      <c r="G655" s="409"/>
      <c r="H655" s="409"/>
      <c r="I655" s="409"/>
      <c r="J655" s="409"/>
      <c r="K655" s="409"/>
      <c r="L655" s="410"/>
      <c r="M655" s="24"/>
      <c r="N655" s="28"/>
      <c r="O655" s="390" t="s">
        <v>40</v>
      </c>
      <c r="P655" s="391"/>
      <c r="Q655" s="391"/>
      <c r="R655" s="392"/>
      <c r="S655" s="29"/>
      <c r="T655" s="390" t="s">
        <v>41</v>
      </c>
      <c r="U655" s="391"/>
      <c r="V655" s="391"/>
      <c r="W655" s="391"/>
      <c r="X655" s="391"/>
      <c r="Y655" s="392"/>
      <c r="Z655" s="30"/>
    </row>
    <row r="656" spans="1:26" s="25" customFormat="1" ht="18" customHeight="1" x14ac:dyDescent="0.2">
      <c r="A656" s="272"/>
      <c r="B656" s="270"/>
      <c r="C656" s="393" t="s">
        <v>206</v>
      </c>
      <c r="D656" s="393"/>
      <c r="E656" s="393"/>
      <c r="F656" s="393"/>
      <c r="G656" s="273" t="str">
        <f>$J$1</f>
        <v>February</v>
      </c>
      <c r="H656" s="400">
        <f>$K$1</f>
        <v>2024</v>
      </c>
      <c r="I656" s="400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200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9" t="s">
        <v>41</v>
      </c>
      <c r="G659" s="399"/>
      <c r="H659" s="270"/>
      <c r="I659" s="399" t="s">
        <v>42</v>
      </c>
      <c r="J659" s="399"/>
      <c r="K659" s="399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2">IF(U659="","",U659+V659)</f>
        <v/>
      </c>
      <c r="X659" s="38"/>
      <c r="Y659" s="63" t="str">
        <f t="shared" ref="Y659:Y664" si="153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2"/>
        <v/>
      </c>
      <c r="X660" s="38"/>
      <c r="Y660" s="63" t="str">
        <f t="shared" si="153"/>
        <v/>
      </c>
      <c r="Z660" s="40"/>
    </row>
    <row r="661" spans="1:26" s="25" customFormat="1" ht="18" customHeight="1" x14ac:dyDescent="0.2">
      <c r="A661" s="272"/>
      <c r="B661" s="394" t="s">
        <v>40</v>
      </c>
      <c r="C661" s="39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28</v>
      </c>
      <c r="J661" s="290" t="s">
        <v>59</v>
      </c>
      <c r="K661" s="291">
        <f>K657/$K$2*I661</f>
        <v>43448.275862068964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4">Y660</f>
        <v/>
      </c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285"/>
      <c r="I662" s="307">
        <v>86</v>
      </c>
      <c r="J662" s="290" t="s">
        <v>60</v>
      </c>
      <c r="K662" s="294">
        <f>K657/$K$2/8*I662</f>
        <v>16681.03448275862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4"/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285"/>
      <c r="I663" s="388" t="s">
        <v>67</v>
      </c>
      <c r="J663" s="389"/>
      <c r="K663" s="294">
        <f>K661+K662</f>
        <v>60129.31034482758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88" t="s">
        <v>68</v>
      </c>
      <c r="J664" s="389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6" t="s">
        <v>61</v>
      </c>
      <c r="J665" s="398"/>
      <c r="K665" s="229">
        <f>K663-K664</f>
        <v>50129.31034482758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2">
      <c r="A667" s="272"/>
      <c r="B667" s="407"/>
      <c r="C667" s="407"/>
      <c r="D667" s="407"/>
      <c r="E667" s="407"/>
      <c r="F667" s="407"/>
      <c r="G667" s="407"/>
      <c r="H667" s="407"/>
      <c r="I667" s="407"/>
      <c r="J667" s="407"/>
      <c r="K667" s="407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2">
      <c r="A668" s="272"/>
      <c r="B668" s="407"/>
      <c r="C668" s="407"/>
      <c r="D668" s="407"/>
      <c r="E668" s="407"/>
      <c r="F668" s="407"/>
      <c r="G668" s="407"/>
      <c r="H668" s="407"/>
      <c r="I668" s="407"/>
      <c r="J668" s="407"/>
      <c r="K668" s="407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8" t="s">
        <v>38</v>
      </c>
      <c r="B671" s="409"/>
      <c r="C671" s="409"/>
      <c r="D671" s="409"/>
      <c r="E671" s="409"/>
      <c r="F671" s="409"/>
      <c r="G671" s="409"/>
      <c r="H671" s="409"/>
      <c r="I671" s="409"/>
      <c r="J671" s="409"/>
      <c r="K671" s="409"/>
      <c r="L671" s="410"/>
      <c r="M671" s="24"/>
      <c r="N671" s="28"/>
      <c r="O671" s="390" t="s">
        <v>40</v>
      </c>
      <c r="P671" s="391"/>
      <c r="Q671" s="391"/>
      <c r="R671" s="392"/>
      <c r="S671" s="29"/>
      <c r="T671" s="390" t="s">
        <v>41</v>
      </c>
      <c r="U671" s="391"/>
      <c r="V671" s="391"/>
      <c r="W671" s="391"/>
      <c r="X671" s="391"/>
      <c r="Y671" s="392"/>
      <c r="Z671" s="30"/>
    </row>
    <row r="672" spans="1:26" s="25" customFormat="1" ht="18" customHeight="1" x14ac:dyDescent="0.2">
      <c r="A672" s="272"/>
      <c r="B672" s="270"/>
      <c r="C672" s="393" t="s">
        <v>206</v>
      </c>
      <c r="D672" s="393"/>
      <c r="E672" s="393"/>
      <c r="F672" s="393"/>
      <c r="G672" s="273" t="str">
        <f>$J$1</f>
        <v>February</v>
      </c>
      <c r="H672" s="400">
        <f>$K$1</f>
        <v>2024</v>
      </c>
      <c r="I672" s="400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202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9" t="s">
        <v>41</v>
      </c>
      <c r="G675" s="399"/>
      <c r="H675" s="270"/>
      <c r="I675" s="399" t="s">
        <v>42</v>
      </c>
      <c r="J675" s="399"/>
      <c r="K675" s="399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4" t="s">
        <v>40</v>
      </c>
      <c r="C677" s="39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19724.137931034482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89</v>
      </c>
      <c r="J678" s="290" t="s">
        <v>60</v>
      </c>
      <c r="K678" s="294">
        <f>K673/$K$2/8*I678</f>
        <v>8439.6551724137935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88" t="s">
        <v>67</v>
      </c>
      <c r="J679" s="389"/>
      <c r="K679" s="294">
        <f>K677+K678</f>
        <v>28163.793103448275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88" t="s">
        <v>68</v>
      </c>
      <c r="J680" s="389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8"/>
      <c r="K681" s="229">
        <f>K679-K680</f>
        <v>28163.793103448275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7" t="s">
        <v>81</v>
      </c>
      <c r="C683" s="407"/>
      <c r="D683" s="407"/>
      <c r="E683" s="407"/>
      <c r="F683" s="407"/>
      <c r="G683" s="407"/>
      <c r="H683" s="407"/>
      <c r="I683" s="407"/>
      <c r="J683" s="407"/>
      <c r="K683" s="407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2">
      <c r="A684" s="272"/>
      <c r="B684" s="407"/>
      <c r="C684" s="407"/>
      <c r="D684" s="407"/>
      <c r="E684" s="407"/>
      <c r="F684" s="407"/>
      <c r="G684" s="407"/>
      <c r="H684" s="407"/>
      <c r="I684" s="407"/>
      <c r="J684" s="407"/>
      <c r="K684" s="407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1" t="s">
        <v>38</v>
      </c>
      <c r="B687" s="402"/>
      <c r="C687" s="402"/>
      <c r="D687" s="402"/>
      <c r="E687" s="402"/>
      <c r="F687" s="402"/>
      <c r="G687" s="402"/>
      <c r="H687" s="402"/>
      <c r="I687" s="402"/>
      <c r="J687" s="402"/>
      <c r="K687" s="402"/>
      <c r="L687" s="403"/>
      <c r="M687" s="24"/>
      <c r="N687" s="28"/>
      <c r="O687" s="390" t="s">
        <v>40</v>
      </c>
      <c r="P687" s="391"/>
      <c r="Q687" s="391"/>
      <c r="R687" s="392"/>
      <c r="S687" s="29"/>
      <c r="T687" s="390" t="s">
        <v>41</v>
      </c>
      <c r="U687" s="391"/>
      <c r="V687" s="391"/>
      <c r="W687" s="391"/>
      <c r="X687" s="391"/>
      <c r="Y687" s="392"/>
      <c r="Z687" s="30"/>
      <c r="AA687" s="24"/>
    </row>
    <row r="688" spans="1:27" s="25" customFormat="1" ht="18" customHeight="1" x14ac:dyDescent="0.2">
      <c r="A688" s="272"/>
      <c r="B688" s="270"/>
      <c r="C688" s="393" t="s">
        <v>206</v>
      </c>
      <c r="D688" s="393"/>
      <c r="E688" s="393"/>
      <c r="F688" s="393"/>
      <c r="G688" s="273" t="str">
        <f>$J$1</f>
        <v>February</v>
      </c>
      <c r="H688" s="400">
        <f>$K$1</f>
        <v>2024</v>
      </c>
      <c r="I688" s="400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215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4">
        <v>45208</v>
      </c>
      <c r="D691" s="424"/>
      <c r="E691" s="425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/>
      <c r="Q691" s="36"/>
      <c r="R691" s="36" t="str">
        <f t="shared" ref="R691:R694" si="160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60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394" t="s">
        <v>40</v>
      </c>
      <c r="C693" s="39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0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0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88" t="s">
        <v>67</v>
      </c>
      <c r="J695" s="389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88" t="s">
        <v>68</v>
      </c>
      <c r="J696" s="389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197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8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1" t="s">
        <v>38</v>
      </c>
      <c r="B702" s="402"/>
      <c r="C702" s="402"/>
      <c r="D702" s="402"/>
      <c r="E702" s="402"/>
      <c r="F702" s="402"/>
      <c r="G702" s="402"/>
      <c r="H702" s="402"/>
      <c r="I702" s="402"/>
      <c r="J702" s="402"/>
      <c r="K702" s="402"/>
      <c r="L702" s="403"/>
      <c r="M702" s="24"/>
      <c r="N702" s="28"/>
      <c r="O702" s="390" t="s">
        <v>40</v>
      </c>
      <c r="P702" s="391"/>
      <c r="Q702" s="391"/>
      <c r="R702" s="392"/>
      <c r="S702" s="29"/>
      <c r="T702" s="390" t="s">
        <v>41</v>
      </c>
      <c r="U702" s="391"/>
      <c r="V702" s="391"/>
      <c r="W702" s="391"/>
      <c r="X702" s="391"/>
      <c r="Y702" s="392"/>
      <c r="Z702" s="27"/>
    </row>
    <row r="703" spans="1:27" s="25" customFormat="1" ht="18" customHeight="1" x14ac:dyDescent="0.2">
      <c r="A703" s="272"/>
      <c r="B703" s="270"/>
      <c r="C703" s="393" t="s">
        <v>206</v>
      </c>
      <c r="D703" s="393"/>
      <c r="E703" s="393"/>
      <c r="F703" s="393"/>
      <c r="G703" s="273" t="str">
        <f>$J$1</f>
        <v>February</v>
      </c>
      <c r="H703" s="400">
        <f>$K$1</f>
        <v>2024</v>
      </c>
      <c r="I703" s="400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220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/>
      <c r="Q706" s="36"/>
      <c r="R706" s="36" t="str">
        <f t="shared" ref="R706:R714" si="163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4">IF(U706="","",U706+V706)</f>
        <v/>
      </c>
      <c r="X706" s="38"/>
      <c r="Y706" s="63" t="str">
        <f t="shared" ref="Y706:Y715" si="165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394" t="s">
        <v>40</v>
      </c>
      <c r="C708" s="39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7">
        <f>IF(C712&gt;0,$K$2,C710)</f>
        <v>28</v>
      </c>
      <c r="J708" s="290" t="s">
        <v>59</v>
      </c>
      <c r="K708" s="291">
        <f>K704/$K$2*I708</f>
        <v>57931.034482758623</v>
      </c>
      <c r="L708" s="292"/>
      <c r="N708" s="35"/>
      <c r="O708" s="36" t="s">
        <v>46</v>
      </c>
      <c r="P708" s="36"/>
      <c r="Q708" s="36"/>
      <c r="R708" s="36" t="str">
        <f t="shared" si="163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3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88" t="s">
        <v>67</v>
      </c>
      <c r="J710" s="389"/>
      <c r="K710" s="294">
        <f>K708+K709</f>
        <v>57931.034482758623</v>
      </c>
      <c r="L710" s="295"/>
      <c r="N710" s="35"/>
      <c r="O710" s="36" t="s">
        <v>48</v>
      </c>
      <c r="P710" s="36"/>
      <c r="Q710" s="36"/>
      <c r="R710" s="36" t="str">
        <f t="shared" si="163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88" t="s">
        <v>68</v>
      </c>
      <c r="J711" s="389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197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8"/>
      <c r="K712" s="229">
        <f>K710-K711</f>
        <v>57931.034482758623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448" t="s">
        <v>235</v>
      </c>
      <c r="G714" s="448"/>
      <c r="H714" s="448"/>
      <c r="I714" s="448"/>
      <c r="J714" s="448"/>
      <c r="K714" s="268"/>
      <c r="L714" s="284"/>
      <c r="N714" s="35"/>
      <c r="O714" s="36" t="s">
        <v>55</v>
      </c>
      <c r="P714" s="36"/>
      <c r="Q714" s="36"/>
      <c r="R714" s="36" t="str">
        <f t="shared" si="163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2" t="s">
        <v>38</v>
      </c>
      <c r="B717" s="413"/>
      <c r="C717" s="413"/>
      <c r="D717" s="413"/>
      <c r="E717" s="413"/>
      <c r="F717" s="413"/>
      <c r="G717" s="413"/>
      <c r="H717" s="413"/>
      <c r="I717" s="413"/>
      <c r="J717" s="413"/>
      <c r="K717" s="413"/>
      <c r="L717" s="414"/>
      <c r="M717" s="24"/>
      <c r="N717" s="28"/>
      <c r="O717" s="390" t="s">
        <v>40</v>
      </c>
      <c r="P717" s="391"/>
      <c r="Q717" s="391"/>
      <c r="R717" s="392"/>
      <c r="S717" s="29"/>
      <c r="T717" s="390" t="s">
        <v>41</v>
      </c>
      <c r="U717" s="391"/>
      <c r="V717" s="391"/>
      <c r="W717" s="391"/>
      <c r="X717" s="391"/>
      <c r="Y717" s="392"/>
      <c r="Z717" s="30"/>
      <c r="AA717" s="24"/>
    </row>
    <row r="718" spans="1:27" s="25" customFormat="1" ht="18" customHeight="1" x14ac:dyDescent="0.2">
      <c r="A718" s="272"/>
      <c r="B718" s="270"/>
      <c r="C718" s="393" t="s">
        <v>206</v>
      </c>
      <c r="D718" s="393"/>
      <c r="E718" s="393"/>
      <c r="F718" s="393"/>
      <c r="G718" s="273" t="str">
        <f>$J$1</f>
        <v>February</v>
      </c>
      <c r="H718" s="400">
        <f>$K$1</f>
        <v>2024</v>
      </c>
      <c r="I718" s="400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205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9" t="s">
        <v>41</v>
      </c>
      <c r="G721" s="399"/>
      <c r="H721" s="270"/>
      <c r="I721" s="399" t="s">
        <v>42</v>
      </c>
      <c r="J721" s="399"/>
      <c r="K721" s="399"/>
      <c r="L721" s="284"/>
      <c r="N721" s="35"/>
      <c r="O721" s="36" t="s">
        <v>44</v>
      </c>
      <c r="P721" s="36"/>
      <c r="Q721" s="36"/>
      <c r="R721" s="36" t="str">
        <f t="shared" si="166"/>
        <v/>
      </c>
      <c r="S721" s="27"/>
      <c r="T721" s="36" t="s">
        <v>44</v>
      </c>
      <c r="U721" s="63"/>
      <c r="V721" s="38"/>
      <c r="W721" s="63" t="str">
        <f t="shared" ref="W721:W730" si="167">IF(U721="","",U721+V721)</f>
        <v/>
      </c>
      <c r="X721" s="38"/>
      <c r="Y721" s="63" t="str">
        <f t="shared" ref="Y721:Y730" si="168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7"/>
        <v/>
      </c>
      <c r="X722" s="38"/>
      <c r="Y722" s="63" t="str">
        <f t="shared" si="168"/>
        <v/>
      </c>
      <c r="Z722" s="40"/>
    </row>
    <row r="723" spans="1:27" s="25" customFormat="1" ht="18" customHeight="1" x14ac:dyDescent="0.2">
      <c r="A723" s="272"/>
      <c r="B723" s="394" t="s">
        <v>40</v>
      </c>
      <c r="C723" s="39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88" t="s">
        <v>67</v>
      </c>
      <c r="J725" s="389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88" t="s">
        <v>68</v>
      </c>
      <c r="J726" s="389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6" t="s">
        <v>61</v>
      </c>
      <c r="J727" s="398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/>
      <c r="K728" s="304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2">
      <c r="A729" s="272"/>
      <c r="B729" s="407" t="s">
        <v>81</v>
      </c>
      <c r="C729" s="407"/>
      <c r="D729" s="407"/>
      <c r="E729" s="407"/>
      <c r="F729" s="407"/>
      <c r="G729" s="407"/>
      <c r="H729" s="407"/>
      <c r="I729" s="407"/>
      <c r="J729" s="407"/>
      <c r="K729" s="407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2">
      <c r="A730" s="272"/>
      <c r="B730" s="407"/>
      <c r="C730" s="407"/>
      <c r="D730" s="407"/>
      <c r="E730" s="407"/>
      <c r="F730" s="407"/>
      <c r="G730" s="407"/>
      <c r="H730" s="407"/>
      <c r="I730" s="407"/>
      <c r="J730" s="407"/>
      <c r="K730" s="407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8" t="s">
        <v>38</v>
      </c>
      <c r="B733" s="409"/>
      <c r="C733" s="409"/>
      <c r="D733" s="409"/>
      <c r="E733" s="409"/>
      <c r="F733" s="409"/>
      <c r="G733" s="409"/>
      <c r="H733" s="409"/>
      <c r="I733" s="409"/>
      <c r="J733" s="409"/>
      <c r="K733" s="409"/>
      <c r="L733" s="410"/>
      <c r="M733" s="24"/>
      <c r="N733" s="28"/>
      <c r="O733" s="390" t="s">
        <v>40</v>
      </c>
      <c r="P733" s="391"/>
      <c r="Q733" s="391"/>
      <c r="R733" s="392"/>
      <c r="S733" s="29"/>
      <c r="T733" s="390" t="s">
        <v>41</v>
      </c>
      <c r="U733" s="391"/>
      <c r="V733" s="391"/>
      <c r="W733" s="391"/>
      <c r="X733" s="391"/>
      <c r="Y733" s="392"/>
      <c r="Z733" s="30"/>
      <c r="AA733" s="24"/>
    </row>
    <row r="734" spans="1:27" s="25" customFormat="1" ht="18" customHeight="1" x14ac:dyDescent="0.2">
      <c r="A734" s="272"/>
      <c r="B734" s="270"/>
      <c r="C734" s="393" t="s">
        <v>206</v>
      </c>
      <c r="D734" s="393"/>
      <c r="E734" s="393"/>
      <c r="F734" s="393"/>
      <c r="G734" s="273" t="str">
        <f>$J$1</f>
        <v>February</v>
      </c>
      <c r="H734" s="400">
        <f>$K$1</f>
        <v>2024</v>
      </c>
      <c r="I734" s="400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228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9" t="s">
        <v>41</v>
      </c>
      <c r="G737" s="399"/>
      <c r="H737" s="270"/>
      <c r="I737" s="399" t="s">
        <v>42</v>
      </c>
      <c r="J737" s="399"/>
      <c r="K737" s="399"/>
      <c r="L737" s="284"/>
      <c r="N737" s="35"/>
      <c r="O737" s="36" t="s">
        <v>44</v>
      </c>
      <c r="P737" s="36"/>
      <c r="Q737" s="36"/>
      <c r="R737" s="36" t="str">
        <f t="shared" ref="R737:R746" si="169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9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394" t="s">
        <v>40</v>
      </c>
      <c r="C739" s="39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27</v>
      </c>
      <c r="J739" s="290" t="s">
        <v>59</v>
      </c>
      <c r="K739" s="291">
        <f>K735/$K$2*I739</f>
        <v>60517.241379310341</v>
      </c>
      <c r="L739" s="292"/>
      <c r="N739" s="35"/>
      <c r="O739" s="36" t="s">
        <v>46</v>
      </c>
      <c r="P739" s="36"/>
      <c r="Q739" s="36"/>
      <c r="R739" s="36" t="str">
        <f t="shared" si="169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>
        <v>21</v>
      </c>
      <c r="J740" s="290" t="s">
        <v>60</v>
      </c>
      <c r="K740" s="294">
        <f>K735/$K$2/8*I740</f>
        <v>5883.6206896551721</v>
      </c>
      <c r="L740" s="295"/>
      <c r="N740" s="35"/>
      <c r="O740" s="36" t="s">
        <v>47</v>
      </c>
      <c r="P740" s="36"/>
      <c r="Q740" s="36"/>
      <c r="R740" s="36" t="str">
        <f t="shared" si="169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88" t="s">
        <v>67</v>
      </c>
      <c r="J741" s="389"/>
      <c r="K741" s="294">
        <f>K739+K740</f>
        <v>66400.862068965507</v>
      </c>
      <c r="L741" s="295"/>
      <c r="N741" s="35"/>
      <c r="O741" s="36" t="s">
        <v>48</v>
      </c>
      <c r="P741" s="36"/>
      <c r="Q741" s="36"/>
      <c r="R741" s="36" t="str">
        <f t="shared" si="169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88" t="s">
        <v>68</v>
      </c>
      <c r="J742" s="389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9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8"/>
      <c r="K743" s="229">
        <f>K741-K742</f>
        <v>66400.862068965507</v>
      </c>
      <c r="L743" s="297"/>
      <c r="N743" s="35"/>
      <c r="O743" s="36" t="s">
        <v>54</v>
      </c>
      <c r="P743" s="36"/>
      <c r="Q743" s="36"/>
      <c r="R743" s="36" t="str">
        <f t="shared" si="169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9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2">
      <c r="A745" s="272"/>
      <c r="B745" s="407" t="s">
        <v>81</v>
      </c>
      <c r="C745" s="407"/>
      <c r="D745" s="407"/>
      <c r="E745" s="407"/>
      <c r="F745" s="407"/>
      <c r="G745" s="407"/>
      <c r="H745" s="407"/>
      <c r="I745" s="407"/>
      <c r="J745" s="407"/>
      <c r="K745" s="407"/>
      <c r="L745" s="284"/>
      <c r="N745" s="35"/>
      <c r="O745" s="36" t="s">
        <v>55</v>
      </c>
      <c r="P745" s="36"/>
      <c r="Q745" s="36"/>
      <c r="R745" s="36" t="str">
        <f t="shared" si="169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2">
      <c r="A746" s="272"/>
      <c r="B746" s="407"/>
      <c r="C746" s="407"/>
      <c r="D746" s="407"/>
      <c r="E746" s="407"/>
      <c r="F746" s="407"/>
      <c r="G746" s="407"/>
      <c r="H746" s="407"/>
      <c r="I746" s="407"/>
      <c r="J746" s="407"/>
      <c r="K746" s="407"/>
      <c r="L746" s="284"/>
      <c r="N746" s="35"/>
      <c r="O746" s="36" t="s">
        <v>56</v>
      </c>
      <c r="P746" s="36"/>
      <c r="Q746" s="36"/>
      <c r="R746" s="36" t="str">
        <f t="shared" si="169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1" t="s">
        <v>38</v>
      </c>
      <c r="B749" s="402"/>
      <c r="C749" s="402"/>
      <c r="D749" s="402"/>
      <c r="E749" s="402"/>
      <c r="F749" s="402"/>
      <c r="G749" s="402"/>
      <c r="H749" s="402"/>
      <c r="I749" s="402"/>
      <c r="J749" s="402"/>
      <c r="K749" s="402"/>
      <c r="L749" s="403"/>
      <c r="M749" s="24"/>
      <c r="N749" s="28"/>
      <c r="O749" s="390" t="s">
        <v>40</v>
      </c>
      <c r="P749" s="391"/>
      <c r="Q749" s="391"/>
      <c r="R749" s="392"/>
      <c r="S749" s="29"/>
      <c r="T749" s="390" t="s">
        <v>41</v>
      </c>
      <c r="U749" s="391"/>
      <c r="V749" s="391"/>
      <c r="W749" s="391"/>
      <c r="X749" s="391"/>
      <c r="Y749" s="392"/>
      <c r="Z749" s="30"/>
      <c r="AA749" s="24"/>
    </row>
    <row r="750" spans="1:27" s="25" customFormat="1" ht="18" customHeight="1" x14ac:dyDescent="0.2">
      <c r="A750" s="272"/>
      <c r="B750" s="270"/>
      <c r="C750" s="393" t="s">
        <v>206</v>
      </c>
      <c r="D750" s="393"/>
      <c r="E750" s="393"/>
      <c r="F750" s="393"/>
      <c r="G750" s="273" t="str">
        <f>$J$1</f>
        <v>February</v>
      </c>
      <c r="H750" s="400">
        <f>$K$1</f>
        <v>2024</v>
      </c>
      <c r="I750" s="400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2">IF(U753="","",U753+V753)</f>
        <v/>
      </c>
      <c r="X753" s="38"/>
      <c r="Y753" s="63" t="str">
        <f t="shared" ref="Y753:Y762" si="173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2"/>
        <v/>
      </c>
      <c r="X754" s="38"/>
      <c r="Y754" s="63" t="str">
        <f t="shared" si="173"/>
        <v/>
      </c>
      <c r="Z754" s="40"/>
    </row>
    <row r="755" spans="1:27" s="25" customFormat="1" ht="18" customHeight="1" x14ac:dyDescent="0.2">
      <c r="A755" s="272"/>
      <c r="B755" s="394" t="s">
        <v>40</v>
      </c>
      <c r="C755" s="39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18+5</f>
        <v>23</v>
      </c>
      <c r="J755" s="290" t="s">
        <v>59</v>
      </c>
      <c r="K755" s="291">
        <f>K751*I755</f>
        <v>36800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45</v>
      </c>
      <c r="J756" s="290" t="s">
        <v>60</v>
      </c>
      <c r="K756" s="294">
        <f>K751/8*I756</f>
        <v>9000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88" t="s">
        <v>67</v>
      </c>
      <c r="J757" s="389"/>
      <c r="K757" s="294">
        <f>K755+K756</f>
        <v>45800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88" t="s">
        <v>68</v>
      </c>
      <c r="J758" s="389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197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6" t="s">
        <v>61</v>
      </c>
      <c r="J759" s="398"/>
      <c r="K759" s="229">
        <f>K757-K758</f>
        <v>34300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1" t="s">
        <v>38</v>
      </c>
      <c r="B764" s="422"/>
      <c r="C764" s="422"/>
      <c r="D764" s="422"/>
      <c r="E764" s="422"/>
      <c r="F764" s="422"/>
      <c r="G764" s="422"/>
      <c r="H764" s="422"/>
      <c r="I764" s="422"/>
      <c r="J764" s="422"/>
      <c r="K764" s="422"/>
      <c r="L764" s="423"/>
      <c r="M764" s="24"/>
      <c r="N764" s="28"/>
      <c r="O764" s="390" t="s">
        <v>40</v>
      </c>
      <c r="P764" s="391"/>
      <c r="Q764" s="391"/>
      <c r="R764" s="392"/>
      <c r="S764" s="29"/>
      <c r="T764" s="390" t="s">
        <v>41</v>
      </c>
      <c r="U764" s="391"/>
      <c r="V764" s="391"/>
      <c r="W764" s="391"/>
      <c r="X764" s="391"/>
      <c r="Y764" s="392"/>
      <c r="Z764" s="30"/>
      <c r="AA764" s="24"/>
    </row>
    <row r="765" spans="1:27" s="25" customFormat="1" ht="18" customHeight="1" x14ac:dyDescent="0.2">
      <c r="A765" s="272"/>
      <c r="B765" s="270"/>
      <c r="C765" s="393" t="s">
        <v>206</v>
      </c>
      <c r="D765" s="393"/>
      <c r="E765" s="393"/>
      <c r="F765" s="393"/>
      <c r="G765" s="273" t="str">
        <f>$J$1</f>
        <v>February</v>
      </c>
      <c r="H765" s="400">
        <f>$K$1</f>
        <v>2024</v>
      </c>
      <c r="I765" s="400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9" t="s">
        <v>41</v>
      </c>
      <c r="G768" s="399"/>
      <c r="H768" s="270"/>
      <c r="I768" s="399" t="s">
        <v>42</v>
      </c>
      <c r="J768" s="399"/>
      <c r="K768" s="399"/>
      <c r="L768" s="284"/>
      <c r="N768" s="35"/>
      <c r="O768" s="36" t="s">
        <v>44</v>
      </c>
      <c r="P768" s="36"/>
      <c r="Q768" s="36"/>
      <c r="R768" s="36" t="str">
        <f t="shared" ref="R768:R777" si="175">IF(Q768="","",R767-Q768)</f>
        <v/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5"/>
        <v/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394" t="s">
        <v>40</v>
      </c>
      <c r="C770" s="39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30896.551724137935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78</v>
      </c>
      <c r="J771" s="290" t="s">
        <v>60</v>
      </c>
      <c r="K771" s="294">
        <f>K766/$K$2/8*I771</f>
        <v>10758.620689655174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88" t="s">
        <v>67</v>
      </c>
      <c r="J772" s="389"/>
      <c r="K772" s="294">
        <f>K770+K771</f>
        <v>41655.172413793109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88" t="s">
        <v>68</v>
      </c>
      <c r="J773" s="389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8"/>
      <c r="K774" s="229">
        <f>K772-K773</f>
        <v>41655.172413793109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2">
      <c r="A776" s="272"/>
      <c r="B776" s="407" t="s">
        <v>81</v>
      </c>
      <c r="C776" s="407"/>
      <c r="D776" s="407"/>
      <c r="E776" s="407"/>
      <c r="F776" s="407"/>
      <c r="G776" s="407"/>
      <c r="H776" s="407"/>
      <c r="I776" s="407"/>
      <c r="J776" s="407"/>
      <c r="K776" s="407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2">
      <c r="A777" s="272"/>
      <c r="B777" s="407"/>
      <c r="C777" s="407"/>
      <c r="D777" s="407"/>
      <c r="E777" s="407"/>
      <c r="F777" s="407"/>
      <c r="G777" s="407"/>
      <c r="H777" s="407"/>
      <c r="I777" s="407"/>
      <c r="J777" s="407"/>
      <c r="K777" s="407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1" t="s">
        <v>38</v>
      </c>
      <c r="B779" s="402"/>
      <c r="C779" s="402"/>
      <c r="D779" s="402"/>
      <c r="E779" s="402"/>
      <c r="F779" s="402"/>
      <c r="G779" s="402"/>
      <c r="H779" s="402"/>
      <c r="I779" s="402"/>
      <c r="J779" s="402"/>
      <c r="K779" s="402"/>
      <c r="L779" s="403"/>
      <c r="M779" s="24"/>
      <c r="N779" s="28"/>
      <c r="O779" s="390" t="s">
        <v>40</v>
      </c>
      <c r="P779" s="391"/>
      <c r="Q779" s="391"/>
      <c r="R779" s="392"/>
      <c r="S779" s="29"/>
      <c r="T779" s="390" t="s">
        <v>41</v>
      </c>
      <c r="U779" s="391"/>
      <c r="V779" s="391"/>
      <c r="W779" s="391"/>
      <c r="X779" s="391"/>
      <c r="Y779" s="392"/>
      <c r="Z779" s="30"/>
      <c r="AA779" s="24"/>
    </row>
    <row r="780" spans="1:27" s="25" customFormat="1" ht="18" customHeight="1" x14ac:dyDescent="0.2">
      <c r="A780" s="272"/>
      <c r="B780" s="270"/>
      <c r="C780" s="393" t="s">
        <v>206</v>
      </c>
      <c r="D780" s="393"/>
      <c r="E780" s="393"/>
      <c r="F780" s="393"/>
      <c r="G780" s="273" t="str">
        <f>$J$1</f>
        <v>February</v>
      </c>
      <c r="H780" s="400">
        <f>$K$1</f>
        <v>2024</v>
      </c>
      <c r="I780" s="400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229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/>
      <c r="Q783" s="36"/>
      <c r="R783" s="36">
        <v>0</v>
      </c>
      <c r="S783" s="27"/>
      <c r="T783" s="36" t="s">
        <v>44</v>
      </c>
      <c r="U783" s="63"/>
      <c r="V783" s="38"/>
      <c r="W783" s="63" t="str">
        <f t="shared" ref="W783:W792" si="178">IF(U783="","",U783+V783)</f>
        <v/>
      </c>
      <c r="X783" s="38"/>
      <c r="Y783" s="63" t="str">
        <f t="shared" ref="Y783:Y792" si="179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8"/>
        <v/>
      </c>
      <c r="X784" s="38"/>
      <c r="Y784" s="63" t="str">
        <f t="shared" si="179"/>
        <v/>
      </c>
      <c r="Z784" s="40"/>
    </row>
    <row r="785" spans="1:27" s="25" customFormat="1" ht="18" customHeight="1" x14ac:dyDescent="0.2">
      <c r="A785" s="272"/>
      <c r="B785" s="394" t="s">
        <v>40</v>
      </c>
      <c r="C785" s="39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29</v>
      </c>
      <c r="J785" s="290" t="s">
        <v>59</v>
      </c>
      <c r="K785" s="291">
        <f>K781/$K$2*I785</f>
        <v>60000.000000000007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29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88" t="s">
        <v>67</v>
      </c>
      <c r="J787" s="389"/>
      <c r="K787" s="294">
        <f>K785+K786</f>
        <v>60000.000000000007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88" t="s">
        <v>68</v>
      </c>
      <c r="J788" s="389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197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6" t="s">
        <v>61</v>
      </c>
      <c r="J789" s="398"/>
      <c r="K789" s="229">
        <f>K787-K788</f>
        <v>60000.000000000007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5" t="s">
        <v>38</v>
      </c>
      <c r="B796" s="416"/>
      <c r="C796" s="416"/>
      <c r="D796" s="416"/>
      <c r="E796" s="416"/>
      <c r="F796" s="416"/>
      <c r="G796" s="416"/>
      <c r="H796" s="416"/>
      <c r="I796" s="416"/>
      <c r="J796" s="416"/>
      <c r="K796" s="416"/>
      <c r="L796" s="417"/>
      <c r="M796" s="24"/>
      <c r="N796" s="28"/>
      <c r="O796" s="390" t="s">
        <v>40</v>
      </c>
      <c r="P796" s="391"/>
      <c r="Q796" s="391"/>
      <c r="R796" s="392"/>
      <c r="S796" s="29"/>
      <c r="T796" s="390" t="s">
        <v>41</v>
      </c>
      <c r="U796" s="391"/>
      <c r="V796" s="391"/>
      <c r="W796" s="391"/>
      <c r="X796" s="391"/>
      <c r="Y796" s="392"/>
      <c r="Z796" s="30"/>
      <c r="AA796" s="24"/>
    </row>
    <row r="797" spans="1:27" s="25" customFormat="1" ht="18" customHeight="1" x14ac:dyDescent="0.2">
      <c r="A797" s="272"/>
      <c r="B797" s="270"/>
      <c r="C797" s="393" t="s">
        <v>206</v>
      </c>
      <c r="D797" s="393"/>
      <c r="E797" s="393"/>
      <c r="F797" s="393"/>
      <c r="G797" s="273" t="str">
        <f>$J$1</f>
        <v>February</v>
      </c>
      <c r="H797" s="400">
        <f>$K$1</f>
        <v>2024</v>
      </c>
      <c r="I797" s="400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9" t="s">
        <v>41</v>
      </c>
      <c r="G800" s="399"/>
      <c r="H800" s="270"/>
      <c r="I800" s="399" t="s">
        <v>42</v>
      </c>
      <c r="J800" s="399"/>
      <c r="K800" s="399"/>
      <c r="L800" s="284"/>
      <c r="N800" s="35"/>
      <c r="O800" s="36" t="s">
        <v>44</v>
      </c>
      <c r="P800" s="36"/>
      <c r="Q800" s="36"/>
      <c r="R800" s="36" t="str">
        <f t="shared" ref="R800:R809" si="180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80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394" t="s">
        <v>40</v>
      </c>
      <c r="C802" s="39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333">
        <f>IF(C806&gt;0,$K$2,C804)+3</f>
        <v>31</v>
      </c>
      <c r="J802" s="290" t="s">
        <v>59</v>
      </c>
      <c r="K802" s="291">
        <f>K798/$K$2*I802</f>
        <v>64137.931034482768</v>
      </c>
      <c r="L802" s="292"/>
      <c r="N802" s="35"/>
      <c r="O802" s="36" t="s">
        <v>46</v>
      </c>
      <c r="P802" s="36"/>
      <c r="Q802" s="36"/>
      <c r="R802" s="36" t="str">
        <f t="shared" si="180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0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28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88" t="s">
        <v>67</v>
      </c>
      <c r="J804" s="389"/>
      <c r="K804" s="294">
        <f>K802+K803</f>
        <v>64137.931034482768</v>
      </c>
      <c r="L804" s="295"/>
      <c r="N804" s="35"/>
      <c r="O804" s="36" t="s">
        <v>48</v>
      </c>
      <c r="P804" s="36"/>
      <c r="Q804" s="36"/>
      <c r="R804" s="36" t="str">
        <f t="shared" si="180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88" t="s">
        <v>68</v>
      </c>
      <c r="J805" s="389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0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8"/>
      <c r="K806" s="229">
        <f>K804-K805</f>
        <v>64137.931034482768</v>
      </c>
      <c r="L806" s="297"/>
      <c r="N806" s="35"/>
      <c r="O806" s="36" t="s">
        <v>54</v>
      </c>
      <c r="P806" s="36"/>
      <c r="Q806" s="36"/>
      <c r="R806" s="36" t="str">
        <f t="shared" si="180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80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2">
      <c r="A808" s="272"/>
      <c r="B808" s="407" t="s">
        <v>81</v>
      </c>
      <c r="C808" s="407"/>
      <c r="D808" s="407"/>
      <c r="E808" s="407"/>
      <c r="F808" s="407"/>
      <c r="G808" s="407"/>
      <c r="H808" s="407"/>
      <c r="I808" s="407"/>
      <c r="J808" s="407"/>
      <c r="K808" s="407"/>
      <c r="L808" s="284"/>
      <c r="N808" s="35"/>
      <c r="O808" s="36" t="s">
        <v>55</v>
      </c>
      <c r="P808" s="36"/>
      <c r="Q808" s="36"/>
      <c r="R808" s="36" t="str">
        <f t="shared" si="180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2">
      <c r="A809" s="272"/>
      <c r="B809" s="407"/>
      <c r="C809" s="407"/>
      <c r="D809" s="407"/>
      <c r="E809" s="407"/>
      <c r="F809" s="407"/>
      <c r="G809" s="407"/>
      <c r="H809" s="407"/>
      <c r="I809" s="407"/>
      <c r="J809" s="407"/>
      <c r="K809" s="407"/>
      <c r="L809" s="284"/>
      <c r="N809" s="35"/>
      <c r="O809" s="36" t="s">
        <v>56</v>
      </c>
      <c r="P809" s="36"/>
      <c r="Q809" s="36"/>
      <c r="R809" s="36" t="str">
        <f t="shared" si="180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2" t="s">
        <v>38</v>
      </c>
      <c r="B812" s="413"/>
      <c r="C812" s="413"/>
      <c r="D812" s="413"/>
      <c r="E812" s="413"/>
      <c r="F812" s="413"/>
      <c r="G812" s="413"/>
      <c r="H812" s="413"/>
      <c r="I812" s="413"/>
      <c r="J812" s="413"/>
      <c r="K812" s="413"/>
      <c r="L812" s="414"/>
      <c r="M812" s="24"/>
      <c r="N812" s="28"/>
      <c r="O812" s="390" t="s">
        <v>40</v>
      </c>
      <c r="P812" s="391"/>
      <c r="Q812" s="391"/>
      <c r="R812" s="392"/>
      <c r="S812" s="29"/>
      <c r="T812" s="390" t="s">
        <v>41</v>
      </c>
      <c r="U812" s="391"/>
      <c r="V812" s="391"/>
      <c r="W812" s="391"/>
      <c r="X812" s="391"/>
      <c r="Y812" s="392"/>
      <c r="Z812" s="30"/>
      <c r="AA812" s="24"/>
    </row>
    <row r="813" spans="1:27" s="25" customFormat="1" ht="18" customHeight="1" x14ac:dyDescent="0.2">
      <c r="A813" s="272"/>
      <c r="B813" s="270"/>
      <c r="C813" s="393" t="s">
        <v>206</v>
      </c>
      <c r="D813" s="393"/>
      <c r="E813" s="393"/>
      <c r="F813" s="393"/>
      <c r="G813" s="273" t="str">
        <f>$J$1</f>
        <v>February</v>
      </c>
      <c r="H813" s="400">
        <f>$K$1</f>
        <v>2024</v>
      </c>
      <c r="I813" s="400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204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399" t="s">
        <v>41</v>
      </c>
      <c r="G816" s="399"/>
      <c r="H816" s="270"/>
      <c r="I816" s="399" t="s">
        <v>42</v>
      </c>
      <c r="J816" s="399"/>
      <c r="K816" s="399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3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4">IF(U816="","",U816+V816)</f>
        <v/>
      </c>
      <c r="X816" s="38"/>
      <c r="Y816" s="63" t="str">
        <f t="shared" ref="Y816:Y825" si="185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394" t="s">
        <v>40</v>
      </c>
      <c r="C818" s="39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88" t="s">
        <v>67</v>
      </c>
      <c r="J820" s="389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88" t="s">
        <v>68</v>
      </c>
      <c r="J821" s="389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8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2">
      <c r="A824" s="272"/>
      <c r="B824" s="407" t="s">
        <v>81</v>
      </c>
      <c r="C824" s="407"/>
      <c r="D824" s="407"/>
      <c r="E824" s="407"/>
      <c r="F824" s="407"/>
      <c r="G824" s="407"/>
      <c r="H824" s="407"/>
      <c r="I824" s="407"/>
      <c r="J824" s="407"/>
      <c r="K824" s="407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2">
      <c r="A825" s="272"/>
      <c r="B825" s="407"/>
      <c r="C825" s="407"/>
      <c r="D825" s="407"/>
      <c r="E825" s="407"/>
      <c r="F825" s="407"/>
      <c r="G825" s="407"/>
      <c r="H825" s="407"/>
      <c r="I825" s="407"/>
      <c r="J825" s="407"/>
      <c r="K825" s="407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8" t="s">
        <v>38</v>
      </c>
      <c r="B828" s="419"/>
      <c r="C828" s="419"/>
      <c r="D828" s="419"/>
      <c r="E828" s="419"/>
      <c r="F828" s="419"/>
      <c r="G828" s="419"/>
      <c r="H828" s="419"/>
      <c r="I828" s="419"/>
      <c r="J828" s="419"/>
      <c r="K828" s="419"/>
      <c r="L828" s="420"/>
      <c r="M828" s="24"/>
      <c r="N828" s="28"/>
      <c r="O828" s="390" t="s">
        <v>40</v>
      </c>
      <c r="P828" s="391"/>
      <c r="Q828" s="391"/>
      <c r="R828" s="392"/>
      <c r="S828" s="29"/>
      <c r="T828" s="390" t="s">
        <v>41</v>
      </c>
      <c r="U828" s="391"/>
      <c r="V828" s="391"/>
      <c r="W828" s="391"/>
      <c r="X828" s="391"/>
      <c r="Y828" s="392"/>
      <c r="Z828" s="30"/>
      <c r="AA828" s="24"/>
    </row>
    <row r="829" spans="1:27" s="25" customFormat="1" ht="18" customHeight="1" x14ac:dyDescent="0.2">
      <c r="A829" s="272"/>
      <c r="B829" s="270"/>
      <c r="C829" s="393" t="s">
        <v>206</v>
      </c>
      <c r="D829" s="393"/>
      <c r="E829" s="393"/>
      <c r="F829" s="393"/>
      <c r="G829" s="273" t="str">
        <f>$J$1</f>
        <v>February</v>
      </c>
      <c r="H829" s="400">
        <f>$K$1</f>
        <v>2024</v>
      </c>
      <c r="I829" s="400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203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399" t="s">
        <v>41</v>
      </c>
      <c r="G832" s="399"/>
      <c r="H832" s="270"/>
      <c r="I832" s="399" t="s">
        <v>42</v>
      </c>
      <c r="J832" s="399"/>
      <c r="K832" s="399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394" t="s">
        <v>40</v>
      </c>
      <c r="C834" s="39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88" t="s">
        <v>67</v>
      </c>
      <c r="J836" s="389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88" t="s">
        <v>68</v>
      </c>
      <c r="J837" s="389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8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2">
      <c r="A840" s="272"/>
      <c r="B840" s="407" t="s">
        <v>81</v>
      </c>
      <c r="C840" s="407"/>
      <c r="D840" s="407"/>
      <c r="E840" s="407"/>
      <c r="F840" s="407"/>
      <c r="G840" s="407"/>
      <c r="H840" s="407"/>
      <c r="I840" s="407"/>
      <c r="J840" s="407"/>
      <c r="K840" s="407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2">
      <c r="A841" s="272"/>
      <c r="B841" s="407"/>
      <c r="C841" s="407"/>
      <c r="D841" s="407"/>
      <c r="E841" s="407"/>
      <c r="F841" s="407"/>
      <c r="G841" s="407"/>
      <c r="H841" s="407"/>
      <c r="I841" s="407"/>
      <c r="J841" s="407"/>
      <c r="K841" s="407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9">
    <mergeCell ref="F714:J714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I255:J255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624:R624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B651:K652"/>
    <mergeCell ref="T749:Y749"/>
    <mergeCell ref="F768:G768"/>
    <mergeCell ref="T764:Y764"/>
    <mergeCell ref="T779:Y779"/>
    <mergeCell ref="O779:R779"/>
    <mergeCell ref="I773:J773"/>
    <mergeCell ref="O733:R733"/>
    <mergeCell ref="B770:C770"/>
    <mergeCell ref="B693:C693"/>
    <mergeCell ref="C688:F688"/>
    <mergeCell ref="I665:J665"/>
    <mergeCell ref="C691:E691"/>
    <mergeCell ref="I695:J695"/>
    <mergeCell ref="I696:J696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O609:R609"/>
    <mergeCell ref="I648:J648"/>
    <mergeCell ref="B683:K68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B667:K668"/>
    <mergeCell ref="I697:J697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H813:I813"/>
    <mergeCell ref="I783:K783"/>
    <mergeCell ref="F737:G737"/>
    <mergeCell ref="I788:J788"/>
    <mergeCell ref="B745:K746"/>
    <mergeCell ref="A764:L764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H625:I625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564:I564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I632:J632"/>
    <mergeCell ref="B808:K809"/>
    <mergeCell ref="B802:C802"/>
    <mergeCell ref="B677:C677"/>
    <mergeCell ref="H610:I610"/>
    <mergeCell ref="I772:J772"/>
    <mergeCell ref="I743:J743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352:L352"/>
    <mergeCell ref="F341:G341"/>
    <mergeCell ref="I341:K341"/>
    <mergeCell ref="I451:J451"/>
    <mergeCell ref="I452:J452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B298:C298"/>
    <mergeCell ref="C293:F293"/>
    <mergeCell ref="F417:G417"/>
    <mergeCell ref="F296:G296"/>
    <mergeCell ref="F311:G311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F643:G643"/>
    <mergeCell ref="I619:J619"/>
    <mergeCell ref="I617:J617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T548:Y548"/>
    <mergeCell ref="T563:Y563"/>
    <mergeCell ref="T262:Y262"/>
    <mergeCell ref="A277:L277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H414:I414"/>
    <mergeCell ref="B434:C434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T593:Y593"/>
    <mergeCell ref="F537:G53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140338.36206896551</v>
      </c>
      <c r="Q6" s="111">
        <v>37258.06451612903</v>
      </c>
      <c r="R6" s="111">
        <f t="shared" si="0"/>
        <v>-103080.29755283648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351974.13793103449</v>
      </c>
      <c r="Q8" s="111">
        <v>201483.87096774194</v>
      </c>
      <c r="R8" s="111">
        <f t="shared" si="0"/>
        <v>-150490.26696329255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Sheets'!Q84</f>
        <v>579776.29310344835</v>
      </c>
      <c r="Q12" s="111">
        <v>254832.25806451612</v>
      </c>
      <c r="R12" s="111">
        <f t="shared" si="0"/>
        <v>-324944.03503893223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171</v>
      </c>
      <c r="B1" s="429"/>
      <c r="C1" s="429"/>
      <c r="D1" s="429"/>
      <c r="E1" s="429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4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6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3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5" t="s">
        <v>199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2" t="s">
        <v>208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212</v>
      </c>
      <c r="B31" s="439" t="s">
        <v>210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40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211</v>
      </c>
      <c r="B33" s="440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213</v>
      </c>
      <c r="B34" s="440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214</v>
      </c>
      <c r="B35" s="440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40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217</v>
      </c>
      <c r="B43" s="43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218</v>
      </c>
      <c r="B44" s="43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219</v>
      </c>
      <c r="B46" s="43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213</v>
      </c>
      <c r="B48" s="430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223</v>
      </c>
      <c r="B49" s="431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224</v>
      </c>
      <c r="B50" s="431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225</v>
      </c>
      <c r="B51" s="431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2024-03-07T13:27:53Z</cp:lastPrinted>
  <dcterms:created xsi:type="dcterms:W3CDTF">2007-01-04T05:01:09Z</dcterms:created>
  <dcterms:modified xsi:type="dcterms:W3CDTF">2024-03-13T06:44:44Z</dcterms:modified>
</cp:coreProperties>
</file>