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62C1E44-DFB2-40A6-80B0-95860A1C3B3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Posting!$A$1:$P$19626</definedName>
    <definedName name="_xlnm._FilterDatabase" localSheetId="5" hidden="1">Supplier!$A$1:$XFC$3761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61" r:id="rId28"/>
    <pivotCache cacheId="91" r:id="rId29"/>
  </pivotCaches>
</workbook>
</file>

<file path=xl/calcChain.xml><?xml version="1.0" encoding="utf-8"?>
<calcChain xmlns="http://schemas.openxmlformats.org/spreadsheetml/2006/main">
  <c r="G3713" i="2" l="1"/>
  <c r="G3749" i="2"/>
  <c r="G3730" i="2"/>
  <c r="G3758" i="2"/>
  <c r="G3750" i="2"/>
  <c r="G3751" i="2"/>
  <c r="G3759" i="2"/>
  <c r="G19570" i="1"/>
  <c r="G19602" i="1"/>
  <c r="G19601" i="1"/>
  <c r="G19581" i="1"/>
  <c r="G19582" i="1"/>
  <c r="G19583" i="1"/>
  <c r="G19584" i="1"/>
  <c r="G19585" i="1"/>
  <c r="G19586" i="1"/>
  <c r="G19587" i="1"/>
  <c r="G19588" i="1"/>
  <c r="G19559" i="1" l="1"/>
  <c r="G19600" i="1"/>
  <c r="G19548" i="1"/>
  <c r="G19560" i="1"/>
  <c r="G19578" i="1"/>
  <c r="G19579" i="1"/>
  <c r="G19580" i="1"/>
  <c r="G3761" i="2"/>
  <c r="G19544" i="1"/>
  <c r="G19545" i="1"/>
  <c r="G19546" i="1"/>
  <c r="G19547" i="1"/>
  <c r="G19549" i="1"/>
  <c r="G19550" i="1"/>
  <c r="G19551" i="1"/>
  <c r="G19552" i="1"/>
  <c r="G19553" i="1"/>
  <c r="G19554" i="1"/>
  <c r="G19555" i="1"/>
  <c r="G19556" i="1"/>
  <c r="G19557" i="1"/>
  <c r="G19558" i="1"/>
  <c r="G19561" i="1"/>
  <c r="G19562" i="1"/>
  <c r="G19563" i="1"/>
  <c r="G19564" i="1"/>
  <c r="G19565" i="1"/>
  <c r="G19568" i="1"/>
  <c r="G19569" i="1"/>
  <c r="G19571" i="1"/>
  <c r="G19572" i="1"/>
  <c r="G19573" i="1"/>
  <c r="G19574" i="1"/>
  <c r="G19575" i="1"/>
  <c r="G19566" i="1"/>
  <c r="G19567" i="1"/>
  <c r="G19576" i="1"/>
  <c r="G19577" i="1"/>
  <c r="G19535" i="1"/>
  <c r="G19541" i="1"/>
  <c r="G19542" i="1"/>
  <c r="G19543" i="1"/>
  <c r="G19626" i="1"/>
  <c r="G19625" i="1"/>
  <c r="G3760" i="2"/>
  <c r="G19624" i="1" l="1"/>
  <c r="G19623" i="1"/>
  <c r="G19622" i="1"/>
  <c r="G19010" i="1"/>
  <c r="G19241" i="1"/>
  <c r="G19238" i="1"/>
  <c r="G19254" i="1"/>
  <c r="G19253" i="1"/>
  <c r="G19536" i="1"/>
  <c r="G19537" i="1"/>
  <c r="G19538" i="1"/>
  <c r="G19539" i="1"/>
  <c r="G19540" i="1"/>
  <c r="G19534" i="1" l="1"/>
  <c r="G19533" i="1"/>
  <c r="G19520" i="1" l="1"/>
  <c r="G19598" i="1"/>
  <c r="G19599" i="1"/>
  <c r="G3755" i="2"/>
  <c r="G3756" i="2"/>
  <c r="G3757" i="2"/>
  <c r="G19597"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621" i="1" l="1"/>
  <c r="G19620" i="1"/>
  <c r="G19619" i="1"/>
  <c r="G19618" i="1"/>
  <c r="G19496" i="1"/>
  <c r="G19495" i="1"/>
  <c r="G19494" i="1"/>
  <c r="G19493" i="1"/>
  <c r="G19492" i="1"/>
  <c r="G19491" i="1"/>
  <c r="G19489" i="1"/>
  <c r="G19490" i="1"/>
  <c r="G3754" i="2"/>
  <c r="G3753" i="2"/>
  <c r="G3752" i="2"/>
  <c r="G19488" i="1"/>
  <c r="G19487" i="1" l="1"/>
  <c r="G19486" i="1"/>
  <c r="G19480" i="1"/>
  <c r="G19481" i="1"/>
  <c r="G19482" i="1"/>
  <c r="G19483" i="1"/>
  <c r="G19484" i="1"/>
  <c r="G19485" i="1"/>
  <c r="G19479" i="1"/>
  <c r="G19478" i="1"/>
  <c r="G19468" i="1"/>
  <c r="G19463" i="1"/>
  <c r="G3748" i="2"/>
  <c r="G3745" i="2"/>
  <c r="G3746" i="2"/>
  <c r="G3747" i="2"/>
  <c r="G3744" i="2"/>
  <c r="G3743" i="2"/>
  <c r="G3742" i="2"/>
  <c r="G3741" i="2"/>
  <c r="G19477" i="1"/>
  <c r="G19474" i="1"/>
  <c r="G19475" i="1"/>
  <c r="G19476" i="1"/>
  <c r="G19473" i="1"/>
  <c r="G19472" i="1"/>
  <c r="G19471" i="1" l="1"/>
  <c r="G19470" i="1"/>
  <c r="G19466" i="1"/>
  <c r="G19467" i="1"/>
  <c r="G19469" i="1"/>
  <c r="G19465" i="1"/>
  <c r="G19462" i="1"/>
  <c r="G19464" i="1"/>
  <c r="G19438" i="1"/>
  <c r="G19439" i="1"/>
  <c r="G19617" i="1"/>
  <c r="G19616" i="1"/>
  <c r="G19615"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596" i="1"/>
  <c r="G19614" i="1"/>
  <c r="C17" i="3"/>
  <c r="G19422" i="1" l="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613" i="1" l="1"/>
  <c r="G19612" i="1"/>
  <c r="G19611" i="1"/>
  <c r="G19327" i="1"/>
  <c r="C15" i="3"/>
  <c r="G19397" i="1"/>
  <c r="G19610" i="1" l="1"/>
  <c r="G3497" i="2"/>
  <c r="G3498" i="2"/>
  <c r="G3499" i="2"/>
  <c r="G17991" i="1"/>
  <c r="G17992" i="1"/>
  <c r="G17993" i="1"/>
  <c r="G3740" i="2"/>
  <c r="G3732" i="2"/>
  <c r="G3733" i="2"/>
  <c r="G3734" i="2"/>
  <c r="G3735" i="2"/>
  <c r="G3736" i="2"/>
  <c r="G3737" i="2"/>
  <c r="G3738" i="2"/>
  <c r="G3739" i="2"/>
  <c r="G3563" i="2"/>
  <c r="G19305" i="1" l="1"/>
  <c r="G3717" i="2"/>
  <c r="G3718" i="2"/>
  <c r="G3719" i="2"/>
  <c r="G3720" i="2"/>
  <c r="G3721" i="2"/>
  <c r="G3722" i="2"/>
  <c r="G19300" i="1"/>
  <c r="G19301" i="1"/>
  <c r="G19302" i="1"/>
  <c r="G19303" i="1"/>
  <c r="G19304" i="1"/>
  <c r="G3689" i="2"/>
  <c r="G18923" i="1"/>
  <c r="G3716" i="2"/>
  <c r="G19299" i="1"/>
  <c r="G19358" i="1" l="1"/>
  <c r="G19359" i="1"/>
  <c r="G19360" i="1"/>
  <c r="G3728" i="2"/>
  <c r="G3727" i="2"/>
  <c r="G3726" i="2"/>
  <c r="G3725" i="2"/>
  <c r="G18415" i="1"/>
  <c r="G3609"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0" i="2" l="1"/>
  <c r="G3707" i="2"/>
  <c r="G3712" i="2"/>
  <c r="G3709" i="2"/>
  <c r="G3731" i="2"/>
  <c r="G18434" i="1"/>
  <c r="G18435" i="1"/>
  <c r="G18436" i="1"/>
  <c r="G3490" i="2"/>
  <c r="G3489" i="2"/>
  <c r="G3488" i="2"/>
  <c r="G3704" i="2"/>
  <c r="G3706" i="2"/>
  <c r="G3729" i="2"/>
  <c r="G3708" i="2"/>
  <c r="G19609" i="1"/>
  <c r="G19607" i="1"/>
  <c r="G19608" i="1"/>
  <c r="G3715" i="2"/>
  <c r="G3681" i="2"/>
  <c r="G3680" i="2"/>
  <c r="G3690" i="2"/>
  <c r="G3678" i="2"/>
  <c r="G3705" i="2"/>
  <c r="G3696" i="2"/>
  <c r="G3711" i="2"/>
  <c r="G19595" i="1"/>
  <c r="G19593" i="1"/>
  <c r="G19594" i="1"/>
  <c r="G3723" i="2"/>
  <c r="G3724" i="2"/>
  <c r="G19591" i="1"/>
  <c r="G19592" i="1"/>
  <c r="G19590" i="1" l="1"/>
  <c r="G19589" i="1"/>
  <c r="B17" i="3"/>
  <c r="G19604" i="1"/>
  <c r="G19603"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14"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606" i="1" l="1"/>
  <c r="G19605"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3" i="2"/>
  <c r="G3700" i="2"/>
  <c r="G3687" i="2"/>
  <c r="G3677" i="2"/>
  <c r="G3702" i="2" l="1"/>
  <c r="G3701" i="2"/>
  <c r="G3699"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3" i="2" l="1"/>
  <c r="G3695"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698" i="2"/>
  <c r="G369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4" i="2"/>
  <c r="G19001" i="1"/>
  <c r="G19013" i="1"/>
  <c r="G18944" i="1"/>
  <c r="G18943" i="1"/>
  <c r="G18942" i="1"/>
  <c r="G18941" i="1"/>
  <c r="G18930" i="1"/>
  <c r="G18931" i="1"/>
  <c r="G18932" i="1"/>
  <c r="G18933" i="1"/>
  <c r="G18934" i="1"/>
  <c r="G18935" i="1"/>
  <c r="G18936" i="1"/>
  <c r="G18937" i="1"/>
  <c r="G18938" i="1"/>
  <c r="G18939" i="1"/>
  <c r="G18940" i="1"/>
  <c r="G3683" i="2" l="1"/>
  <c r="G3682" i="2"/>
  <c r="G3679" i="2"/>
  <c r="G3692" i="2"/>
  <c r="G3691" i="2"/>
  <c r="G3686" i="2"/>
  <c r="G3685" i="2"/>
  <c r="G18919" i="1"/>
  <c r="G18915" i="1"/>
  <c r="G18916" i="1"/>
  <c r="G18917" i="1"/>
  <c r="G18918" i="1"/>
  <c r="G18929" i="1"/>
  <c r="G18928" i="1"/>
  <c r="G18927" i="1"/>
  <c r="E18926" i="1"/>
  <c r="G18925" i="1"/>
  <c r="G18924" i="1"/>
  <c r="G3688" i="2"/>
  <c r="G18922" i="1"/>
  <c r="G18921" i="1"/>
  <c r="G18926" i="1" l="1"/>
  <c r="B15" i="3"/>
  <c r="G3684"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5" i="2"/>
  <c r="G3664" i="2"/>
  <c r="G3663" i="2"/>
  <c r="G3657" i="2"/>
  <c r="G3656" i="2"/>
  <c r="G3674" i="2"/>
  <c r="G3287" i="2"/>
  <c r="G3662" i="2"/>
  <c r="G3669" i="2"/>
  <c r="G3607"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6" i="2"/>
  <c r="G3672" i="2"/>
  <c r="G3646" i="2"/>
  <c r="G3624" i="2"/>
  <c r="G3643" i="2"/>
  <c r="M10" i="33"/>
  <c r="E10" i="33"/>
  <c r="G19003" i="1"/>
  <c r="G3661"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3" i="2"/>
  <c r="G3668" i="2"/>
  <c r="G3667" i="2"/>
  <c r="G3649" i="2"/>
  <c r="E12" i="40" l="1"/>
  <c r="G3671" i="2"/>
  <c r="G3660" i="2"/>
  <c r="G3659" i="2"/>
  <c r="G3670"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6" i="2"/>
  <c r="G18727" i="1"/>
  <c r="G18725" i="1"/>
  <c r="G18726" i="1"/>
  <c r="G3644" i="2"/>
  <c r="G3635" i="2"/>
  <c r="G3640" i="2"/>
  <c r="G3641" i="2"/>
  <c r="G3642" i="2"/>
  <c r="G3645" i="2"/>
  <c r="G3637" i="2"/>
  <c r="G3636" i="2"/>
  <c r="G3629" i="2"/>
  <c r="G3639" i="2"/>
  <c r="G3638" i="2"/>
  <c r="G3634" i="2"/>
  <c r="G3633" i="2"/>
  <c r="G3632" i="2"/>
  <c r="G3631" i="2"/>
  <c r="G3658" i="2"/>
  <c r="G18774" i="1" l="1"/>
  <c r="G18670" i="1"/>
  <c r="G3665"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364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90" i="2"/>
  <c r="G3362" i="2"/>
  <c r="G3512" i="2"/>
  <c r="G3101" i="2"/>
  <c r="G3557" i="2"/>
  <c r="G3436" i="2"/>
  <c r="G3413" i="2"/>
  <c r="G3361" i="2"/>
  <c r="G3360" i="2"/>
  <c r="G3333" i="2"/>
  <c r="G3350" i="2"/>
  <c r="G3537" i="2"/>
  <c r="G3589" i="2"/>
  <c r="G3515" i="2"/>
  <c r="G3525" i="2"/>
  <c r="G3614" i="2"/>
  <c r="G3602" i="2"/>
  <c r="G3601" i="2"/>
  <c r="G3610" i="2"/>
  <c r="G3605" i="2"/>
  <c r="G3604" i="2"/>
  <c r="G3595" i="2"/>
  <c r="G3582" i="2"/>
  <c r="G3579" i="2"/>
  <c r="G3578" i="2"/>
  <c r="G3561" i="2"/>
  <c r="G3560" i="2"/>
  <c r="G3538"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8" i="2"/>
  <c r="G3587" i="2"/>
  <c r="G3586" i="2"/>
  <c r="G3577" i="2"/>
  <c r="G3600" i="2"/>
  <c r="G3606" i="2"/>
  <c r="G3616" i="2"/>
  <c r="G3617" i="2"/>
  <c r="G3603" i="2"/>
  <c r="G18776" i="1"/>
  <c r="G18777" i="1"/>
  <c r="G18778" i="1"/>
  <c r="G18779" i="1"/>
  <c r="C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8" i="2"/>
  <c r="G3599" i="2"/>
  <c r="G359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6" i="2"/>
  <c r="G3507" i="2"/>
  <c r="G3508" i="2"/>
  <c r="G3505" i="2"/>
  <c r="G3596" i="2"/>
  <c r="G18341" i="1" l="1"/>
  <c r="G3594"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3" i="2"/>
  <c r="G18370" i="1"/>
  <c r="G18318" i="1"/>
  <c r="G18316" i="1"/>
  <c r="G18317" i="1"/>
  <c r="G3592" i="2"/>
  <c r="G3591" i="2"/>
  <c r="G18315" i="1"/>
  <c r="G18312" i="1"/>
  <c r="G18313" i="1"/>
  <c r="G18314" i="1"/>
  <c r="G3581" i="2"/>
  <c r="G3580" i="2"/>
  <c r="G3573" i="2"/>
  <c r="G3576" i="2"/>
  <c r="G3575" i="2"/>
  <c r="G18162" i="1"/>
  <c r="G18163" i="1"/>
  <c r="G18164" i="1"/>
  <c r="G18165" i="1"/>
  <c r="G18166" i="1"/>
  <c r="G18167" i="1"/>
  <c r="G18168" i="1"/>
  <c r="G18169" i="1"/>
  <c r="G18170" i="1"/>
  <c r="G18171" i="1"/>
  <c r="G3527" i="2"/>
  <c r="G3528" i="2"/>
  <c r="G3529" i="2"/>
  <c r="G3530" i="2"/>
  <c r="G3531" i="2"/>
  <c r="G3532" i="2"/>
  <c r="G3533" i="2"/>
  <c r="G3534" i="2"/>
  <c r="G3535" i="2"/>
  <c r="G3536" i="2"/>
  <c r="G18462" i="1" l="1"/>
  <c r="G18464" i="1"/>
  <c r="G18078" i="1"/>
  <c r="G18062" i="1"/>
  <c r="G18293" i="1" l="1"/>
  <c r="G18292" i="1"/>
  <c r="G18290" i="1"/>
  <c r="G18289" i="1"/>
  <c r="G18310" i="1"/>
  <c r="G18311" i="1"/>
  <c r="G18309" i="1"/>
  <c r="G18308" i="1"/>
  <c r="G3585" i="2"/>
  <c r="G3584" i="2"/>
  <c r="G18307" i="1"/>
  <c r="G18306" i="1" l="1"/>
  <c r="F151" i="37"/>
  <c r="G3583"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48" i="2"/>
  <c r="G3547" i="2"/>
  <c r="G3542" i="2"/>
  <c r="G3543" i="2"/>
  <c r="G3544" i="2"/>
  <c r="G3545" i="2"/>
  <c r="G3546" i="2"/>
  <c r="G3472" i="2"/>
  <c r="G18478" i="1"/>
  <c r="G3572" i="2"/>
  <c r="G3473" i="2"/>
  <c r="G3379" i="2"/>
  <c r="G3378" i="2"/>
  <c r="G3363" i="2"/>
  <c r="G3359" i="2"/>
  <c r="G3364" i="2"/>
  <c r="G3235" i="2"/>
  <c r="G3236" i="2"/>
  <c r="G3237" i="2"/>
  <c r="G3238" i="2"/>
  <c r="G3306" i="2"/>
  <c r="G3212" i="2"/>
  <c r="G3211" i="2"/>
  <c r="G2804" i="2"/>
  <c r="G2803" i="2"/>
  <c r="G3114" i="2"/>
  <c r="G3116" i="2"/>
  <c r="G3117" i="2"/>
  <c r="G3115" i="2"/>
  <c r="G3119" i="2"/>
  <c r="G3120" i="2"/>
  <c r="G3121" i="2"/>
  <c r="G3374" i="2"/>
  <c r="G3571" i="2" l="1"/>
  <c r="G3570" i="2"/>
  <c r="G3421" i="2"/>
  <c r="G3565" i="2"/>
  <c r="G3574" i="2"/>
  <c r="G18459" i="1"/>
  <c r="G3569" i="2"/>
  <c r="G3568" i="2"/>
  <c r="G3567" i="2"/>
  <c r="G3566" i="2"/>
  <c r="G3556" i="2"/>
  <c r="G3552" i="2"/>
  <c r="G3559" i="2"/>
  <c r="G3558" i="2"/>
  <c r="G3555" i="2"/>
  <c r="G3551" i="2"/>
  <c r="G3550" i="2"/>
  <c r="G3540" i="2"/>
  <c r="G3539" i="2"/>
  <c r="G3524" i="2"/>
  <c r="G3523" i="2"/>
  <c r="G3520" i="2"/>
  <c r="G3554" i="2" l="1"/>
  <c r="G3549"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3" i="2"/>
  <c r="G18214" i="1"/>
  <c r="K7" i="31" l="1"/>
  <c r="K12" i="31"/>
  <c r="G18213" i="1"/>
  <c r="G18206" i="1"/>
  <c r="G18207" i="1"/>
  <c r="G18208" i="1"/>
  <c r="G18209" i="1"/>
  <c r="G18210" i="1"/>
  <c r="G18211" i="1"/>
  <c r="G18212" i="1"/>
  <c r="G18203" i="1"/>
  <c r="G17816" i="1"/>
  <c r="G17817" i="1"/>
  <c r="G3541"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6" i="2"/>
  <c r="G18161" i="1"/>
  <c r="G18160" i="1"/>
  <c r="G18157" i="1"/>
  <c r="G18156" i="1"/>
  <c r="G18155" i="1"/>
  <c r="G18473" i="1"/>
  <c r="G18174" i="1"/>
  <c r="G18175" i="1"/>
  <c r="G18176" i="1"/>
  <c r="G18177" i="1"/>
  <c r="G18153" i="1"/>
  <c r="G18154" i="1"/>
  <c r="G18173" i="1"/>
  <c r="G3564" i="2"/>
  <c r="G18458" i="1"/>
  <c r="G3562" i="2"/>
  <c r="G18457" i="1"/>
  <c r="K17" i="31" l="1"/>
  <c r="G18471" i="1"/>
  <c r="G18472" i="1"/>
  <c r="G18470" i="1"/>
  <c r="G18469" i="1" l="1"/>
  <c r="G18468" i="1" l="1"/>
  <c r="G2879" i="2"/>
  <c r="G3118" i="2"/>
  <c r="G3509" i="2"/>
  <c r="G3513" i="2"/>
  <c r="G3521" i="2"/>
  <c r="G3519" i="2"/>
  <c r="G3522" i="2"/>
  <c r="G3501" i="2"/>
  <c r="G3491" i="2"/>
  <c r="G3518" i="2"/>
  <c r="G3517" i="2"/>
  <c r="G3516" i="2"/>
  <c r="G18121" i="1"/>
  <c r="G18120" i="1"/>
  <c r="G18119" i="1"/>
  <c r="G18118" i="1"/>
  <c r="G3514"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1" i="2"/>
  <c r="G3510"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4" i="2"/>
  <c r="G3503" i="2"/>
  <c r="G3478" i="2"/>
  <c r="G3479" i="2"/>
  <c r="G3480" i="2"/>
  <c r="G3481" i="2"/>
  <c r="G3482" i="2"/>
  <c r="G3483" i="2"/>
  <c r="G3484" i="2"/>
  <c r="G3485" i="2"/>
  <c r="G3486" i="2"/>
  <c r="G3487" i="2"/>
  <c r="G3420" i="2"/>
  <c r="G3467" i="2"/>
  <c r="G3451" i="2"/>
  <c r="G3449" i="2"/>
  <c r="G3434" i="2"/>
  <c r="G3422" i="2"/>
  <c r="G3419" i="2"/>
  <c r="G3409" i="2"/>
  <c r="G3408" i="2"/>
  <c r="G3469" i="2"/>
  <c r="G3466" i="2"/>
  <c r="G3475" i="2"/>
  <c r="G3474" i="2"/>
  <c r="G3494" i="2"/>
  <c r="G3493" i="2"/>
  <c r="G3471" i="2"/>
  <c r="G18461" i="1"/>
  <c r="G18073" i="1"/>
  <c r="G18077" i="1"/>
  <c r="G17697" i="1"/>
  <c r="G17689" i="1"/>
  <c r="G17998" i="1"/>
  <c r="G18042" i="1"/>
  <c r="G3495" i="2"/>
  <c r="G3492" i="2"/>
  <c r="G18035" i="1"/>
  <c r="F149" i="37"/>
  <c r="G3502" i="2"/>
  <c r="G18034" i="1"/>
  <c r="G18033" i="1"/>
  <c r="G3500" i="2"/>
  <c r="G18032" i="1"/>
  <c r="G18012" i="1"/>
  <c r="G18011" i="1"/>
  <c r="G18010" i="1"/>
  <c r="G18009" i="1"/>
  <c r="G18008" i="1"/>
  <c r="G17999" i="1"/>
  <c r="G18000" i="1"/>
  <c r="G18001" i="1"/>
  <c r="G18002" i="1"/>
  <c r="G18003" i="1"/>
  <c r="G18004" i="1"/>
  <c r="G18005" i="1"/>
  <c r="G18006" i="1"/>
  <c r="G18007" i="1"/>
  <c r="G17997" i="1"/>
  <c r="G17996" i="1"/>
  <c r="G17995" i="1"/>
  <c r="G17994" i="1"/>
  <c r="G3496" i="2"/>
  <c r="G17990" i="1"/>
  <c r="G17989" i="1"/>
  <c r="G17988" i="1"/>
  <c r="G17987" i="1"/>
  <c r="G17983" i="1"/>
  <c r="G17984" i="1"/>
  <c r="G17985" i="1"/>
  <c r="G17986" i="1"/>
  <c r="G17978" i="1"/>
  <c r="G17979" i="1"/>
  <c r="G17980" i="1"/>
  <c r="G17981" i="1"/>
  <c r="G17982" i="1"/>
  <c r="G3477"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6" i="2"/>
  <c r="G17949" i="1"/>
  <c r="G17948" i="1"/>
  <c r="G17947" i="1"/>
  <c r="G17946" i="1"/>
  <c r="G17945" i="1"/>
  <c r="G18071" i="1"/>
  <c r="G18076" i="1"/>
  <c r="G18075" i="1"/>
  <c r="G18074" i="1" l="1"/>
  <c r="G18072" i="1" l="1"/>
  <c r="G3468" i="2"/>
  <c r="G17933" i="1" l="1"/>
  <c r="G17940" i="1"/>
  <c r="G17936" i="1"/>
  <c r="G17937" i="1"/>
  <c r="G17938" i="1"/>
  <c r="G17939" i="1"/>
  <c r="G17928" i="1"/>
  <c r="G17929" i="1"/>
  <c r="G17930" i="1"/>
  <c r="G17931" i="1"/>
  <c r="G17932" i="1"/>
  <c r="G17934" i="1"/>
  <c r="G17935" i="1"/>
  <c r="G17927" i="1"/>
  <c r="G17926" i="1"/>
  <c r="G3470"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5" i="2"/>
  <c r="G3442"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8" i="2"/>
  <c r="G3459" i="2"/>
  <c r="G3460" i="2"/>
  <c r="G3461" i="2"/>
  <c r="G3462" i="2"/>
  <c r="G3463" i="2"/>
  <c r="G3464" i="2"/>
  <c r="G17886" i="1"/>
  <c r="G17884" i="1"/>
  <c r="G17885" i="1"/>
  <c r="G17880" i="1"/>
  <c r="G17881" i="1"/>
  <c r="G17882" i="1"/>
  <c r="H73" i="5" l="1"/>
  <c r="H72" i="5"/>
  <c r="H71" i="5"/>
  <c r="G73" i="5"/>
  <c r="G72" i="5"/>
  <c r="G71" i="5"/>
  <c r="I70" i="5"/>
  <c r="I71" i="5"/>
  <c r="I72" i="5"/>
  <c r="I73" i="5"/>
  <c r="G3428" i="2"/>
  <c r="G3441"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7" i="2"/>
  <c r="G17857" i="1"/>
  <c r="G3453" i="2"/>
  <c r="G3454" i="2"/>
  <c r="G3455" i="2"/>
  <c r="G3456" i="2"/>
  <c r="G17854" i="1"/>
  <c r="G17855" i="1"/>
  <c r="G17856" i="1"/>
  <c r="G17853" i="1"/>
  <c r="G17852" i="1"/>
  <c r="G17851" i="1"/>
  <c r="G3452" i="2"/>
  <c r="G17850" i="1"/>
  <c r="G17849" i="1"/>
  <c r="G17848" i="1"/>
  <c r="G17847" i="1"/>
  <c r="F147" i="37"/>
  <c r="G3435" i="2"/>
  <c r="G3448" i="2"/>
  <c r="G3447" i="2"/>
  <c r="G3433" i="2"/>
  <c r="G3440" i="2"/>
  <c r="G3432" i="2"/>
  <c r="G3348" i="2"/>
  <c r="G3431" i="2"/>
  <c r="G3450" i="2"/>
  <c r="G3439" i="2"/>
  <c r="G3443" i="2"/>
  <c r="G3418" i="2"/>
  <c r="G3358" i="2"/>
  <c r="G3347" i="2"/>
  <c r="G3446" i="2"/>
  <c r="G3438" i="2"/>
  <c r="G3437" i="2"/>
  <c r="G3427"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5" i="2"/>
  <c r="G3444"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0" i="2"/>
  <c r="G17724" i="1"/>
  <c r="F145" i="37"/>
  <c r="G3429"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4" i="2"/>
  <c r="G3415" i="2"/>
  <c r="G3416" i="2"/>
  <c r="G3417"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6" i="2"/>
  <c r="G3425" i="2"/>
  <c r="G3424" i="2"/>
  <c r="G3423"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8" i="3"/>
  <c r="C19" i="3" s="1"/>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<sst xmlns="http://schemas.openxmlformats.org/spreadsheetml/2006/main" count="88776" uniqueCount="13200">
  <si>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</si>
  <si>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</si>
  <si>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</si>
  <si>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</si>
  <si>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</si>
  <si>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</si>
  <si>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</si>
  <si>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</si>
  <si>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</si>
  <si>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</si>
  <si>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</si>
  <si>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</si>
  <si>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</si>
  <si>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</si>
  <si>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</si>
  <si>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</si>
  <si>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</si>
  <si>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</si>
  <si>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</si>
  <si>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</si>
  <si>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</si>
  <si>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</si>
  <si>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</si>
  <si>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</si>
  <si>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</si>
  <si>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</si>
  <si>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</si>
  <si>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</si>
  <si>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</si>
  <si>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</si>
  <si>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</si>
  <si>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</si>
  <si>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</si>
  <si>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</si>
  <si>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</si>
  <si>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</si>
  <si>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</si>
  <si>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</si>
  <si>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</si>
  <si>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</si>
  <si>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</si>
  <si>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</si>
  <si>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</si>
  <si>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</si>
  <si>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</si>
  <si>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</si>
  <si>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</si>
  <si>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</si>
  <si>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</si>
  <si>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</si>
  <si>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</si>
  <si>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</si>
  <si>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</si>
  <si>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</si>
  <si>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</si>
  <si>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</si>
  <si>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</si>
  <si>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</si>
  <si>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</si>
  <si>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</si>
  <si>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</si>
  <si>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</si>
  <si>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</si>
  <si>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</si>
  <si>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</si>
  <si>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</si>
  <si>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</si>
  <si>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</si>
  <si>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</si>
  <si>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</si>
  <si>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</si>
  <si>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</si>
  <si>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</si>
  <si>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</si>
  <si>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</si>
  <si>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</si>
  <si>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</si>
  <si>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</si>
  <si>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</si>
  <si>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</si>
  <si>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</si>
  <si>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</si>
  <si>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</si>
  <si>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</si>
  <si>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</si>
  <si>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</si>
  <si>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</si>
  <si>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</si>
  <si>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</si>
  <si>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</si>
  <si>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</si>
  <si>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</si>
  <si>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</si>
  <si>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</si>
  <si>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</si>
  <si>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</si>
  <si>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</si>
  <si>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</si>
  <si>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</si>
  <si>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</si>
  <si>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</si>
  <si>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</si>
  <si>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</si>
  <si>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</si>
  <si>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</si>
  <si>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</si>
  <si>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</si>
  <si>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</si>
  <si>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</si>
  <si>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</si>
  <si>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</si>
  <si>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</si>
  <si>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</si>
  <si>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</si>
  <si>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</si>
  <si>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</si>
  <si>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</si>
  <si>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</si>
  <si>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</si>
  <si>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</si>
  <si>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</si>
  <si>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</si>
  <si>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</si>
  <si>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</si>
  <si>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</si>
  <si>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</si>
  <si>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</si>
  <si>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</si>
  <si>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</si>
  <si>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</si>
  <si>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</si>
  <si>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</si>
  <si>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</si>
  <si>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</si>
  <si>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</si>
  <si>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</si>
  <si>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</si>
  <si>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</si>
  <si>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</si>
  <si>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</si>
  <si>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</si>
  <si>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</si>
  <si>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</si>
  <si>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</si>
  <si>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</si>
  <si>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</si>
  <si>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</si>
  <si>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</si>
  <si>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</si>
  <si>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</si>
  <si>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</si>
  <si>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</si>
  <si>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</si>
  <si>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</si>
  <si>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</si>
  <si>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</si>
  <si>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</si>
  <si>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</si>
  <si>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</si>
  <si>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</si>
  <si>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</si>
  <si>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</si>
  <si>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</si>
  <si>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</si>
  <si>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</si>
  <si>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</si>
  <si>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</si>
  <si>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</si>
  <si>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</si>
  <si>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</si>
  <si>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</si>
  <si>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</si>
  <si>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</si>
  <si>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</si>
  <si>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</si>
  <si>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</si>
  <si>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</si>
  <si>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</si>
  <si>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</si>
  <si>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</si>
  <si>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</si>
  <si>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</si>
  <si>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</si>
  <si>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</si>
  <si>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</si>
  <si>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</si>
  <si>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</si>
  <si>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</si>
  <si>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</si>
  <si>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</si>
  <si>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</si>
  <si>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</si>
  <si>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</si>
  <si>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</si>
  <si>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</si>
  <si>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</si>
  <si>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</si>
  <si>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</si>
  <si>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</si>
  <si>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</si>
  <si>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</si>
  <si>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</si>
  <si>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</si>
  <si>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</si>
  <si>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</si>
  <si>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</si>
  <si>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</si>
  <si>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</si>
  <si>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</si>
  <si>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</si>
  <si>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</si>
  <si>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</si>
  <si>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</si>
  <si>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</si>
  <si>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</si>
  <si>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</si>
  <si>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</si>
  <si>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</si>
  <si>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</si>
  <si>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</si>
  <si>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</si>
  <si>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</si>
  <si>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</si>
  <si>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</si>
  <si>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</si>
  <si>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</si>
  <si>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</si>
  <si>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</si>
  <si>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</si>
  <si>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</si>
  <si>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</si>
  <si>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</si>
  <si>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</si>
  <si>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</si>
  <si>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</si>
  <si>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</si>
  <si>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</si>
  <si>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</si>
  <si>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</si>
  <si>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</si>
  <si>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</si>
  <si>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</si>
  <si>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</si>
  <si>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</si>
  <si>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</si>
  <si>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</si>
  <si>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</si>
  <si>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</si>
  <si>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</si>
  <si>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</si>
  <si>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</si>
  <si>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</si>
  <si>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</si>
  <si>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</si>
  <si>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</si>
  <si>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</si>
  <si>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</si>
  <si>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</si>
  <si>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</si>
  <si>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</si>
  <si>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</si>
  <si>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</si>
  <si>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</si>
  <si>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</si>
  <si>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</si>
  <si>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</si>
  <si>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</si>
  <si>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</si>
  <si>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</si>
  <si>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</si>
  <si>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</si>
  <si>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</si>
  <si>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</si>
  <si>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</si>
  <si>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</si>
  <si>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</si>
  <si>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</si>
  <si>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</si>
  <si>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</si>
  <si>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</si>
  <si>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</si>
  <si>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</si>
  <si>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</si>
  <si>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</si>
  <si>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</si>
  <si>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</si>
  <si>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</si>
  <si>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</si>
  <si>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</si>
  <si>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</si>
  <si>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</si>
  <si>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</si>
  <si>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</si>
  <si>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</si>
  <si>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</si>
  <si>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</si>
  <si>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</si>
  <si>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</si>
  <si>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</si>
  <si>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</si>
  <si>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</si>
  <si>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</si>
  <si>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</si>
  <si>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</si>
  <si>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</si>
  <si>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</si>
  <si>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</si>
  <si>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</si>
  <si>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</si>
  <si>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</si>
  <si>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</si>
  <si>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</si>
  <si>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</si>
  <si>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</si>
  <si>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</si>
  <si>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</si>
  <si>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</si>
  <si>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</si>
  <si>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</si>
  <si>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</si>
  <si>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</si>
  <si>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</si>
  <si>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</si>
  <si>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</si>
  <si>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</si>
  <si>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</si>
  <si>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</si>
  <si>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</si>
  <si>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</si>
  <si>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</si>
  <si>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</si>
  <si>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</si>
  <si>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</si>
  <si>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</si>
  <si>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</si>
  <si>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</si>
  <si>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</si>
  <si>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</si>
  <si>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</si>
  <si>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</si>
  <si>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</si>
  <si>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</si>
  <si>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</si>
  <si>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</si>
  <si>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</si>
  <si>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</si>
  <si>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</si>
  <si>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</si>
  <si>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</si>
  <si>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</si>
  <si>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</si>
  <si>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</si>
  <si>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</si>
  <si>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</si>
  <si>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</si>
  <si>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</si>
  <si>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</si>
  <si>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</si>
  <si>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</si>
  <si>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</si>
  <si>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</si>
  <si>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</si>
  <si>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</si>
  <si>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</si>
  <si>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</si>
  <si>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</si>
  <si>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</si>
  <si>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</si>
  <si>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</si>
  <si>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</si>
  <si>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</si>
  <si>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</si>
  <si>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</si>
  <si>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</si>
  <si>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</si>
  <si>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</si>
  <si>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</si>
  <si>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</si>
  <si>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</si>
  <si>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</si>
  <si>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</si>
  <si>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</si>
  <si>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</si>
  <si>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</si>
  <si>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</si>
  <si>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</si>
  <si>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</si>
  <si>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</si>
  <si>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</si>
  <si>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</si>
  <si>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</si>
  <si>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</si>
  <si>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</si>
  <si>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</si>
  <si>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</si>
  <si>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</si>
  <si>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</si>
  <si>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</si>
  <si>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</si>
  <si>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</si>
  <si>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</si>
  <si>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</si>
  <si>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</si>
  <si>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</si>
  <si>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</si>
  <si>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</si>
  <si>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</si>
  <si>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</si>
  <si>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</si>
  <si>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</si>
  <si>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</si>
  <si>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</si>
  <si>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</si>
  <si>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</si>
  <si>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</si>
  <si>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</si>
  <si>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</si>
  <si>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</si>
  <si>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</si>
  <si>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</si>
  <si>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</si>
  <si>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</si>
  <si>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</si>
  <si>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</si>
  <si>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</si>
  <si>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</si>
  <si>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</si>
  <si>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</si>
  <si>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</si>
  <si>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</si>
  <si>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</si>
  <si>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</si>
  <si>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</si>
  <si>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</si>
  <si>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</si>
  <si>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</si>
  <si>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</si>
  <si>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</si>
  <si>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</si>
  <si>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</si>
  <si>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</si>
  <si>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</si>
  <si>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</si>
  <si>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</si>
  <si>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</si>
  <si>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</si>
  <si>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</si>
  <si>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</si>
  <si>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</si>
  <si>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</si>
  <si>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</si>
  <si>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</si>
  <si>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</si>
  <si>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</si>
  <si>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</si>
  <si>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</si>
  <si>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</si>
  <si>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</si>
  <si>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</si>
  <si>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</si>
  <si>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</si>
  <si>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</si>
  <si>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</si>
  <si>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</si>
  <si>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</si>
  <si>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</si>
  <si>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</si>
  <si>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</si>
  <si>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</si>
  <si>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</si>
  <si>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</si>
  <si>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</si>
  <si>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</si>
  <si>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</si>
  <si>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</si>
  <si>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</si>
  <si>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</si>
  <si>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</si>
  <si>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</si>
  <si>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</si>
  <si>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</si>
  <si>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</si>
  <si>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</si>
  <si>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</si>
  <si>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</si>
  <si>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</si>
  <si>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</si>
  <si>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</si>
  <si>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</si>
  <si>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</si>
  <si>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</si>
  <si>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</si>
  <si>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</si>
  <si>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</si>
  <si>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</si>
  <si>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</si>
  <si>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</si>
  <si>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</si>
  <si>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</si>
  <si>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</si>
  <si>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</si>
  <si>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</si>
  <si>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</si>
  <si>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</si>
  <si>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</si>
  <si>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</si>
  <si>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</si>
  <si>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</si>
  <si>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</si>
  <si>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</si>
  <si>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</si>
  <si>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</si>
  <si>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</si>
  <si>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</si>
  <si>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</si>
  <si>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</si>
  <si>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</si>
  <si>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</si>
  <si>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</si>
  <si>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</si>
  <si>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</si>
  <si>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</si>
  <si>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</si>
  <si>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</si>
  <si>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</si>
  <si>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</si>
  <si>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</si>
  <si>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</si>
  <si>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</si>
  <si>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</si>
  <si>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</si>
  <si>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</si>
  <si>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</si>
  <si>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</si>
  <si>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</si>
  <si>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</si>
  <si>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</si>
  <si>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</si>
  <si>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</si>
  <si>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</si>
  <si>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</si>
  <si>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</si>
  <si>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</si>
  <si>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</si>
  <si>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</si>
  <si>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</si>
  <si>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</si>
  <si>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</si>
  <si>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</si>
  <si>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</si>
  <si>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</si>
  <si>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</si>
  <si>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</si>
  <si>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</si>
  <si>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</si>
  <si>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</si>
  <si>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</si>
  <si>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</si>
  <si>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</si>
  <si>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</si>
  <si>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</si>
  <si>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</si>
  <si>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</si>
  <si>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</si>
  <si>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</si>
  <si>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</si>
  <si>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</si>
  <si>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</si>
  <si>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</si>
  <si>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</si>
  <si>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</si>
  <si>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</si>
  <si>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</si>
  <si>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</si>
  <si>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</si>
  <si>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</si>
  <si>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</si>
  <si>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</si>
  <si>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</si>
  <si>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</si>
  <si>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</si>
  <si>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</si>
  <si>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</si>
  <si>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</si>
  <si>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</si>
  <si>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</si>
  <si>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</si>
  <si>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</si>
  <si>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</si>
  <si>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</si>
  <si>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</si>
  <si>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</si>
  <si>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</si>
  <si>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</si>
  <si>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</si>
  <si>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</si>
  <si>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</si>
  <si>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</si>
  <si>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</si>
  <si>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</si>
  <si>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</si>
  <si>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</si>
  <si>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</si>
  <si>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</si>
  <si>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</si>
  <si>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</si>
  <si>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</si>
  <si>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</si>
  <si>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</si>
  <si>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</si>
  <si>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</si>
  <si>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</si>
  <si>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</si>
  <si>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</si>
  <si>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</si>
  <si>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</si>
  <si>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</si>
  <si>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</si>
  <si>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</si>
  <si>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</si>
  <si>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</si>
  <si>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</si>
  <si>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</si>
  <si>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</si>
  <si>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</si>
  <si>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</si>
  <si>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</si>
  <si>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</si>
  <si>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</si>
  <si>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</si>
  <si>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</si>
  <si>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</si>
  <si>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</si>
  <si>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</si>
  <si>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</si>
  <si>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</si>
  <si>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</si>
  <si>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</si>
  <si>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</si>
  <si>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</si>
  <si>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</si>
  <si>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</si>
  <si>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</si>
  <si>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</si>
  <si>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</si>
  <si>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</si>
  <si>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</si>
  <si>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</si>
  <si>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</si>
  <si>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</si>
  <si>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</si>
  <si>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</si>
  <si>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</si>
  <si>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</si>
  <si>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</si>
  <si>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</si>
  <si>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</si>
  <si>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</si>
  <si>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</si>
  <si>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</si>
  <si>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</si>
  <si>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</si>
  <si>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</si>
  <si>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</si>
  <si>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</si>
  <si>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</si>
  <si>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</si>
  <si>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</si>
  <si>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</si>
  <si>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</si>
  <si>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</si>
  <si>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</si>
  <si>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</si>
  <si>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</si>
  <si>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</si>
  <si>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</si>
  <si>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</si>
  <si>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</si>
  <si>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</si>
  <si>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</si>
  <si>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</si>
  <si>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</si>
  <si>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</si>
  <si>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</si>
  <si>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</si>
  <si>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</si>
  <si>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</si>
  <si>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</si>
  <si>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</si>
  <si>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</si>
  <si>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</si>
  <si>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</si>
  <si>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</si>
  <si>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</si>
  <si>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</si>
  <si>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</si>
  <si>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</si>
  <si>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</si>
  <si>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</si>
  <si>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</si>
  <si>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</si>
  <si>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</si>
  <si>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</si>
  <si>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</si>
  <si>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</si>
  <si>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</si>
  <si>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</si>
  <si>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</si>
  <si>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</si>
  <si>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</si>
  <si>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</si>
  <si>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</si>
  <si>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</si>
  <si>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</si>
  <si>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</si>
  <si>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</si>
  <si>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</si>
  <si>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</si>
  <si>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</si>
  <si>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</si>
  <si>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</si>
  <si>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</si>
  <si>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</si>
  <si>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</si>
  <si>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</si>
  <si>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</si>
  <si>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</si>
  <si>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</si>
  <si>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</si>
  <si>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</si>
  <si>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</si>
  <si>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</si>
  <si>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</si>
  <si>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</si>
  <si>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</si>
  <si>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</si>
  <si>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</si>
  <si>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</si>
  <si>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</si>
  <si>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</si>
  <si>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</si>
  <si>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</si>
  <si>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</si>
  <si>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</si>
  <si>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</si>
  <si>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</si>
  <si>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</si>
  <si>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</si>
  <si>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</si>
  <si>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</si>
  <si>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</si>
  <si>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</si>
  <si>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</si>
  <si>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</si>
  <si>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</si>
  <si>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</si>
  <si>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</si>
  <si>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</si>
  <si>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</si>
  <si>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</si>
  <si>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</si>
  <si>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</si>
  <si>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</si>
  <si>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</si>
  <si>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</si>
  <si>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</si>
  <si>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</si>
  <si>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</si>
  <si>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</si>
  <si>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</si>
  <si>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</si>
  <si>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</si>
  <si>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</si>
  <si>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</si>
  <si>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</si>
  <si>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</si>
  <si>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</si>
  <si>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</si>
  <si>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</si>
  <si>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</si>
  <si>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</si>
  <si>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</si>
  <si>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</si>
  <si>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</si>
  <si>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</si>
  <si>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</si>
  <si>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</si>
  <si>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</si>
  <si>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</si>
  <si>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</si>
  <si>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</si>
  <si>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</si>
  <si>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</si>
  <si>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</si>
  <si>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</si>
  <si>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</si>
  <si>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</si>
  <si>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</si>
  <si>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</si>
  <si>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</si>
  <si>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</si>
  <si>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</si>
  <si>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</si>
  <si>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</si>
  <si>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</si>
  <si>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</si>
  <si>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</si>
  <si>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</si>
  <si>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</si>
  <si>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</si>
  <si>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</si>
  <si>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</si>
  <si>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</si>
  <si>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</si>
  <si>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</si>
  <si>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</si>
  <si>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</si>
  <si>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</si>
  <si>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</si>
  <si>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</si>
  <si>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</si>
  <si>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</si>
  <si>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</si>
  <si>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</si>
  <si>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</si>
  <si>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</si>
  <si>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</si>
  <si>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</si>
  <si>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</si>
  <si>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</si>
  <si>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</si>
  <si>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</si>
  <si>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</si>
  <si>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</si>
  <si>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</si>
  <si>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</si>
  <si>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</si>
  <si>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</si>
  <si>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</si>
  <si>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</si>
  <si>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</si>
  <si>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</si>
  <si>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</si>
  <si>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</si>
  <si>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</si>
  <si>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</si>
  <si>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</si>
  <si>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</si>
  <si>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</si>
  <si>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</si>
  <si>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</si>
  <si>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</si>
  <si>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</si>
  <si>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</si>
  <si>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</si>
  <si>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</si>
  <si>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</si>
  <si>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</si>
  <si>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</si>
  <si>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</si>
  <si>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</si>
  <si>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</si>
  <si>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</si>
  <si>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</si>
  <si>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</si>
  <si>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</si>
  <si>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</si>
  <si>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</si>
  <si>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</si>
  <si>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</si>
  <si>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</si>
  <si>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</si>
  <si>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</si>
  <si>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</si>
  <si>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</si>
  <si>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</si>
  <si>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</si>
  <si>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</si>
  <si>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</si>
  <si>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</si>
  <si>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</si>
  <si>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</si>
  <si>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</si>
  <si>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</si>
  <si>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</si>
  <si>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</si>
  <si>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</si>
  <si>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</si>
  <si>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</si>
  <si>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</si>
  <si>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</si>
  <si>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</si>
  <si>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</si>
  <si>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</si>
  <si>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</si>
  <si>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</si>
  <si>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</si>
  <si>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</si>
  <si>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</si>
  <si>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</si>
  <si>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</si>
  <si>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</si>
  <si>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</si>
  <si>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</si>
  <si>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</si>
  <si>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</si>
  <si>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</si>
  <si>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</si>
  <si>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</si>
  <si>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</si>
  <si>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</si>
  <si>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</si>
  <si>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</si>
  <si>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</si>
  <si>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</si>
  <si>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</si>
  <si>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</si>
  <si>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</si>
  <si>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</si>
  <si>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</si>
  <si>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</si>
  <si>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</si>
  <si>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</si>
  <si>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</si>
  <si>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</si>
  <si>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</si>
  <si>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</si>
  <si>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</si>
  <si>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</si>
  <si>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</si>
  <si>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</si>
  <si>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</si>
  <si>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</si>
  <si>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</si>
  <si>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</si>
  <si>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</si>
  <si>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</si>
  <si>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</si>
  <si>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</si>
  <si>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</si>
  <si>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</si>
  <si>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</si>
  <si>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</si>
  <si>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</si>
  <si>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</si>
  <si>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</si>
  <si>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</si>
  <si>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</si>
  <si>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</si>
  <si>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</si>
  <si>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</si>
  <si>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</si>
  <si>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</si>
  <si>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</si>
  <si>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</si>
  <si>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</si>
  <si>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</si>
  <si>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</si>
  <si>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</si>
  <si>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</si>
  <si>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</si>
  <si>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</si>
  <si>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</si>
  <si>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</si>
  <si>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</si>
  <si>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</si>
  <si>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</si>
  <si>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</si>
  <si>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</si>
  <si>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</si>
  <si>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</si>
  <si>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</si>
  <si>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</si>
  <si>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</si>
  <si>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</si>
  <si>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</si>
  <si>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</si>
  <si>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</si>
  <si>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</si>
  <si>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</si>
  <si>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</si>
  <si>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</si>
  <si>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</si>
  <si>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</si>
  <si>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</si>
  <si>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</si>
  <si>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</si>
  <si>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</si>
  <si>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</si>
  <si>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</si>
  <si>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</si>
  <si>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</si>
  <si>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</si>
  <si>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</si>
  <si>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</si>
  <si>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</si>
  <si>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</si>
  <si>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</si>
  <si>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</si>
  <si>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</si>
  <si>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</si>
  <si>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</si>
  <si>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</si>
  <si>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</si>
  <si>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</si>
  <si>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</si>
  <si>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</si>
  <si>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</si>
  <si>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</si>
  <si>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</si>
  <si>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</si>
  <si>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</si>
  <si>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</si>
  <si>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</si>
  <si>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</si>
  <si>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</si>
  <si>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</si>
  <si>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</si>
  <si>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</si>
  <si>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</si>
  <si>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</si>
  <si>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</si>
  <si>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</si>
  <si>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</si>
  <si>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</si>
  <si>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</si>
  <si>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</si>
  <si>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</si>
  <si>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</si>
  <si>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</si>
  <si>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</si>
  <si>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</si>
  <si>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</si>
  <si>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</si>
  <si>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</si>
  <si>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</si>
  <si>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</si>
  <si>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</si>
  <si>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</si>
  <si>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</si>
  <si>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</si>
  <si>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</si>
  <si>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</si>
  <si>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</si>
  <si>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</si>
  <si>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</si>
  <si>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</si>
  <si>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</si>
  <si>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</si>
  <si>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</si>
  <si>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</si>
  <si>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</si>
  <si>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</si>
  <si>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</si>
  <si>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</si>
  <si>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</si>
  <si>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</si>
  <si>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</si>
  <si>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</si>
  <si>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</si>
  <si>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</si>
  <si>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</si>
  <si>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</si>
  <si>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</si>
  <si>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</si>
  <si>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</si>
  <si>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</si>
  <si>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</si>
  <si>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</si>
  <si>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</si>
  <si>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</si>
  <si>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</si>
  <si>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</si>
  <si>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</si>
  <si>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</si>
  <si>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</si>
  <si>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</si>
  <si>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</si>
  <si>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</si>
  <si>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</si>
  <si>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</si>
  <si>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</si>
  <si>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</si>
  <si>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</si>
  <si>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</si>
  <si>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</si>
  <si>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</si>
  <si>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</si>
  <si>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</si>
  <si>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</si>
  <si>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</si>
  <si>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</si>
  <si>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</si>
  <si>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</si>
  <si>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</si>
  <si>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</si>
  <si>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</si>
  <si>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</si>
  <si>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</si>
  <si>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</si>
  <si>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</si>
  <si>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</si>
  <si>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</si>
  <si>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</si>
  <si>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</si>
  <si>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</si>
  <si>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</si>
  <si>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</si>
  <si>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</si>
  <si>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</si>
  <si>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</si>
  <si>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</si>
  <si>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</si>
  <si>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</si>
  <si>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</si>
  <si>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</si>
  <si>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</si>
  <si>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</si>
  <si>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</si>
  <si>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</si>
  <si>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</si>
  <si>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</si>
  <si>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</si>
  <si>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</si>
  <si>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</si>
  <si>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</si>
  <si>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</si>
  <si>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</si>
  <si>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</si>
  <si>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</si>
  <si>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</si>
  <si>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</si>
  <si>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</si>
  <si>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</si>
  <si>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</si>
  <si>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</si>
  <si>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</si>
  <si>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</si>
  <si>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</si>
  <si>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</si>
  <si>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</si>
  <si>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</si>
  <si>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</si>
  <si>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</si>
  <si>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</si>
  <si>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</si>
  <si>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</si>
  <si>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</si>
  <si>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</si>
  <si>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</si>
  <si>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</si>
  <si>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</si>
  <si>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</si>
  <si>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</si>
  <si>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</si>
  <si>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</si>
  <si>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</si>
  <si>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</si>
  <si>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</si>
  <si>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</si>
  <si>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</si>
  <si>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</si>
  <si>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</si>
  <si>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</si>
  <si>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</si>
  <si>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</si>
  <si>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</si>
  <si>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</si>
  <si>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</si>
  <si>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</si>
  <si>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</si>
  <si>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</si>
  <si>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</si>
  <si>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</si>
  <si>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</si>
  <si>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</si>
  <si>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</si>
  <si>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</si>
  <si>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</si>
  <si>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</si>
  <si>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</si>
  <si>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</si>
  <si>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</si>
  <si>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</si>
  <si>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</si>
  <si>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</si>
  <si>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</si>
  <si>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</si>
  <si>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</si>
  <si>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</si>
  <si>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</si>
  <si>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</si>
  <si>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</si>
  <si>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</si>
  <si>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</si>
  <si>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</si>
  <si>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</si>
  <si>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</si>
  <si>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</si>
  <si>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</si>
  <si>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</si>
  <si>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</si>
  <si>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</si>
  <si>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</si>
  <si>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</si>
  <si>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</si>
  <si>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</si>
  <si>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</si>
  <si>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</si>
  <si>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</si>
  <si>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</si>
  <si>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</si>
  <si>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</si>
  <si>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</si>
  <si>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</si>
  <si>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</si>
  <si>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</si>
  <si>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</si>
  <si>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</si>
  <si>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</si>
  <si>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</si>
  <si>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</si>
  <si>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</si>
  <si>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</si>
  <si>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</si>
  <si>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</si>
  <si>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</si>
  <si>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</si>
  <si>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</si>
  <si>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</si>
  <si>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</si>
  <si>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</si>
  <si>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</si>
  <si>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</si>
  <si>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</si>
  <si>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</si>
  <si>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</si>
  <si>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</si>
  <si>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</si>
  <si>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</si>
  <si>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</si>
  <si>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</si>
  <si>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</si>
  <si>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</si>
  <si>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</si>
  <si>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</si>
  <si>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</si>
  <si>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</si>
  <si>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</si>
  <si>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</si>
  <si>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</si>
  <si>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</si>
  <si>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</si>
  <si>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</si>
  <si>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</si>
  <si>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</si>
  <si>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</si>
  <si>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</si>
  <si>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</si>
  <si>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</si>
  <si>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</si>
  <si>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</si>
  <si>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</si>
  <si>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</si>
  <si>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</si>
  <si>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</si>
  <si>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</si>
  <si>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</si>
  <si>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</si>
  <si>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</si>
  <si>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</si>
  <si>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</si>
  <si>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</si>
  <si>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</si>
  <si>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</si>
  <si>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</si>
  <si>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</si>
  <si>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</si>
  <si>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</si>
  <si>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</si>
  <si>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</si>
  <si>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</si>
  <si>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</si>
  <si>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</si>
  <si>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</si>
  <si>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</si>
  <si>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</si>
  <si>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</si>
  <si>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</si>
  <si>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</si>
  <si>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</si>
  <si>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</si>
  <si>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</si>
  <si>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</si>
  <si>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</si>
  <si>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</si>
  <si>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</si>
  <si>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</si>
  <si>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</si>
  <si>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</si>
  <si>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</si>
  <si>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</si>
  <si>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</si>
  <si>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</si>
  <si>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</si>
  <si>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</si>
  <si>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</si>
  <si>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</si>
  <si>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</si>
  <si>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</si>
  <si>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</si>
  <si>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</si>
  <si>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</si>
  <si>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</si>
  <si>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</si>
  <si>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</si>
  <si>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</si>
  <si>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</si>
  <si>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</si>
  <si>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</si>
  <si>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</si>
  <si>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</si>
  <si>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</si>
  <si>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</si>
  <si>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</si>
  <si>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</si>
  <si>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</si>
  <si>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</si>
  <si>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</si>
  <si>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</si>
  <si>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</si>
  <si>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</si>
  <si>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</si>
  <si>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</si>
  <si>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</si>
  <si>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</si>
  <si>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</si>
  <si>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</si>
  <si>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</si>
  <si>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</si>
  <si>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</si>
  <si>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</si>
  <si>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</si>
  <si>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</si>
  <si>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</si>
  <si>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</si>
  <si>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</si>
  <si>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</si>
  <si>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</si>
  <si>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</si>
  <si>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</si>
  <si>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</si>
  <si>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</si>
  <si>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</si>
  <si>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</si>
  <si>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</si>
  <si>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</si>
  <si>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</si>
  <si>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</si>
  <si>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</si>
  <si>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</si>
  <si>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</si>
  <si>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</si>
  <si>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</si>
  <si>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</si>
  <si>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</si>
  <si>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</si>
  <si>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</si>
  <si>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</si>
  <si>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</si>
  <si>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</si>
  <si>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</si>
  <si>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</si>
  <si>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</si>
  <si>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</si>
  <si>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</si>
  <si>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</si>
  <si>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</si>
  <si>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</si>
  <si>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</si>
  <si>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</si>
  <si>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</si>
  <si>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</si>
  <si>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</si>
  <si>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</si>
  <si>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</si>
  <si>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</si>
  <si>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</si>
  <si>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</si>
  <si>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</si>
  <si>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</si>
  <si>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</si>
  <si>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</si>
  <si>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</si>
  <si>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</si>
  <si>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</si>
  <si>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</si>
  <si>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</si>
  <si>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</si>
  <si>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</si>
  <si>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</si>
  <si>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</si>
  <si>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</si>
  <si>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</si>
  <si>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</si>
  <si>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</si>
  <si>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</si>
  <si>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</si>
  <si>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</si>
  <si>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</si>
  <si>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</si>
  <si>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</si>
  <si>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</si>
  <si>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</si>
  <si>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</si>
  <si>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</si>
  <si>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</si>
  <si>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</si>
  <si>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</si>
  <si>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</si>
  <si>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</si>
  <si>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</si>
  <si>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</si>
  <si>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</si>
  <si>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</si>
  <si>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</si>
  <si>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</si>
  <si>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</si>
  <si>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</si>
  <si>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</si>
  <si>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</si>
  <si>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</si>
  <si>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</si>
  <si>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</si>
  <si>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</si>
  <si>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</si>
  <si>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</si>
  <si>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</si>
  <si>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</si>
  <si>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</si>
  <si>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</si>
  <si>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</si>
  <si>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</si>
  <si>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</si>
  <si>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</si>
  <si>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</si>
  <si>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</si>
  <si>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</si>
  <si>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</si>
  <si>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</si>
  <si>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</si>
  <si>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</si>
  <si>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</si>
  <si>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</si>
  <si>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</si>
  <si>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</si>
  <si>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</si>
  <si>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</si>
  <si>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</si>
  <si>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</si>
  <si>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</si>
  <si>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</si>
  <si>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</si>
  <si>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</si>
  <si>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</si>
  <si>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</si>
  <si>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</si>
  <si>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</si>
  <si>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</si>
  <si>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</si>
  <si>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</si>
  <si>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</si>
  <si>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</si>
  <si>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</si>
  <si>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</si>
  <si>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</si>
  <si>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</si>
  <si>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</si>
  <si>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</si>
  <si>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</si>
  <si>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</si>
  <si>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</si>
  <si>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</si>
  <si>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</si>
  <si>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</si>
  <si>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</si>
  <si>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</si>
  <si>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</si>
  <si>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</si>
  <si>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</si>
  <si>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</si>
  <si>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</si>
  <si>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</si>
  <si>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</si>
  <si>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</si>
  <si>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</si>
  <si>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</si>
  <si>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</si>
  <si>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</si>
  <si>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</si>
  <si>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</si>
  <si>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</si>
  <si>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</si>
  <si>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</si>
  <si>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</si>
  <si>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</si>
  <si>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</si>
  <si>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</si>
  <si>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</si>
  <si>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</si>
  <si>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</si>
  <si>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</si>
  <si>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</si>
  <si>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</si>
  <si>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</si>
  <si>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</si>
  <si>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</si>
  <si>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</si>
  <si>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</si>
  <si>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</si>
  <si>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</si>
  <si>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</si>
  <si>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</si>
  <si>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</si>
  <si>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</si>
  <si>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</si>
  <si>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</si>
  <si>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</si>
  <si>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</si>
  <si>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</si>
  <si>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</si>
  <si>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</si>
  <si>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</si>
  <si>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</si>
  <si>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</si>
  <si>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</si>
  <si>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</si>
  <si>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</si>
  <si>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</si>
  <si>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</si>
  <si>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</si>
  <si>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</si>
  <si>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</si>
  <si>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</si>
  <si>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</si>
  <si>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</si>
  <si>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</si>
  <si>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</si>
  <si>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</si>
  <si>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</si>
  <si>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</si>
  <si>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</si>
  <si>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</si>
  <si>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</si>
  <si>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</si>
  <si>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</si>
  <si>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</si>
  <si>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</si>
  <si>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</si>
  <si>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</si>
  <si>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</si>
  <si>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</si>
  <si>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</si>
  <si>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</si>
  <si>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</si>
  <si>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</si>
  <si>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</si>
  <si>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</si>
  <si>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</si>
  <si>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</si>
  <si>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</si>
  <si>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</si>
  <si>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</si>
  <si>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</si>
  <si>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</si>
  <si>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</si>
  <si>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</si>
  <si>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</si>
  <si>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</si>
  <si>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</si>
  <si>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</si>
  <si>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</si>
  <si>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</si>
  <si>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</si>
  <si>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</si>
  <si>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</si>
  <si>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</si>
  <si>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</si>
  <si>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</si>
  <si>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</si>
  <si>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</si>
  <si>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</si>
  <si>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</si>
  <si>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</si>
  <si>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</si>
  <si>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</si>
  <si>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</si>
  <si>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</si>
  <si>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</si>
  <si>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</si>
  <si>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</si>
  <si>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</si>
  <si>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</si>
  <si>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</si>
  <si>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</si>
  <si>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</si>
  <si>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</si>
  <si>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</si>
  <si>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</si>
  <si>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</si>
  <si>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</si>
  <si>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</si>
  <si>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</si>
  <si>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</si>
  <si>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</si>
  <si>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</si>
  <si>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</si>
  <si>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</si>
  <si>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</si>
  <si>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</si>
  <si>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</si>
  <si>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</si>
  <si>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</si>
  <si>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</si>
  <si>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</si>
  <si>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</si>
  <si>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</si>
  <si>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</si>
  <si>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</si>
  <si>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</si>
  <si>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</si>
  <si>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</si>
  <si>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</si>
  <si>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</si>
  <si>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</si>
  <si>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</si>
  <si>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</si>
  <si>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</si>
  <si>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</si>
  <si>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</si>
  <si>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</si>
  <si>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</si>
  <si>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</si>
  <si>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</si>
  <si>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</si>
  <si>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</si>
  <si>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</si>
  <si>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</si>
  <si>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</si>
  <si>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</si>
  <si>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</si>
  <si>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</si>
  <si>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</si>
  <si>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</si>
  <si>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</si>
  <si>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</si>
  <si>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</si>
  <si>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</si>
  <si>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</si>
  <si>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</si>
  <si>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</si>
  <si>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</si>
  <si>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</si>
  <si>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</si>
  <si>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</si>
  <si>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</si>
  <si>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</si>
  <si>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</si>
  <si>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</si>
  <si>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</si>
  <si>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</si>
  <si>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</si>
  <si>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</si>
  <si>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</si>
  <si>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</si>
  <si>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</si>
  <si>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</si>
  <si>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</si>
  <si>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</si>
  <si>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</si>
  <si>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</si>
  <si>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</si>
  <si>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</si>
  <si>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</si>
  <si>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</si>
  <si>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</si>
  <si>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</si>
  <si>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</si>
  <si>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</si>
  <si>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</si>
  <si>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</si>
  <si>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</si>
  <si>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</si>
  <si>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</si>
  <si>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</si>
  <si>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</si>
  <si>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</si>
  <si>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</si>
  <si>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</si>
  <si>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</si>
  <si>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</si>
  <si>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</si>
  <si>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</si>
  <si>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</si>
  <si>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</si>
  <si>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</si>
  <si>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</si>
  <si>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</si>
  <si>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</si>
  <si>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</si>
  <si>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</si>
  <si>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</si>
  <si>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</si>
  <si>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</si>
  <si>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</si>
  <si>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</si>
  <si>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</si>
  <si>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</si>
  <si>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</si>
  <si>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</si>
  <si>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</si>
  <si>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</si>
  <si>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</si>
  <si>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</si>
  <si>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</si>
  <si>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</si>
  <si>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</si>
  <si>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</si>
  <si>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</si>
  <si>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</si>
  <si>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</si>
  <si>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</si>
  <si>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</si>
  <si>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</si>
  <si>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</si>
  <si>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</si>
  <si>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</si>
  <si>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</si>
  <si>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</si>
  <si>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</si>
  <si>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</si>
  <si>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</si>
  <si>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</si>
  <si>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</si>
  <si>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</si>
  <si>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</si>
  <si>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</si>
  <si>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</si>
  <si>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</si>
  <si>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</si>
  <si>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</si>
  <si>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</si>
  <si>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</si>
  <si>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</si>
  <si>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</si>
  <si>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</si>
  <si>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</si>
  <si>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</si>
  <si>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</si>
  <si>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</si>
  <si>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</si>
  <si>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</si>
  <si>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</si>
  <si>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</si>
  <si>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</si>
  <si>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</si>
  <si>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</si>
  <si>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</si>
  <si>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</si>
  <si>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</si>
  <si>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</si>
  <si>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</si>
  <si>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</si>
  <si>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</si>
  <si>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</si>
  <si>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</si>
  <si>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</si>
  <si>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</si>
  <si>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</si>
  <si>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</si>
  <si>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</si>
  <si>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</si>
  <si>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</si>
  <si>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</si>
  <si>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</si>
  <si>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</si>
  <si>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</si>
  <si>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</si>
  <si>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</si>
  <si>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</si>
  <si>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</si>
  <si>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</si>
  <si>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</si>
  <si>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</si>
  <si>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</si>
  <si>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</si>
  <si>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</si>
  <si>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</si>
  <si>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</si>
  <si>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</si>
  <si>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</si>
  <si>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</si>
  <si>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</si>
  <si>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</si>
  <si>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</si>
  <si>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</si>
  <si>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</si>
  <si>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</si>
  <si>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</si>
  <si>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</si>
  <si>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</si>
  <si>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</si>
  <si>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</si>
  <si>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</si>
  <si>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</si>
  <si>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</si>
  <si>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</si>
  <si>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</si>
  <si>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</si>
  <si>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</si>
  <si>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</si>
  <si>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</si>
  <si>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</si>
  <si>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</si>
  <si>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</si>
  <si>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</si>
  <si>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</si>
  <si>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</si>
  <si>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</si>
  <si>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</si>
  <si>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</si>
  <si>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</si>
  <si>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</si>
  <si>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</si>
  <si>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</si>
  <si>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</si>
  <si>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</si>
  <si>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</si>
  <si>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</si>
  <si>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</si>
  <si>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</si>
  <si>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</si>
  <si>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</si>
  <si>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</si>
  <si>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</si>
  <si>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</si>
  <si>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</si>
  <si>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</si>
  <si>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</si>
  <si>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</si>
  <si>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</si>
  <si>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</si>
  <si>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</si>
  <si>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</si>
  <si>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</si>
  <si>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</si>
  <si>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</si>
  <si>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</si>
  <si>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</si>
  <si>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</si>
  <si>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</si>
  <si>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</si>
  <si>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</si>
  <si>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</si>
  <si>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</si>
  <si>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</si>
  <si>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</si>
  <si>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</si>
  <si>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</si>
  <si>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</si>
  <si>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</si>
  <si>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</si>
  <si>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</si>
  <si>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</si>
  <si>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</si>
  <si>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</si>
  <si>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</si>
  <si>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</si>
  <si>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</si>
  <si>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</si>
  <si>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</si>
  <si>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</si>
  <si>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</si>
  <si>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</si>
  <si>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</si>
  <si>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</si>
  <si>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</si>
  <si>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</si>
  <si>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</si>
  <si>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</si>
  <si>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</si>
  <si>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</si>
  <si>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</si>
  <si>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</si>
  <si>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</si>
  <si>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</si>
  <si>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</si>
  <si>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</si>
  <si>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</si>
  <si>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</si>
  <si>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</si>
  <si>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</si>
  <si>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</si>
  <si>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</si>
  <si>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</si>
  <si>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</si>
  <si>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</si>
  <si>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</si>
  <si>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</si>
  <si>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</si>
  <si>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</si>
  <si>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</si>
  <si>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</si>
  <si>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</si>
  <si>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</si>
  <si>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</si>
  <si>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</si>
  <si>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</si>
  <si>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</si>
  <si>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</si>
  <si>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</si>
  <si>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</si>
  <si>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</si>
  <si>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</si>
  <si>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</si>
  <si>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</si>
  <si>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</si>
  <si>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</si>
  <si>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</si>
  <si>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</si>
  <si>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</si>
  <si>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</si>
  <si>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</si>
  <si>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</si>
  <si>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</si>
  <si>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</si>
  <si>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</si>
  <si>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</si>
  <si>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</si>
  <si>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</si>
  <si>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</si>
  <si>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</si>
  <si>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</si>
  <si>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</si>
  <si>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</si>
  <si>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</si>
  <si>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</si>
  <si>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</si>
  <si>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</si>
  <si>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</si>
  <si>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</si>
  <si>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</si>
  <si>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</si>
  <si>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</si>
  <si>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</si>
  <si>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</si>
  <si>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</si>
  <si>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</si>
  <si>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</si>
  <si>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</si>
  <si>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</si>
  <si>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</si>
  <si>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</si>
  <si>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</si>
  <si>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</si>
  <si>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</si>
  <si>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</si>
  <si>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</si>
  <si>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</si>
  <si>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</si>
  <si>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</si>
  <si>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</si>
  <si>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</si>
  <si>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</si>
  <si>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</si>
  <si>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</si>
  <si>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</si>
  <si>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</si>
  <si>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</si>
  <si>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</si>
  <si>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</si>
  <si>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</si>
  <si>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</si>
  <si>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</si>
  <si>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</si>
  <si>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</si>
  <si>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</si>
  <si>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</si>
  <si>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</si>
  <si>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</si>
  <si>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</si>
  <si>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</si>
  <si>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</si>
  <si>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</si>
  <si>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</si>
  <si>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</si>
  <si>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</si>
  <si>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</si>
  <si>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</si>
  <si>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</si>
  <si>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</si>
  <si>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</si>
  <si>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</si>
  <si>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</si>
  <si>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</si>
  <si>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</si>
  <si>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</si>
  <si>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</si>
  <si>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</si>
  <si>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</si>
  <si>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</si>
  <si>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</si>
  <si>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</si>
  <si>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</si>
  <si>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</si>
  <si>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</si>
  <si>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</si>
  <si>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</si>
  <si>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</si>
  <si>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</si>
  <si>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</si>
  <si>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</si>
  <si>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</si>
  <si>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</si>
  <si>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</si>
  <si>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</si>
  <si>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</si>
  <si>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</si>
  <si>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</si>
  <si>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</si>
  <si>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</si>
  <si>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</si>
  <si>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</si>
  <si>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</si>
  <si>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</si>
  <si>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</si>
  <si>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</si>
  <si>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</si>
  <si>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</si>
  <si>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</si>
  <si>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</si>
  <si>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</si>
  <si>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</si>
  <si>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</si>
  <si>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</si>
  <si>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</si>
  <si>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</si>
  <si>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</si>
  <si>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</si>
  <si>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</si>
  <si>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</si>
  <si>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</si>
  <si>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</si>
  <si>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</si>
  <si>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</si>
  <si>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</si>
  <si>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</si>
  <si>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</si>
  <si>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</si>
  <si>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</si>
  <si>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</si>
  <si>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</si>
  <si>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</si>
  <si>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</si>
  <si>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</si>
  <si>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</si>
  <si>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</si>
  <si>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</si>
  <si>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</si>
  <si>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</si>
  <si>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</si>
  <si>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</si>
  <si>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</si>
  <si>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</si>
  <si>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</si>
  <si>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</si>
  <si>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</si>
  <si>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</si>
  <si>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</si>
  <si>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</si>
  <si>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</si>
  <si>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</si>
  <si>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</si>
  <si>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</si>
  <si>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</si>
  <si>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</si>
  <si>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</si>
  <si>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</si>
  <si>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</si>
  <si>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</si>
  <si>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</si>
  <si>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</si>
  <si>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</si>
  <si>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</si>
  <si>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</si>
  <si>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</si>
  <si>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</si>
  <si>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</si>
  <si>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</si>
  <si>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</si>
  <si>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</si>
  <si>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</si>
  <si>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</si>
  <si>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</si>
  <si>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</si>
  <si>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</si>
  <si>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</si>
  <si>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</si>
  <si>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</si>
  <si>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</si>
  <si>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</si>
  <si>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</si>
  <si>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</si>
  <si>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</si>
  <si>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</si>
  <si>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</si>
  <si>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</si>
  <si>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</si>
  <si>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</si>
  <si>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</si>
  <si>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</si>
  <si>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</si>
  <si>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</si>
  <si>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</si>
  <si>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</si>
  <si>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</si>
  <si>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</si>
  <si>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</si>
  <si>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</si>
  <si>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</si>
  <si>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</si>
  <si>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</si>
  <si>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</si>
  <si>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</si>
  <si>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</si>
  <si>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</si>
  <si>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</si>
  <si>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</si>
  <si>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</si>
  <si>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</si>
  <si>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</si>
  <si>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</si>
  <si>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</si>
  <si>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</si>
  <si>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</si>
  <si>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</si>
  <si>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</si>
  <si>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</si>
  <si>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</si>
  <si>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</si>
  <si>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</si>
  <si>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</si>
  <si>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</si>
  <si>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</si>
  <si>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</si>
  <si>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</si>
  <si>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</si>
  <si>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</si>
  <si>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</si>
  <si>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</si>
  <si>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</si>
  <si>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</si>
  <si>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</si>
  <si>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</si>
  <si>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</si>
  <si>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</si>
  <si>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</si>
  <si>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</si>
  <si>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</si>
  <si>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</si>
  <si>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</si>
  <si>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</si>
  <si>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</si>
  <si>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</si>
  <si>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</si>
  <si>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</si>
  <si>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</si>
  <si>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</si>
  <si>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</si>
  <si>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</si>
  <si>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</si>
  <si>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</si>
  <si>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</si>
  <si>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</si>
  <si>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</si>
  <si>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</si>
  <si>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</si>
  <si>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</si>
  <si>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</si>
  <si>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</si>
  <si>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</si>
  <si>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</si>
  <si>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</si>
  <si>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</si>
  <si>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</si>
  <si>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</si>
  <si>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</si>
  <si>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</si>
  <si>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</si>
  <si>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</si>
  <si>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</si>
  <si>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</si>
  <si>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</si>
  <si>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</si>
  <si>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</si>
  <si>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</si>
  <si>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</si>
  <si>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</si>
  <si>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</si>
  <si>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</si>
  <si>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</si>
  <si>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</si>
  <si>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</si>
  <si>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</si>
  <si>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</si>
  <si>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</si>
  <si>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</si>
  <si>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</si>
  <si>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</si>
  <si>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</si>
  <si>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</si>
  <si>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</si>
  <si>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</si>
  <si>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</si>
  <si>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</si>
  <si>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</si>
  <si>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</si>
  <si>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</si>
  <si>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</si>
  <si>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</si>
  <si>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</si>
  <si>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</si>
  <si>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</si>
  <si>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</si>
  <si>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</si>
  <si>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</si>
  <si>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</si>
  <si>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</si>
  <si>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</si>
  <si>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</si>
  <si>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</si>
  <si>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</si>
  <si>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</si>
  <si>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</si>
  <si>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</si>
  <si>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</si>
  <si>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</si>
  <si>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</si>
  <si>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</si>
  <si>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</si>
  <si>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</si>
  <si>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</si>
  <si>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</si>
  <si>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</si>
  <si>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</si>
  <si>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</si>
  <si>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</si>
  <si>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</si>
  <si>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</si>
  <si>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</si>
  <si>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</si>
  <si>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</si>
  <si>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</si>
  <si>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</si>
  <si>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</si>
  <si>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</si>
  <si>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</si>
  <si>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</si>
  <si>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</si>
  <si>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</si>
  <si>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</si>
  <si>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</si>
  <si>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</si>
  <si>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</si>
  <si>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</si>
  <si>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</si>
  <si>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</si>
  <si>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</si>
  <si>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</si>
  <si>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</si>
  <si>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</si>
  <si>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</si>
  <si>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</si>
  <si>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</si>
  <si>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</si>
  <si>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</si>
  <si>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</si>
  <si>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</si>
  <si>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</si>
  <si>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</si>
  <si>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</si>
  <si>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</si>
  <si>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</si>
  <si>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</si>
  <si>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</si>
  <si>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</si>
  <si>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</si>
  <si>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</si>
  <si>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</si>
  <si>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</si>
  <si>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</si>
  <si>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</si>
  <si>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</si>
  <si>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</si>
  <si>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</si>
  <si>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</si>
  <si>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</si>
  <si>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</si>
  <si>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</si>
  <si>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</si>
  <si>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</si>
  <si>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</si>
  <si>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</si>
  <si>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</si>
  <si>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</si>
  <si>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</si>
  <si>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</si>
  <si>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</si>
  <si>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</si>
  <si>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</si>
  <si>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</si>
  <si>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</si>
  <si>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</si>
  <si>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</si>
  <si>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</si>
  <si>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</si>
  <si>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</si>
  <si>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</si>
  <si>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</si>
  <si>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</si>
  <si>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</si>
  <si>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</si>
  <si>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</si>
  <si>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</si>
  <si>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</si>
  <si>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</si>
  <si>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</si>
  <si>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</si>
  <si>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</si>
  <si>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</si>
  <si>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</si>
  <si>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</si>
  <si>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</si>
  <si>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</si>
  <si>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</si>
  <si>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</si>
  <si>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</si>
  <si>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</si>
  <si>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</si>
  <si>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</si>
  <si>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</si>
  <si>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</si>
  <si>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</si>
  <si>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</si>
  <si>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</si>
  <si>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</si>
  <si>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</si>
  <si>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</si>
  <si>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</si>
  <si>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</si>
  <si>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</si>
  <si>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</si>
  <si>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</si>
  <si>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</si>
  <si>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</si>
  <si>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</si>
  <si>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</si>
  <si>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</si>
  <si>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</si>
  <si>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</si>
  <si>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</si>
  <si>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</si>
  <si>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</si>
  <si>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</si>
  <si>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</si>
  <si>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</si>
  <si>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</si>
  <si>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</si>
  <si>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</si>
  <si>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</si>
  <si>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</si>
  <si>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</si>
  <si>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</si>
  <si>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</si>
  <si>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</si>
  <si>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</si>
  <si>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</si>
  <si>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</si>
  <si>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</si>
  <si>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</si>
  <si>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</si>
  <si>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</si>
  <si>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</si>
  <si>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</si>
  <si>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</si>
  <si>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</si>
  <si>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</si>
  <si>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</si>
  <si>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</si>
  <si>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</si>
  <si>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</si>
  <si>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</si>
  <si>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</si>
  <si>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</si>
  <si>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</si>
  <si>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</si>
  <si>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</si>
  <si>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</si>
  <si>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</si>
  <si>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</si>
  <si>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</si>
  <si>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</si>
  <si>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</si>
  <si>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</si>
  <si>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</si>
  <si>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</si>
  <si>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</si>
  <si>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</si>
  <si>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</si>
  <si>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</si>
  <si>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</si>
  <si>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</si>
  <si>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</si>
  <si>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</si>
  <si>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</si>
  <si>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</si>
  <si>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</si>
  <si>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</si>
  <si>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</si>
  <si>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</si>
  <si>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</si>
  <si>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</si>
  <si>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</si>
  <si>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</si>
  <si>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</si>
  <si>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</si>
  <si>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</si>
  <si>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</si>
  <si>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</si>
  <si>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</si>
  <si>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</si>
  <si>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</si>
  <si>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</si>
  <si>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</si>
  <si>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</si>
  <si>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</si>
  <si>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</si>
  <si>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</si>
  <si>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</si>
  <si>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</si>
  <si>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</si>
  <si>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</si>
  <si>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</si>
  <si>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</si>
  <si>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</si>
  <si>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</si>
  <si>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</si>
  <si>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</si>
  <si>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</si>
  <si>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</si>
  <si>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</si>
  <si>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</si>
  <si>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</si>
  <si>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</si>
  <si>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</si>
  <si>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</si>
  <si>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</si>
  <si>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</si>
  <si>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</si>
  <si>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</si>
  <si>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</si>
  <si>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</si>
  <si>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</si>
  <si>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</si>
  <si>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</si>
  <si>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</si>
  <si>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</si>
  <si>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</si>
  <si>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</si>
  <si>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</si>
  <si>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</si>
  <si>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</si>
  <si>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</si>
  <si>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</si>
  <si>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</si>
  <si>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</si>
  <si>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</si>
  <si>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</si>
  <si>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</si>
  <si>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</si>
  <si>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</si>
  <si>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</si>
  <si>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</si>
  <si>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</si>
  <si>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</si>
  <si>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</si>
  <si>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</si>
  <si>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</si>
  <si>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</si>
  <si>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</si>
  <si>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</si>
  <si>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</si>
  <si>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</si>
  <si>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</si>
  <si>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</si>
  <si>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</si>
  <si>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</si>
  <si>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</si>
  <si>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</si>
  <si>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</si>
  <si>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</si>
  <si>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</si>
  <si>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</si>
  <si>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</si>
  <si>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</si>
  <si>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</si>
  <si>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</si>
  <si>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</si>
  <si>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</si>
  <si>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</si>
  <si>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</si>
  <si>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</si>
  <si>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</si>
  <si>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</si>
  <si>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</si>
  <si>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</si>
  <si>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</si>
  <si>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</si>
  <si>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</si>
  <si>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</si>
  <si>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</si>
  <si>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</si>
  <si>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</si>
  <si>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</si>
  <si>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</si>
  <si>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</si>
  <si>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</si>
  <si>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</si>
  <si>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</si>
  <si>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</si>
  <si>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</si>
  <si>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</si>
  <si>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</si>
  <si>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</si>
  <si>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</si>
  <si>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</si>
  <si>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</si>
  <si>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</si>
  <si>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</si>
  <si>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</si>
  <si>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</si>
  <si>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</si>
  <si>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</si>
  <si>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</si>
  <si>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</si>
  <si>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</si>
  <si>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</si>
  <si>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</si>
  <si>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</si>
  <si>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</si>
  <si>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</si>
  <si>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</si>
  <si>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</si>
  <si>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</si>
  <si>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</si>
  <si>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</si>
  <si>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</si>
  <si>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</si>
  <si>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</si>
  <si>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</si>
  <si>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</si>
  <si>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</si>
  <si>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</si>
  <si>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</si>
  <si>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</si>
  <si>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</si>
  <si>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</si>
  <si>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</si>
  <si>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</si>
  <si>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</si>
  <si>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</si>
  <si>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</si>
  <si>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</si>
  <si>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</si>
  <si>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</si>
  <si>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</si>
  <si>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</si>
  <si>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</si>
  <si>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</si>
  <si>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</si>
  <si>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</si>
  <si>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</si>
  <si>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</si>
  <si>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</si>
  <si>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</si>
  <si>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</si>
  <si>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</si>
  <si>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</si>
  <si>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</si>
  <si>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</si>
  <si>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</si>
  <si>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</si>
  <si>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</si>
  <si>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</si>
  <si>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</si>
  <si>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</si>
  <si>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</si>
  <si>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</si>
  <si>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</si>
  <si>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</si>
  <si>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</si>
  <si>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</si>
  <si>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</si>
  <si>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</si>
  <si>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</si>
  <si>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</si>
  <si>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</si>
  <si>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</si>
  <si>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</si>
  <si>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</si>
  <si>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</si>
  <si>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</si>
  <si>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</si>
  <si>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</si>
  <si>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</si>
  <si>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</si>
  <si>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</si>
  <si>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</si>
  <si>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</si>
  <si>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</si>
  <si>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</si>
  <si>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</si>
  <si>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</si>
  <si>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</si>
  <si>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</si>
  <si>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</si>
  <si>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</si>
  <si>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</si>
  <si>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</si>
  <si>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</si>
  <si>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</si>
  <si>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</si>
  <si>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</si>
  <si>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</si>
  <si>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</si>
  <si>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</si>
  <si>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</si>
  <si>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</si>
  <si>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</si>
  <si>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</si>
  <si>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</si>
  <si>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</si>
  <si>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</si>
  <si>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</si>
  <si>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</si>
  <si>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</si>
  <si>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</si>
  <si>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</si>
  <si>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</si>
  <si>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</si>
  <si>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</si>
  <si>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</si>
  <si>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</si>
  <si>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</si>
  <si>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</si>
  <si>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</si>
  <si>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</si>
  <si>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</si>
  <si>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</si>
  <si>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</si>
  <si>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</si>
  <si>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</si>
  <si>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</si>
  <si>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</si>
  <si>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</si>
  <si>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</si>
  <si>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</si>
  <si>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</si>
  <si>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</si>
  <si>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</si>
  <si>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</si>
  <si>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</si>
  <si>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</si>
  <si>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</si>
  <si>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</si>
  <si>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</si>
  <si>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</si>
  <si>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</si>
  <si>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</si>
  <si>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</si>
  <si>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</si>
  <si>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</si>
  <si>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</si>
  <si>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</si>
  <si>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</si>
  <si>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</si>
  <si>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</si>
  <si>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</si>
  <si>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</si>
  <si>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</si>
  <si>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</si>
  <si>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</si>
  <si>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</si>
  <si>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</si>
  <si>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</si>
  <si>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</si>
  <si>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</si>
  <si>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</si>
  <si>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</si>
  <si>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</si>
  <si>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</si>
  <si>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</si>
  <si>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</si>
  <si>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</si>
  <si>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</si>
  <si>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</si>
  <si>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</si>
  <si>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</si>
  <si>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</si>
  <si>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</si>
  <si>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</si>
  <si>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</si>
  <si>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</si>
  <si>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</si>
  <si>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</si>
  <si>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</si>
  <si>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</si>
  <si>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</si>
  <si>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</si>
  <si>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</si>
  <si>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</si>
  <si>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</si>
  <si>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</si>
  <si>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</si>
  <si>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</si>
  <si>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</si>
  <si>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</si>
  <si>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</si>
  <si>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</si>
  <si>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</si>
  <si>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</si>
  <si>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</si>
  <si>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</si>
  <si>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</si>
  <si>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</si>
  <si>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</si>
  <si>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</si>
  <si>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</si>
  <si>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</si>
  <si>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</si>
  <si>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</si>
  <si>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</si>
  <si>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</si>
  <si>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</si>
  <si>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</si>
  <si>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</si>
  <si>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</si>
  <si>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</si>
  <si>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</si>
  <si>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</si>
  <si>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</si>
  <si>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</si>
  <si>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</si>
  <si>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</si>
  <si>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</si>
  <si>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</si>
  <si>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</si>
  <si>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</si>
  <si>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</si>
  <si>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</si>
  <si>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</si>
  <si>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</si>
  <si>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</si>
  <si>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</si>
  <si>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</si>
  <si>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</si>
  <si>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</si>
  <si>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</si>
  <si>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</si>
  <si>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</si>
  <si>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</si>
  <si>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</si>
  <si>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</si>
  <si>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</si>
  <si>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</si>
  <si>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</si>
  <si>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</si>
  <si>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</si>
  <si>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</si>
  <si>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</si>
  <si>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</si>
  <si>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</si>
  <si>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</si>
  <si>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</si>
  <si>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</si>
  <si>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</si>
  <si>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</si>
  <si>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</si>
  <si>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</si>
  <si>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</si>
  <si>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</si>
  <si>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</si>
  <si>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</si>
  <si>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</si>
  <si>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</si>
  <si>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</si>
  <si>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</si>
  <si>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</si>
  <si>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</si>
  <si>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</si>
  <si>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</si>
  <si>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</si>
  <si>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</si>
  <si>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</si>
  <si>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</si>
  <si>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</si>
  <si>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</si>
  <si>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</si>
  <si>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</si>
  <si>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</si>
  <si>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</si>
  <si>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</si>
  <si>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</si>
  <si>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</si>
  <si>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</si>
  <si>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</si>
  <si>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</si>
  <si>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</si>
  <si>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</si>
  <si>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</si>
  <si>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</si>
  <si>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</si>
  <si>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</si>
  <si>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</si>
  <si>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</si>
  <si>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</si>
  <si>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</si>
  <si>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</si>
  <si>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</si>
  <si>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</si>
  <si>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</si>
  <si>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</si>
  <si>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</si>
  <si>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</si>
  <si>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</si>
  <si>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</si>
  <si>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</si>
  <si>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</si>
  <si>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</si>
  <si>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</si>
  <si>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</si>
  <si>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</si>
  <si>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</si>
  <si>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</si>
  <si>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</si>
  <si>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</si>
  <si>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</si>
  <si>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</si>
  <si>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</si>
  <si>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</si>
  <si>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</si>
  <si>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</si>
  <si>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</si>
  <si>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</si>
  <si>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</si>
  <si>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</si>
  <si>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</si>
  <si>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</si>
  <si>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</si>
  <si>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</si>
  <si>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</si>
  <si>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</si>
  <si>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</si>
  <si>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</si>
  <si>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</si>
  <si>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</si>
  <si>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</si>
  <si>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</si>
  <si>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</si>
  <si>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</si>
  <si>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</si>
  <si>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</si>
  <si>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</si>
  <si>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</si>
  <si>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</si>
  <si>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</si>
  <si>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</si>
  <si>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</si>
  <si>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</si>
  <si>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</si>
  <si>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</si>
  <si>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</si>
  <si>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</si>
  <si>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</si>
  <si>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</si>
  <si>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</si>
  <si>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</si>
  <si>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</si>
  <si>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</si>
  <si>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</si>
  <si>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</si>
  <si>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</si>
  <si>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</si>
  <si>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</si>
  <si>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</si>
  <si>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</si>
  <si>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</si>
  <si>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</si>
  <si>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</si>
  <si>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</si>
  <si>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</si>
  <si>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</si>
  <si>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</si>
  <si>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</si>
  <si>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</si>
  <si>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</si>
  <si>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</si>
  <si>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</si>
  <si>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</si>
  <si>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</si>
  <si>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</si>
  <si>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</si>
  <si>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</si>
  <si>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</si>
  <si>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</si>
  <si>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</si>
  <si>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</si>
  <si>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</si>
  <si>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</si>
  <si>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</si>
  <si>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</si>
  <si>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</si>
  <si>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</si>
  <si>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</si>
  <si>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</si>
  <si>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</si>
  <si>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</si>
  <si>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</si>
  <si>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</si>
  <si>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</si>
  <si>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</si>
  <si>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</si>
  <si>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</si>
  <si>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</si>
  <si>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</si>
  <si>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</si>
  <si>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</si>
  <si>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</si>
  <si>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</si>
  <si>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</si>
  <si>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</si>
  <si>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</si>
  <si>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</si>
  <si>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</si>
  <si>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</si>
  <si>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</si>
  <si>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</si>
  <si>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</si>
  <si>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</si>
  <si>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</si>
  <si>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</si>
  <si>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</si>
  <si>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</si>
  <si>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</si>
  <si>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</si>
  <si>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</si>
  <si>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</si>
  <si>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</si>
  <si>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</si>
  <si>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</si>
  <si>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</si>
  <si>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</si>
  <si>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</si>
  <si>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</si>
  <si>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</si>
  <si>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</si>
  <si>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</si>
  <si>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</si>
  <si>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</si>
  <si>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</si>
  <si>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</si>
  <si>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</si>
  <si>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</si>
  <si>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</si>
  <si>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</si>
  <si>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</si>
  <si>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</si>
  <si>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</si>
  <si>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</si>
  <si>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</si>
  <si>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</si>
  <si>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</si>
  <si>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</si>
  <si>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</si>
  <si>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</si>
  <si>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</si>
  <si>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</si>
  <si>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</si>
  <si>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</si>
  <si>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</si>
  <si>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</si>
  <si>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</si>
  <si>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</si>
  <si>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</si>
  <si>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</si>
  <si>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</si>
  <si>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</si>
  <si>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</si>
  <si>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</si>
  <si>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</si>
  <si>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</si>
  <si>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</si>
  <si>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</si>
  <si>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</si>
  <si>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</si>
  <si>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</si>
  <si>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</si>
  <si>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</si>
  <si>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</si>
  <si>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</si>
  <si>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</si>
  <si>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</si>
  <si>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</si>
  <si>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</si>
  <si>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</si>
  <si>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</si>
  <si>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</si>
  <si>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</si>
  <si>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</si>
  <si>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</si>
  <si>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</si>
  <si>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</si>
  <si>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</si>
  <si>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</si>
  <si>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</si>
  <si>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</si>
  <si>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</si>
  <si>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</si>
  <si>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</si>
  <si>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</si>
  <si>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</si>
  <si>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</si>
  <si>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</si>
  <si>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</si>
  <si>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</si>
  <si>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</si>
  <si>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</si>
  <si>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</si>
  <si>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</si>
  <si>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</si>
  <si>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</si>
  <si>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</si>
  <si>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</si>
  <si>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</si>
  <si>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</si>
  <si>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</si>
  <si>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</si>
  <si>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</si>
  <si>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</si>
  <si>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</si>
  <si>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</si>
  <si>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</si>
  <si>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</si>
  <si>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</si>
  <si>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</si>
  <si>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</si>
  <si>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</si>
  <si>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</si>
  <si>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</si>
  <si>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</si>
  <si>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</si>
  <si>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</si>
  <si>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</si>
  <si>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</si>
  <si>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</si>
  <si>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</si>
  <si>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</si>
  <si>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</si>
  <si>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</si>
  <si>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</si>
  <si>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</si>
  <si>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</si>
  <si>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</si>
  <si>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</si>
  <si>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</si>
  <si>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</si>
  <si>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</si>
  <si>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</si>
  <si>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</si>
  <si>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</si>
  <si>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</si>
  <si>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</si>
  <si>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</si>
  <si>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</si>
  <si>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</si>
  <si>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</si>
  <si>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</si>
  <si>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</si>
  <si>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</si>
  <si>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</si>
  <si>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</si>
  <si>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</si>
  <si>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</si>
  <si>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</si>
  <si>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</si>
  <si>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</si>
  <si>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</si>
  <si>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</si>
  <si>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</si>
  <si>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</si>
  <si>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</si>
  <si>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</si>
  <si>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</si>
  <si>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</si>
  <si>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</si>
  <si>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</si>
  <si>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</si>
  <si>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</si>
  <si>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</si>
  <si>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</si>
  <si>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</si>
  <si>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</si>
  <si>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</si>
  <si>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</si>
  <si>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</si>
  <si>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</si>
  <si>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</si>
  <si>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</si>
  <si>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</si>
  <si>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</si>
  <si>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</si>
  <si>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</si>
  <si>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</si>
  <si>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</si>
  <si>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</si>
  <si>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</si>
  <si>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</si>
  <si>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</si>
  <si>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</si>
  <si>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</si>
  <si>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</si>
  <si>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</si>
  <si>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</si>
  <si>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</si>
  <si>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</si>
  <si>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</si>
  <si>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</si>
  <si>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</si>
  <si>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</si>
  <si>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</si>
  <si>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</si>
  <si>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</si>
  <si>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</si>
  <si>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</si>
  <si>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</si>
  <si>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</si>
  <si>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</si>
  <si>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</si>
  <si>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</si>
  <si>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</si>
  <si>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</si>
  <si>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</si>
  <si>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</si>
  <si>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</si>
  <si>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</si>
  <si>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</si>
  <si>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</si>
  <si>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</si>
  <si>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</si>
  <si>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</si>
  <si>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</si>
  <si>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</si>
  <si>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</si>
  <si>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</si>
  <si>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</si>
  <si>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</si>
  <si>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</si>
  <si>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</si>
  <si>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</si>
  <si>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</si>
  <si>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</si>
  <si>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</si>
  <si>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</si>
  <si>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</si>
  <si>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</si>
  <si>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</si>
  <si>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</si>
  <si>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</si>
  <si>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</si>
  <si>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</si>
  <si>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</si>
  <si>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</si>
  <si>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</si>
  <si>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</si>
  <si>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</si>
  <si>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</si>
  <si>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</si>
  <si>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</si>
  <si>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</si>
  <si>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</si>
  <si>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</si>
  <si>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</si>
  <si>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</si>
  <si>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</si>
  <si>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</si>
  <si>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</si>
  <si>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</si>
  <si>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</si>
  <si>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</si>
  <si>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</si>
  <si>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</si>
  <si>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</si>
  <si>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</si>
  <si>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</si>
  <si>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</si>
  <si>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</si>
  <si>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</si>
  <si>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</si>
  <si>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</si>
  <si>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</si>
  <si>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</si>
  <si>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</si>
  <si>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</si>
  <si>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</si>
  <si>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</si>
  <si>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</si>
  <si>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</si>
  <si>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</si>
  <si>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</si>
  <si>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</si>
  <si>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</si>
  <si>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</si>
  <si>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</si>
  <si>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</si>
  <si>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</si>
  <si>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</si>
  <si>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</si>
  <si>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</si>
  <si>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</si>
  <si>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</si>
  <si>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</si>
  <si>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</si>
  <si>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</si>
  <si>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</si>
  <si>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</si>
  <si>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</si>
  <si>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</si>
  <si>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</si>
  <si>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</si>
  <si>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</si>
  <si>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</si>
  <si>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</si>
  <si>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</si>
  <si>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</si>
  <si>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</si>
  <si>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</si>
  <si>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</si>
  <si>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</si>
  <si>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</si>
  <si>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</si>
  <si>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</si>
  <si>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</si>
  <si>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</si>
  <si>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</si>
  <si>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</si>
  <si>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</si>
  <si>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</si>
  <si>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</si>
  <si>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</si>
  <si>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</si>
  <si>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</si>
  <si>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</si>
  <si>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</si>
  <si>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</si>
  <si>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</si>
  <si>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</si>
  <si>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</si>
  <si>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</si>
  <si>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</si>
  <si>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</si>
  <si>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</si>
  <si>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</si>
  <si>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</si>
  <si>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</si>
  <si>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</si>
  <si>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</si>
  <si>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</si>
  <si>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</si>
  <si>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</si>
  <si>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</si>
  <si>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</si>
  <si>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</si>
  <si>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</si>
  <si>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</si>
  <si>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</si>
  <si>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</si>
  <si>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</si>
  <si>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</si>
  <si>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</si>
  <si>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</si>
  <si>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</si>
  <si>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</si>
  <si>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</si>
  <si>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</si>
  <si>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</si>
  <si>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</si>
  <si>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</si>
  <si>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</si>
  <si>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</si>
  <si>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</si>
  <si>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</si>
  <si>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</si>
  <si>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</si>
  <si>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</si>
  <si>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</si>
  <si>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</si>
  <si>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</si>
  <si>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</si>
  <si>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</si>
  <si>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</si>
  <si>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</si>
  <si>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</si>
  <si>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</si>
  <si>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</si>
  <si>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</si>
  <si>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</si>
  <si>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</si>
  <si>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</si>
  <si>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</si>
  <si>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</si>
  <si>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</si>
  <si>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</si>
  <si>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</si>
  <si>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</si>
  <si>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</si>
  <si>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</si>
  <si>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</si>
  <si>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</si>
  <si>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</si>
  <si>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</si>
  <si>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</si>
  <si>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</si>
  <si>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</si>
  <si>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</si>
  <si>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</si>
  <si>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</si>
  <si>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</si>
  <si>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</si>
  <si>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</si>
  <si>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</si>
  <si>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</si>
  <si>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</si>
  <si>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</si>
  <si>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</si>
  <si>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</si>
  <si>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</si>
  <si>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</si>
  <si>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</si>
  <si>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</si>
  <si>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</si>
  <si>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</si>
  <si>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</si>
  <si>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</si>
  <si>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</si>
  <si>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</si>
  <si>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</si>
  <si>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</si>
  <si>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</si>
  <si>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</si>
  <si>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</si>
  <si>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</si>
  <si>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</si>
  <si>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</si>
  <si>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</si>
  <si>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</si>
  <si>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</si>
  <si>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</si>
  <si>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</si>
  <si>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</si>
  <si>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</si>
  <si>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</si>
  <si>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</si>
  <si>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</si>
  <si>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</si>
  <si>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</si>
  <si>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</si>
  <si>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</si>
  <si>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</si>
  <si>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</si>
  <si>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</si>
  <si>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</si>
  <si>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</si>
  <si>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</si>
  <si>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</si>
  <si>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</si>
  <si>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</si>
  <si>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</si>
  <si>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</si>
  <si>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</si>
  <si>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</si>
  <si>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</si>
  <si>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</si>
  <si>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</si>
  <si>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</si>
  <si>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</si>
  <si>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</si>
  <si>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</si>
  <si>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</si>
  <si>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</si>
  <si>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</si>
  <si>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</si>
  <si>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</si>
  <si>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</si>
  <si>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</si>
  <si>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</si>
  <si>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</si>
  <si>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</si>
  <si>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</si>
  <si>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</si>
  <si>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</si>
  <si>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</si>
  <si>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</si>
  <si>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</si>
  <si>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</si>
  <si>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</si>
  <si>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</si>
  <si>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</si>
  <si>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</si>
  <si>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</si>
  <si>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</si>
  <si>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</si>
  <si>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</si>
  <si>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</si>
  <si>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</si>
  <si>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</si>
  <si>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</si>
  <si>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</si>
  <si>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</si>
  <si>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</si>
  <si>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</si>
  <si>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</si>
  <si>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</si>
  <si>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</si>
  <si>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</si>
  <si>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</si>
  <si>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</si>
  <si>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</si>
  <si>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</si>
  <si>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</si>
  <si>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</si>
  <si>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</si>
  <si>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</si>
  <si>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</si>
  <si>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</si>
  <si>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</si>
  <si>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</si>
  <si>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</si>
  <si>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</si>
  <si>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</si>
  <si>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</si>
  <si>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</si>
  <si>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</si>
  <si>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</si>
  <si>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</si>
  <si>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</si>
  <si>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</si>
  <si>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</si>
  <si>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</si>
  <si>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</si>
  <si>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</si>
  <si>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</si>
  <si>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</si>
  <si>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</si>
  <si>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</si>
  <si>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</si>
  <si>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</si>
  <si>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</si>
  <si>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</si>
  <si>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</si>
  <si>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</si>
  <si>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</si>
  <si>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</si>
  <si>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</si>
  <si>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</si>
  <si>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</si>
  <si>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</si>
  <si>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</si>
  <si>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</si>
  <si>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</si>
  <si>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</si>
  <si>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</si>
  <si>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</si>
  <si>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</si>
  <si>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</si>
  <si>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</si>
  <si>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</si>
  <si>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</si>
  <si>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</si>
  <si>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</si>
  <si>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</si>
  <si>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</si>
  <si>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</si>
  <si>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</si>
  <si>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</si>
  <si>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</si>
  <si>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</si>
  <si>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</si>
  <si>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</si>
  <si>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</si>
  <si>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</si>
  <si>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</si>
  <si>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</si>
  <si>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</si>
  <si>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</si>
  <si>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</si>
  <si>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</si>
  <si>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</si>
  <si>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</si>
  <si>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</si>
  <si>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</si>
  <si>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</si>
  <si>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</si>
  <si>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</si>
  <si>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</si>
  <si>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</si>
  <si>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</si>
  <si>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</si>
  <si>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</si>
  <si>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</si>
  <si>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</si>
  <si>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</si>
  <si>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</si>
  <si>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</si>
  <si>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</si>
  <si>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</si>
  <si>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</si>
  <si>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</si>
  <si>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</si>
  <si>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</si>
  <si>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</si>
  <si>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</si>
  <si>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</si>
  <si>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</si>
  <si>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</si>
  <si>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</si>
  <si>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</si>
  <si>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</si>
  <si>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</si>
  <si>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</si>
  <si>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</si>
  <si>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</si>
  <si>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</si>
  <si>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</si>
  <si>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</si>
  <si>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</si>
  <si>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</si>
  <si>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</si>
  <si>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</si>
  <si>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</si>
  <si>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</si>
  <si>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</si>
  <si>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</si>
  <si>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</si>
  <si>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</si>
  <si>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</si>
  <si>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</si>
  <si>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</si>
  <si>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</si>
  <si>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</si>
  <si>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</si>
  <si>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</si>
  <si>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</si>
  <si>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</si>
  <si>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</si>
  <si>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</si>
  <si>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</si>
  <si>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</si>
  <si>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</si>
  <si>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</si>
  <si>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</si>
  <si>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</si>
  <si>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</si>
  <si>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</si>
  <si>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</si>
  <si>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</si>
  <si>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</si>
  <si>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</si>
  <si>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</si>
  <si>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</si>
  <si>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</si>
  <si>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</si>
  <si>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</si>
  <si>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</si>
  <si>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</si>
  <si>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</si>
  <si>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</si>
  <si>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</si>
  <si>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</si>
  <si>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</si>
  <si>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</si>
  <si>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</si>
  <si>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</si>
  <si>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</si>
  <si>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</si>
  <si>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</si>
  <si>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</si>
  <si>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</si>
  <si>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</si>
  <si>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</si>
  <si>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</si>
  <si>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</si>
  <si>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</si>
  <si>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</si>
  <si>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</si>
  <si>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</si>
  <si>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</si>
  <si>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</si>
  <si>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</si>
  <si>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</si>
  <si>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</si>
  <si>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</si>
  <si>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</si>
  <si>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</si>
  <si>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</si>
  <si>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</si>
  <si>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</si>
  <si>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</si>
  <si>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</si>
  <si>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</si>
  <si>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</si>
  <si>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</si>
  <si>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</si>
  <si>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</si>
  <si>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</si>
  <si>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</si>
  <si>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</si>
  <si>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</si>
  <si>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</si>
  <si>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</si>
  <si>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</si>
  <si>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</si>
  <si>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</si>
  <si>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</si>
  <si>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</si>
  <si>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</si>
  <si>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</si>
  <si>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</si>
  <si>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</si>
  <si>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</si>
  <si>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</si>
  <si>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</si>
  <si>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</si>
  <si>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</si>
  <si>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</si>
  <si>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</si>
  <si>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</si>
  <si>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</si>
  <si>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</si>
  <si>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</si>
  <si>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</si>
  <si>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</si>
  <si>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</si>
  <si>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</si>
  <si>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</si>
  <si>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</si>
  <si>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</si>
  <si>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</si>
  <si>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</si>
  <si>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</si>
  <si>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</si>
  <si>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</si>
  <si>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</si>
  <si>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</si>
  <si>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</si>
  <si>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</si>
  <si>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</si>
  <si>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</si>
  <si>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</si>
  <si>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</si>
  <si>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</si>
  <si>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</si>
  <si>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</si>
  <si>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</si>
  <si>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</si>
  <si>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</si>
  <si>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</si>
  <si>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</si>
  <si>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</si>
  <si>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</si>
  <si>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</si>
  <si>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</si>
  <si>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</si>
  <si>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</si>
  <si>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</si>
  <si>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</si>
  <si>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</si>
  <si>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</si>
  <si>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</si>
  <si>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</si>
  <si>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</si>
  <si>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</si>
  <si>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</si>
  <si>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</si>
  <si>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</si>
  <si>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</si>
  <si>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</si>
  <si>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</si>
  <si>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</si>
  <si>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</si>
  <si>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</si>
  <si>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</si>
  <si>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</si>
  <si>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</si>
  <si>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</si>
  <si>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</si>
  <si>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</si>
  <si>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</si>
  <si>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</si>
  <si>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</si>
  <si>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</si>
  <si>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</si>
  <si>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</si>
  <si>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</si>
  <si>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</si>
  <si>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</si>
  <si>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</si>
  <si>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</si>
  <si>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</si>
  <si>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</si>
  <si>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</si>
  <si>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</si>
  <si>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</si>
  <si>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</si>
  <si>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</si>
  <si>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</si>
  <si>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</si>
  <si>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</si>
  <si>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</si>
  <si>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</si>
  <si>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</si>
  <si>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</si>
  <si>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</si>
  <si>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</si>
  <si>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</si>
  <si>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</si>
  <si>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</si>
  <si>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</si>
  <si>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</si>
  <si>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</si>
  <si>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</si>
  <si>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</si>
  <si>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</si>
  <si>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</si>
  <si>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</si>
  <si>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</si>
  <si>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</si>
  <si>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</si>
  <si>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</si>
  <si>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</si>
  <si>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</si>
  <si>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</si>
  <si>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</si>
  <si>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</si>
  <si>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</si>
  <si>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</si>
  <si>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</si>
  <si>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</si>
  <si>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</si>
  <si>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</si>
  <si>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</si>
  <si>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</si>
  <si>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</si>
  <si>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</si>
  <si>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</si>
  <si>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</si>
  <si>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</si>
  <si>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</si>
  <si>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</si>
  <si>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</si>
  <si>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</si>
  <si>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</si>
  <si>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</si>
  <si>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</si>
  <si>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</si>
  <si>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</si>
  <si>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</si>
  <si>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</si>
  <si>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</si>
  <si>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</si>
  <si>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</si>
  <si>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</si>
  <si>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</si>
  <si>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</si>
  <si>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</si>
  <si>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</si>
  <si>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</si>
  <si>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</si>
  <si>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</si>
  <si>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</si>
  <si>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</si>
  <si>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</si>
  <si>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</si>
  <si>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</si>
  <si>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</si>
  <si>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</si>
  <si>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</si>
  <si>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</si>
  <si>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</si>
  <si>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</si>
  <si>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</si>
  <si>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</si>
  <si>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</si>
  <si>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</si>
  <si>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</si>
  <si>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</si>
  <si>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</si>
  <si>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</si>
  <si>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</si>
  <si>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</si>
  <si>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</si>
  <si>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</si>
  <si>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</si>
  <si>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</si>
  <si>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</si>
  <si>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</si>
  <si>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</si>
  <si>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</si>
  <si>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</si>
  <si>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</si>
  <si>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</si>
  <si>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</si>
  <si>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</si>
  <si>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</si>
  <si>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</si>
  <si>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</si>
  <si>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</si>
  <si>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</si>
  <si>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</si>
  <si>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</si>
  <si>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</si>
  <si>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</si>
  <si>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</si>
  <si>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</si>
  <si>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</si>
  <si>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</si>
  <si>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</si>
  <si>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</si>
  <si>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</si>
  <si>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</si>
  <si>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</si>
  <si>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</si>
  <si>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</si>
  <si>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</si>
  <si>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</si>
  <si>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</si>
  <si>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</si>
  <si>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</si>
  <si>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</si>
  <si>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</si>
  <si>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</si>
  <si>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</si>
  <si>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</si>
  <si>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</si>
  <si>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</si>
  <si>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</si>
  <si>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</si>
  <si>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</si>
  <si>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</si>
  <si>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</si>
  <si>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</si>
  <si>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</si>
  <si>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</si>
  <si>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</si>
  <si>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</si>
  <si>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</si>
  <si>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</si>
  <si>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</si>
  <si>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</si>
  <si>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</si>
  <si>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</si>
  <si>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</si>
  <si>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</si>
  <si>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</si>
  <si>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</si>
  <si>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</si>
  <si>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</si>
  <si>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</si>
  <si>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</si>
  <si>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</si>
  <si>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</si>
  <si>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</si>
  <si>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</si>
  <si>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</si>
  <si>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</si>
  <si>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</si>
  <si>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</si>
  <si>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</si>
  <si>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</si>
  <si>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</si>
  <si>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</si>
  <si>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</si>
  <si>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</si>
  <si>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</si>
  <si>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</si>
  <si>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</si>
  <si>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</si>
  <si>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</si>
  <si>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</si>
  <si>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</si>
  <si>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</si>
  <si>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</si>
  <si>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</si>
  <si>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</si>
  <si>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</si>
  <si>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</si>
  <si>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</si>
  <si>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</si>
  <si>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</si>
  <si>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</si>
  <si>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</si>
  <si>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</si>
  <si>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</si>
  <si>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</si>
  <si>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</si>
  <si>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</si>
  <si>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</si>
  <si>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</si>
  <si>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</si>
  <si>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</si>
  <si>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</si>
  <si>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</si>
  <si>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</si>
  <si>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</si>
  <si>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</si>
  <si>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</si>
  <si>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</si>
  <si>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</si>
  <si>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</si>
  <si>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</si>
  <si>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</si>
  <si>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</si>
  <si>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</si>
  <si>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</si>
  <si>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</si>
  <si>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</si>
  <si>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</si>
  <si>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</si>
  <si>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</si>
  <si>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</si>
  <si>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</si>
  <si>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</si>
  <si>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</si>
  <si>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</si>
  <si>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</si>
  <si>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</si>
  <si>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</si>
  <si>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</si>
  <si>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</si>
  <si>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</si>
  <si>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</si>
  <si>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</si>
  <si>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</si>
  <si>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</si>
  <si>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</si>
  <si>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</si>
  <si>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</si>
  <si>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</si>
  <si>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</si>
  <si>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</si>
  <si>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</si>
  <si>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</si>
  <si>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</si>
  <si>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</si>
  <si>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</si>
  <si>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</si>
  <si>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</si>
  <si>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</si>
  <si>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</si>
  <si>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</si>
  <si>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</si>
  <si>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</si>
  <si>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</si>
  <si>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</si>
  <si>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</si>
  <si>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</si>
  <si>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</si>
  <si>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</si>
  <si>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</si>
  <si>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</si>
  <si>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</si>
  <si>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</si>
  <si>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</si>
  <si>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</si>
  <si>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</si>
  <si>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</si>
  <si>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</si>
  <si>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</si>
  <si>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</si>
  <si>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</si>
  <si>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</si>
  <si>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</si>
  <si>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</si>
  <si>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</si>
  <si>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</si>
  <si>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</si>
  <si>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</si>
  <si>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</si>
  <si>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</si>
  <si>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</si>
  <si>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</si>
  <si>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</si>
  <si>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</si>
  <si>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</si>
  <si>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</si>
  <si>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</si>
  <si>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</si>
  <si>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</si>
  <si>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</si>
  <si>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</si>
  <si>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</si>
  <si>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</si>
  <si>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</si>
  <si>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</si>
  <si>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</si>
  <si>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</si>
  <si>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</si>
  <si>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</si>
  <si>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</si>
  <si>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</si>
  <si>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</si>
  <si>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</si>
  <si>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</si>
  <si>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</si>
  <si>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</si>
  <si>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</si>
  <si>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</si>
  <si>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</si>
  <si>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</si>
  <si>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</si>
  <si>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</si>
  <si>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</si>
  <si>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</si>
  <si>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</si>
  <si>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</si>
  <si>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</si>
  <si>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</si>
  <si>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</si>
  <si>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</si>
  <si>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</si>
  <si>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</si>
  <si>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</si>
  <si>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</si>
  <si>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</si>
  <si>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</si>
  <si>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</si>
  <si>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</si>
  <si>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</si>
  <si>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</si>
  <si>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</si>
  <si>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</si>
  <si>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</si>
  <si>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</si>
  <si>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</si>
  <si>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</si>
  <si>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</si>
  <si>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</si>
  <si>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</si>
  <si>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</si>
  <si>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</si>
  <si>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</si>
  <si>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</si>
  <si>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</si>
  <si>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</si>
  <si>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</si>
  <si>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</si>
  <si>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</si>
  <si>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</si>
  <si>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</si>
  <si>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</si>
  <si>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</si>
  <si>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</si>
  <si>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</si>
  <si>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</si>
  <si>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</si>
  <si>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</si>
  <si>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</si>
  <si>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</si>
  <si>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</si>
  <si>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</si>
  <si>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</si>
  <si>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</si>
  <si>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</si>
  <si>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</si>
  <si>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</si>
  <si>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</si>
  <si>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</si>
  <si>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</si>
  <si>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</si>
  <si>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</si>
  <si>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</si>
  <si>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</si>
  <si>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</si>
  <si>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</si>
  <si>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</si>
  <si>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</si>
  <si>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</si>
  <si>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</si>
  <si>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</si>
  <si>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</si>
  <si>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</si>
  <si>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</si>
  <si>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</si>
  <si>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</si>
  <si>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</si>
  <si>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</si>
  <si>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</si>
  <si>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</si>
  <si>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</si>
  <si>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</si>
  <si>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</si>
  <si>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</si>
  <si>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</si>
  <si>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</si>
  <si>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</si>
  <si>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</si>
  <si>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</si>
  <si>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</si>
  <si>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</si>
  <si>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</si>
  <si>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</si>
  <si>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</si>
  <si>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</si>
  <si>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</si>
  <si>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</si>
  <si>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</si>
  <si>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</si>
  <si>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</si>
  <si>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</si>
  <si>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</si>
  <si>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</si>
  <si>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</si>
  <si>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</si>
  <si>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</si>
  <si>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</si>
  <si>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</si>
  <si>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</si>
  <si>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</si>
  <si>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</si>
  <si>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</si>
  <si>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</si>
  <si>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</si>
  <si>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</si>
  <si>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</si>
  <si>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</si>
  <si>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</si>
  <si>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</si>
  <si>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</si>
  <si>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</si>
  <si>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</si>
  <si>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</si>
  <si>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</si>
  <si>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</si>
  <si>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</si>
  <si>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</si>
  <si>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</si>
  <si>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</si>
  <si>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</si>
  <si>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</si>
  <si>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</si>
  <si>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</si>
  <si>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</si>
  <si>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</si>
  <si>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</si>
  <si>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</si>
  <si>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</si>
  <si>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</si>
  <si>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</si>
  <si>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</si>
  <si>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</si>
  <si>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</si>
  <si>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</si>
  <si>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</si>
  <si>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</si>
  <si>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</si>
  <si>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</si>
  <si>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</si>
  <si>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</si>
  <si>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</si>
  <si>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</si>
  <si>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</si>
  <si>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</si>
  <si>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</si>
  <si>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</si>
  <si>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</si>
  <si>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</si>
  <si>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</si>
  <si>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</si>
  <si>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</si>
  <si>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</si>
  <si>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</si>
  <si>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</si>
  <si>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</si>
  <si>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</si>
  <si>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</si>
  <si>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</si>
  <si>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</si>
  <si>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</si>
  <si>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</si>
  <si>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</si>
  <si>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</si>
  <si>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</si>
  <si>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</si>
  <si>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</si>
  <si>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</si>
  <si>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</si>
  <si>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</si>
  <si>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</si>
  <si>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</si>
  <si>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</si>
  <si>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</si>
  <si>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</si>
  <si>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</si>
  <si>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</si>
  <si>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</si>
  <si>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</si>
  <si>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</si>
  <si>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</si>
  <si>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</si>
  <si>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</si>
  <si>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</si>
  <si>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</si>
  <si>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</si>
  <si>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</si>
  <si>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</si>
  <si>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</si>
  <si>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</si>
  <si>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</si>
  <si>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</si>
  <si>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</si>
  <si>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</si>
  <si>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</si>
  <si>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</si>
  <si>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</si>
  <si>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</si>
  <si>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</si>
  <si>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</si>
  <si>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</si>
  <si>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</si>
  <si>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</si>
  <si>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</si>
  <si>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</si>
  <si>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</si>
  <si>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</si>
  <si>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</si>
  <si>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</si>
  <si>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</si>
  <si>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</si>
  <si>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</si>
  <si>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</si>
  <si>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</si>
  <si>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</si>
  <si>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</si>
  <si>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</si>
  <si>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</si>
  <si>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</si>
  <si>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</si>
  <si>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</si>
  <si>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</si>
  <si>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</si>
  <si>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</si>
  <si>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</si>
  <si>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</si>
  <si>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</si>
  <si>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</si>
  <si>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</si>
  <si>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</si>
  <si>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</si>
  <si>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</si>
  <si>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</si>
  <si>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</si>
  <si>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</si>
  <si>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</si>
  <si>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</si>
  <si>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</si>
  <si>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</si>
  <si>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</si>
  <si>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</si>
  <si>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</si>
  <si>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</si>
  <si>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</si>
  <si>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</si>
  <si>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</si>
  <si>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</si>
  <si>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</si>
  <si>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</si>
  <si>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</si>
  <si>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</si>
  <si>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</si>
  <si>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</si>
  <si>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</si>
  <si>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</si>
  <si>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</si>
  <si>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</si>
  <si>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</si>
  <si>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</si>
  <si>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</si>
  <si>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</si>
  <si>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</si>
  <si>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</si>
  <si>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</si>
  <si>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</si>
  <si>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</si>
  <si>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</si>
  <si>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</si>
  <si>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</si>
  <si>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</si>
  <si>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</si>
  <si>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</si>
  <si>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</si>
  <si>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</si>
  <si>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</si>
  <si>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</si>
  <si>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</si>
  <si>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</si>
  <si>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</si>
  <si>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</si>
  <si>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</si>
  <si>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</si>
  <si>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</si>
  <si>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</si>
  <si>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</si>
  <si>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</si>
  <si>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</si>
  <si>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</si>
  <si>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</si>
  <si>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</si>
  <si>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</si>
  <si>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</si>
  <si>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</si>
  <si>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</si>
  <si>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</si>
  <si>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</si>
  <si>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</si>
  <si>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</si>
  <si>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</si>
  <si>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</si>
  <si>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</si>
  <si>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</si>
  <si>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</si>
  <si>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</si>
  <si>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</si>
  <si>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</si>
  <si>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</si>
  <si>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</si>
  <si>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</si>
  <si>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</si>
  <si>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</si>
  <si>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</si>
  <si>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</si>
  <si>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</si>
  <si>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</si>
  <si>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</si>
  <si>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</si>
  <si>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</si>
  <si>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</si>
  <si>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</si>
  <si>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</si>
  <si>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</si>
  <si>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</si>
  <si>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</si>
  <si>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</si>
  <si>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</si>
  <si>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</si>
  <si>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</si>
  <si>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</si>
  <si>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</si>
  <si>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</si>
  <si>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</si>
  <si>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</si>
  <si>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</si>
  <si>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</si>
  <si>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</si>
  <si>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</si>
  <si>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</si>
  <si>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</si>
  <si>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</si>
  <si>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</si>
  <si>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</si>
  <si>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</si>
  <si>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</si>
  <si>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</si>
  <si>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</si>
  <si>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</si>
  <si>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</si>
  <si>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</si>
  <si>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</si>
  <si>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</si>
  <si>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</si>
  <si>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</si>
  <si>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</si>
  <si>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</si>
  <si>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</si>
  <si>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</si>
  <si>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</si>
  <si>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</si>
  <si>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</si>
  <si>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</si>
  <si>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</si>
  <si>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</si>
  <si>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</si>
  <si>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</si>
  <si>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</si>
  <si>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</si>
  <si>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</si>
  <si>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</si>
  <si>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</si>
  <si>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</si>
  <si>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</si>
  <si>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</si>
  <si>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</si>
  <si>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</si>
  <si>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</si>
  <si>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</si>
  <si>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</si>
  <si>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</si>
  <si>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</si>
  <si>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</si>
  <si>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</si>
  <si>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</si>
  <si>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</si>
  <si>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</si>
  <si>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</si>
  <si>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</si>
  <si>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</si>
  <si>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</si>
  <si>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</si>
  <si>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</si>
  <si>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</si>
  <si>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</si>
  <si>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</si>
  <si>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</si>
  <si>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</si>
  <si>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</si>
  <si>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</si>
  <si>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</si>
  <si>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</si>
  <si>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</si>
  <si>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</si>
  <si>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</si>
  <si>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</si>
  <si>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</si>
  <si>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</si>
  <si>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</si>
  <si>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</si>
  <si>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</si>
  <si>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</si>
  <si>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</si>
  <si>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</si>
  <si>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</si>
  <si>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</si>
  <si>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</si>
  <si>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</si>
  <si>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</si>
  <si>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</si>
  <si>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</si>
  <si>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</si>
  <si>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</si>
  <si>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</si>
  <si>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</si>
  <si>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</si>
  <si>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</si>
  <si>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</si>
  <si>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</si>
  <si>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</si>
  <si>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</si>
  <si>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</si>
  <si>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</si>
  <si>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</si>
  <si>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</si>
  <si>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</si>
  <si>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</si>
  <si>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</si>
  <si>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</si>
  <si>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</si>
  <si>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</si>
  <si>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</si>
  <si>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</si>
  <si>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</si>
  <si>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</si>
  <si>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</si>
  <si>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</si>
  <si>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</si>
  <si>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</si>
  <si>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</si>
  <si>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</si>
  <si>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</si>
  <si>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</si>
  <si>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</si>
  <si>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</si>
  <si>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</si>
  <si>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</si>
  <si>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</si>
  <si>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</si>
  <si>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</si>
  <si>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</si>
  <si>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</si>
  <si>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</si>
  <si>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</si>
  <si>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</si>
  <si>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</si>
  <si>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</si>
  <si>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</si>
  <si>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</si>
  <si>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</si>
  <si>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</si>
  <si>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</si>
  <si>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</si>
  <si>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</si>
  <si>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</si>
  <si>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</si>
  <si>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</si>
  <si>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</si>
  <si>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</si>
  <si>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</si>
  <si>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</si>
  <si>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</si>
  <si>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</si>
  <si>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</si>
  <si>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</si>
  <si>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</si>
  <si>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</si>
  <si>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</si>
  <si>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</si>
  <si>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</si>
  <si>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</si>
  <si>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</si>
  <si>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</si>
  <si>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</si>
  <si>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</si>
  <si>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</si>
  <si>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</si>
  <si>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</si>
  <si>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</si>
  <si>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</si>
  <si>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</si>
  <si>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</si>
  <si>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</si>
  <si>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</si>
  <si>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</si>
  <si>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</si>
  <si>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</si>
  <si>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</si>
  <si>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</si>
  <si>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</si>
  <si>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</si>
  <si>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</si>
  <si>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</si>
  <si>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</si>
  <si>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</si>
  <si>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</si>
  <si>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</si>
  <si>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</si>
  <si>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</si>
  <si>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</si>
  <si>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</si>
  <si>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</si>
  <si>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</si>
  <si>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</si>
  <si>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</si>
  <si>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</si>
  <si>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</si>
  <si>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</si>
  <si>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</si>
  <si>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</si>
  <si>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</si>
  <si>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</si>
  <si>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</si>
  <si>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</si>
  <si>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</si>
  <si>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</si>
  <si>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</si>
  <si>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</si>
  <si>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</si>
  <si>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</si>
  <si>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</si>
  <si>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</si>
  <si>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</si>
  <si>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</si>
  <si>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</si>
  <si>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</si>
  <si>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</si>
  <si>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</si>
  <si>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</si>
  <si>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</si>
  <si>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</si>
  <si>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</si>
  <si>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</si>
  <si>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</si>
  <si>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</si>
  <si>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</si>
  <si>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</si>
  <si>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</si>
  <si>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</si>
  <si>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</si>
  <si>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</si>
  <si>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</si>
  <si>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</si>
  <si>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</si>
  <si>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</si>
  <si>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</si>
  <si>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</si>
  <si>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</si>
  <si>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</si>
  <si>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</si>
  <si>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</si>
  <si>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</si>
  <si>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</si>
  <si>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</si>
  <si>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</si>
  <si>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</si>
  <si>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</si>
  <si>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</si>
  <si>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</si>
  <si>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</si>
  <si>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</si>
  <si>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</si>
  <si>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</si>
  <si>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</si>
  <si>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</si>
  <si>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</si>
  <si>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</si>
  <si>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</si>
  <si>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</si>
  <si>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</si>
  <si>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</si>
  <si>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</si>
  <si>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</si>
  <si>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</si>
  <si>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</si>
  <si>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</si>
  <si>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</si>
  <si>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</si>
  <si>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</si>
  <si>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</si>
  <si>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</si>
  <si>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</si>
  <si>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</si>
  <si>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</si>
  <si>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</si>
  <si>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</si>
  <si>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</si>
  <si>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</si>
  <si>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</si>
  <si>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</si>
  <si>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</si>
  <si>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</si>
  <si>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</si>
  <si>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</si>
  <si>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</si>
  <si>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</si>
  <si>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</si>
  <si>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</si>
  <si>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</si>
  <si>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</si>
  <si>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</si>
  <si>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</si>
  <si>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</si>
  <si>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</si>
  <si>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</si>
  <si>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</si>
  <si>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</si>
  <si>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</si>
  <si>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</si>
  <si>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</si>
  <si>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</si>
  <si>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</si>
  <si>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</si>
  <si>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</si>
  <si>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</si>
  <si>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</si>
  <si>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</si>
  <si>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</si>
  <si>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</si>
  <si>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</si>
  <si>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</si>
  <si>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</si>
  <si>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</si>
  <si>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</si>
  <si>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</si>
  <si>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</si>
  <si>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</si>
  <si>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</si>
  <si>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</si>
  <si>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</si>
  <si>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</si>
  <si>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</si>
  <si>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</si>
  <si>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</si>
  <si>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</si>
  <si>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</si>
  <si>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</si>
  <si>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</si>
  <si>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</si>
  <si>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</si>
  <si>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</si>
  <si>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</si>
  <si>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</si>
  <si>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</si>
  <si>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</si>
  <si>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</si>
  <si>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</si>
  <si>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</si>
  <si>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</si>
  <si>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</si>
  <si>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</si>
  <si>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</si>
  <si>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</si>
  <si>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</si>
  <si>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</si>
  <si>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</si>
  <si>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</si>
  <si>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</si>
  <si>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</si>
  <si>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</si>
  <si>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</si>
  <si>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</si>
  <si>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</si>
  <si>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</si>
  <si>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</si>
  <si>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</si>
  <si>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</si>
  <si>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</si>
  <si>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</si>
  <si>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</si>
  <si>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</si>
  <si>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</si>
  <si>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</si>
  <si>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</si>
  <si>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</si>
  <si>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</si>
  <si>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</si>
  <si>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</si>
  <si>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</si>
  <si>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</si>
  <si>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</si>
  <si>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</si>
  <si>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</si>
  <si>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</si>
  <si>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</si>
  <si>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</si>
  <si>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</si>
  <si>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</si>
  <si>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</si>
  <si>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</si>
  <si>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</si>
  <si>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</si>
  <si>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</si>
  <si>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</si>
  <si>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</si>
  <si>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</si>
  <si>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</si>
  <si>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</si>
  <si>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</si>
  <si>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</si>
  <si>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</si>
  <si>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</si>
  <si>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</si>
  <si>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</si>
  <si>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</si>
  <si>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</si>
  <si>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</si>
  <si>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</si>
  <si>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</si>
  <si>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</si>
  <si>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</si>
  <si>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</si>
  <si>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</si>
  <si>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</si>
  <si>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</si>
  <si>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</si>
  <si>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</si>
  <si>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</si>
  <si>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</si>
  <si>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</si>
  <si>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</si>
  <si>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</si>
  <si>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</si>
  <si>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</si>
  <si>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</si>
  <si>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</si>
  <si>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</si>
  <si>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</si>
  <si>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</si>
  <si>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</si>
  <si>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</si>
  <si>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</si>
  <si>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</si>
  <si>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</si>
  <si>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</si>
  <si>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</si>
  <si>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</si>
  <si>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</si>
  <si>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</si>
  <si>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</si>
  <si>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</si>
  <si>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</si>
  <si>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</si>
  <si>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</si>
  <si>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</si>
  <si>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</si>
  <si>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</si>
  <si>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</si>
  <si>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</si>
  <si>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</si>
  <si>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</si>
  <si>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</si>
  <si>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</si>
  <si>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</si>
  <si>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</si>
  <si>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</si>
  <si>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</si>
  <si>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</si>
  <si>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</si>
  <si>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</si>
  <si>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</si>
  <si>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</si>
  <si>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</si>
  <si>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</si>
  <si>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</si>
  <si>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</si>
  <si>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</si>
  <si>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</si>
  <si>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</si>
  <si>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</si>
  <si>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</si>
  <si>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</si>
  <si>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</si>
  <si>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</si>
  <si>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</si>
  <si>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</si>
  <si>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</si>
  <si>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</si>
  <si>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</si>
  <si>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</si>
  <si>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</si>
  <si>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</si>
  <si>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</si>
  <si>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</si>
  <si>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</si>
  <si>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</si>
  <si>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</si>
  <si>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</si>
  <si>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</si>
  <si>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</si>
  <si>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</si>
  <si>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</si>
  <si>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</si>
  <si>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</si>
  <si>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</si>
  <si>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</si>
  <si>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</si>
  <si>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</si>
  <si>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</si>
  <si>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</si>
  <si>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</si>
  <si>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</si>
  <si>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</si>
  <si>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</si>
  <si>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</si>
  <si>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</si>
  <si>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</si>
  <si>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</si>
  <si>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</si>
  <si>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</si>
  <si>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</si>
  <si>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</si>
  <si>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</si>
  <si>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</si>
  <si>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</si>
  <si>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</si>
  <si>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</si>
  <si>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</si>
  <si>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</si>
  <si>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</si>
  <si>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</si>
  <si>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</si>
  <si>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</si>
  <si>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</si>
  <si>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</si>
  <si>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</si>
  <si>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</si>
  <si>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</si>
  <si>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</si>
  <si>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</si>
  <si>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</si>
  <si>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</si>
  <si>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</si>
  <si>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</si>
  <si>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</si>
  <si>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</si>
  <si>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</si>
  <si>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</si>
  <si>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</si>
  <si>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</si>
  <si>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</si>
  <si>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</si>
  <si>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</si>
  <si>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</si>
  <si>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</si>
  <si>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</si>
  <si>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</si>
  <si>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</si>
  <si>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</si>
  <si>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</si>
  <si>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</si>
  <si>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</si>
  <si>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</si>
  <si>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</si>
  <si>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</si>
  <si>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</si>
  <si>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</si>
  <si>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</si>
  <si>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</si>
  <si>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</si>
  <si>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</si>
  <si>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</si>
  <si>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</si>
  <si>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</si>
  <si>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</si>
  <si>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</si>
  <si>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</si>
  <si>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</si>
  <si>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</si>
  <si>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</si>
  <si>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</si>
  <si>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</si>
  <si>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</si>
  <si>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</si>
  <si>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</si>
  <si>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</si>
  <si>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</si>
  <si>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</si>
  <si>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</si>
  <si>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</si>
  <si>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</si>
  <si>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</si>
  <si>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</si>
  <si>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</si>
  <si>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</si>
  <si>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</si>
  <si>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</si>
  <si>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</si>
  <si>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</si>
  <si>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</si>
  <si>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</si>
  <si>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</si>
  <si>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</si>
  <si>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</si>
  <si>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</si>
  <si>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</si>
  <si>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</si>
  <si>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</si>
  <si>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</si>
  <si>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</si>
  <si>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</si>
  <si>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</si>
  <si>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</si>
  <si>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</si>
  <si>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</si>
  <si>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</si>
  <si>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</si>
  <si>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</si>
  <si>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</si>
  <si>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</si>
  <si>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</si>
  <si>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</si>
  <si>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</si>
  <si>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</si>
  <si>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</si>
  <si>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</si>
  <si>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</si>
  <si>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</si>
  <si>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</si>
  <si>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</si>
  <si>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</si>
  <si>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</si>
  <si>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</si>
  <si>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</si>
  <si>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</si>
  <si>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</si>
  <si>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</si>
  <si>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</si>
  <si>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</si>
  <si>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</si>
  <si>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</si>
  <si>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</si>
  <si>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</si>
  <si>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</si>
  <si>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</si>
  <si>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</si>
  <si>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</si>
  <si>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</si>
  <si>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</si>
  <si>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</si>
  <si>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</si>
  <si>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</si>
  <si>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</si>
  <si>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</si>
  <si>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</si>
  <si>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</si>
  <si>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</si>
  <si>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</si>
  <si>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</si>
  <si>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</si>
  <si>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</si>
  <si>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</si>
  <si>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</si>
  <si>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</si>
  <si>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</si>
  <si>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</si>
  <si>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</si>
  <si>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</si>
  <si>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</si>
  <si>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</si>
  <si>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</si>
  <si>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</si>
  <si>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</si>
  <si>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</si>
  <si>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</si>
  <si>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</si>
  <si>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</si>
  <si>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</si>
  <si>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</si>
  <si>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</si>
  <si>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</si>
  <si>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</si>
  <si>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</si>
  <si>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</si>
  <si>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</si>
  <si>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</si>
  <si>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</si>
  <si>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</si>
  <si>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</si>
  <si>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</si>
  <si>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</si>
  <si>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</si>
  <si>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</si>
  <si>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</si>
  <si>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</si>
  <si>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</si>
  <si>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</si>
  <si>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</si>
  <si>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</si>
  <si>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</si>
  <si>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</si>
  <si>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</si>
  <si>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</si>
  <si>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</si>
  <si>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</si>
  <si>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</si>
  <si>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</si>
  <si>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</si>
  <si>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</si>
  <si>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</si>
  <si>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</si>
  <si>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</si>
  <si>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</si>
  <si>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</si>
  <si>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</si>
  <si>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</si>
  <si>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</si>
  <si>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</si>
  <si>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</si>
  <si>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</si>
  <si>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</si>
  <si>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</si>
  <si>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</si>
  <si>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</si>
  <si>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</si>
  <si>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</si>
  <si>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</si>
  <si>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</si>
  <si>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</si>
  <si>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</si>
  <si>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</si>
  <si>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</si>
  <si>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</si>
  <si>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</si>
  <si>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</si>
  <si>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</si>
  <si>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</si>
  <si>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</si>
  <si>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</si>
  <si>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</si>
  <si>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</si>
  <si>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</si>
  <si>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</si>
  <si>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</si>
  <si>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</si>
  <si>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</si>
  <si>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</si>
  <si>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</si>
  <si>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</si>
  <si>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</si>
  <si>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</si>
  <si>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</si>
  <si>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</si>
  <si>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</si>
  <si>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</si>
  <si>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</si>
  <si>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</si>
  <si>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</si>
  <si>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</si>
  <si>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</si>
  <si>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</si>
  <si>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</si>
  <si>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</si>
  <si>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</si>
  <si>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</si>
  <si>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</si>
  <si>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</si>
  <si>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</si>
  <si>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</si>
  <si>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</si>
  <si>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</si>
  <si>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</si>
  <si>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</si>
  <si>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</si>
  <si>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</si>
  <si>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</si>
  <si>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</si>
  <si>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</si>
  <si>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</si>
  <si>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</si>
  <si>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</si>
  <si>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</si>
  <si>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</si>
  <si>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</si>
  <si>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</si>
  <si>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</si>
  <si>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</si>
  <si>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</si>
  <si>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</si>
  <si>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</si>
  <si>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</si>
  <si>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</si>
  <si>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</si>
  <si>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</si>
  <si>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</si>
  <si>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</si>
  <si>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</si>
  <si>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</si>
  <si>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</si>
  <si>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</si>
  <si>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</si>
  <si>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</si>
  <si>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</si>
  <si>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</si>
  <si>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</si>
  <si>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</si>
  <si>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</si>
  <si>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</si>
  <si>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</si>
  <si>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</si>
  <si>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</si>
  <si>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</si>
  <si>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</si>
  <si>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</si>
  <si>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</si>
  <si>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</si>
  <si>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</si>
  <si>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</si>
  <si>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</si>
  <si>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</si>
  <si>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</si>
  <si>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</si>
  <si>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</si>
  <si>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</si>
  <si>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</si>
  <si>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</si>
  <si>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</si>
  <si>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</si>
  <si>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</si>
  <si>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</si>
  <si>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</si>
  <si>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</si>
  <si>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</si>
  <si>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</si>
  <si>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</si>
  <si>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</si>
  <si>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</si>
  <si>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</si>
  <si>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</si>
  <si>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</si>
  <si>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</si>
  <si>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</si>
  <si>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</si>
  <si>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</si>
  <si>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</si>
  <si>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</si>
  <si>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</si>
  <si>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</si>
  <si>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</si>
  <si>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</si>
  <si>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</si>
  <si>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</si>
  <si>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</si>
  <si>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</si>
  <si>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</si>
  <si>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</si>
  <si>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</si>
  <si>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</si>
  <si>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</si>
  <si>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</si>
  <si>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</si>
  <si>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</si>
  <si>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</si>
  <si>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</si>
  <si>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</si>
  <si>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</si>
  <si>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</si>
  <si>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</si>
  <si>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</si>
  <si>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</si>
  <si>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</si>
  <si>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</si>
  <si>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</si>
  <si>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</si>
  <si>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</si>
  <si>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</si>
  <si>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</si>
  <si>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</si>
  <si>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</si>
  <si>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</si>
  <si>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</si>
  <si>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</si>
  <si>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</si>
  <si>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</si>
  <si>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</si>
  <si>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</si>
  <si>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</si>
  <si>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</si>
  <si>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</si>
  <si>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</si>
  <si>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</si>
  <si>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</si>
  <si>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</si>
  <si>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</si>
  <si>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</si>
  <si>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</si>
  <si>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</si>
  <si>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</si>
  <si>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</si>
  <si>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</si>
  <si>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</si>
  <si>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</si>
  <si>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</si>
  <si>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</si>
  <si>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</si>
  <si>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</si>
  <si>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</si>
  <si>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</si>
  <si>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</si>
  <si>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</si>
  <si>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</si>
  <si>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</si>
  <si>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</si>
  <si>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</si>
  <si>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</si>
  <si>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</si>
  <si>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</si>
  <si>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</si>
  <si>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</si>
  <si>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</si>
  <si>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</si>
  <si>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</si>
  <si>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</si>
  <si>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</si>
  <si>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</si>
  <si>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</si>
  <si>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</si>
  <si>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</si>
  <si>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</si>
  <si>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</si>
  <si>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</si>
  <si>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</si>
  <si>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</si>
  <si>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</si>
  <si>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</si>
  <si>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</si>
  <si>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</si>
  <si>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</si>
  <si>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</si>
  <si>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</si>
  <si>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</si>
  <si>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</si>
  <si>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</si>
  <si>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</si>
  <si>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</si>
  <si>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</si>
  <si>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</si>
  <si>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</si>
  <si>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</si>
  <si>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</si>
  <si>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</si>
  <si>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</si>
  <si>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</si>
  <si>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</si>
  <si>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</si>
  <si>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</si>
  <si>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</si>
  <si>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</si>
  <si>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</si>
  <si>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</si>
  <si>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</si>
  <si>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</si>
  <si>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</si>
  <si>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</si>
  <si>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</si>
  <si>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</si>
  <si>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</si>
  <si>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</si>
  <si>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</si>
  <si>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</si>
  <si>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</si>
  <si>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</si>
  <si>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</si>
  <si>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</si>
  <si>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</si>
  <si>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</si>
  <si>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</si>
  <si>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</si>
  <si>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</si>
  <si>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</si>
  <si>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</si>
  <si>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</si>
  <si>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</si>
  <si>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</si>
  <si>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</si>
  <si>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</si>
  <si>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</si>
  <si>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</si>
  <si>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</si>
  <si>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</si>
  <si>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</si>
  <si>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</si>
  <si>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</si>
  <si>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</si>
  <si>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</si>
  <si>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</si>
  <si>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</si>
  <si>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</si>
  <si>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</si>
  <si>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</si>
  <si>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</si>
  <si>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</si>
  <si>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</si>
  <si>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</si>
  <si>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</si>
  <si>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</si>
  <si>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</si>
  <si>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</si>
  <si>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</si>
  <si>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</si>
  <si>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</si>
  <si>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</si>
  <si>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</si>
  <si>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</si>
  <si>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</si>
  <si>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</si>
  <si>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</si>
  <si>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</si>
  <si>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</si>
  <si>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</si>
  <si>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</si>
  <si>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</si>
  <si>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</si>
  <si>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</si>
  <si>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</si>
  <si>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</si>
  <si>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</si>
  <si>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</si>
  <si>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</si>
  <si>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</si>
  <si>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</si>
  <si>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</si>
  <si>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</si>
  <si>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</si>
  <si>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</si>
  <si>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</si>
  <si>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</si>
  <si>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</si>
  <si>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</si>
  <si>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</si>
  <si>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</si>
  <si>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</si>
  <si>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</si>
  <si>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</si>
  <si>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</si>
  <si>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</si>
  <si>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</si>
  <si>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</si>
  <si>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</si>
  <si>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</si>
  <si>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</si>
  <si>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</si>
  <si>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</si>
  <si>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</si>
  <si>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</si>
  <si>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</si>
  <si>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</si>
  <si>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</si>
  <si>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</si>
  <si>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</si>
  <si>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</si>
  <si>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</si>
  <si>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</si>
  <si>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</si>
  <si>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</si>
  <si>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</si>
  <si>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</si>
  <si>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</si>
  <si>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</si>
  <si>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</si>
  <si>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</si>
  <si>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</si>
  <si>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</si>
  <si>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</si>
  <si>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</si>
  <si>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</si>
  <si>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</si>
  <si>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</si>
  <si>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</si>
  <si>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</si>
  <si>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</si>
  <si>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</si>
  <si>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</si>
  <si>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</si>
  <si>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</si>
  <si>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</si>
  <si>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</si>
  <si>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</si>
  <si>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</si>
  <si>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</si>
  <si>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</si>
  <si>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</si>
  <si>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</si>
  <si>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</si>
  <si>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</si>
  <si>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</si>
  <si>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</si>
  <si>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</si>
  <si>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</si>
  <si>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</si>
  <si>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</si>
  <si>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</si>
  <si>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</si>
  <si>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</si>
  <si>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</si>
  <si>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</si>
  <si>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</si>
  <si>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</si>
  <si>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</si>
  <si>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</si>
  <si>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</si>
  <si>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</si>
  <si>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</si>
  <si>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</si>
  <si>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</si>
  <si>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</si>
  <si>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</si>
  <si>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</si>
  <si>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</si>
  <si>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</si>
  <si>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</si>
  <si>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</si>
  <si>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</si>
  <si>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</si>
  <si>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</si>
  <si>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</si>
  <si>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</si>
  <si>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</si>
  <si>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</si>
  <si>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</si>
  <si>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</si>
  <si>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</si>
  <si>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</si>
  <si>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</si>
  <si>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</si>
  <si>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</si>
  <si>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</si>
  <si>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</si>
  <si>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</si>
  <si>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</si>
  <si>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</si>
  <si>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</si>
  <si>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</si>
  <si>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</si>
  <si>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</si>
  <si>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</si>
  <si>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</si>
  <si>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</si>
  <si>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</si>
  <si>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</si>
  <si>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</si>
  <si>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</si>
  <si>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</si>
  <si>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</si>
  <si>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</si>
  <si>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</si>
  <si>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</si>
  <si>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</si>
  <si>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</si>
  <si>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</si>
  <si>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</si>
  <si>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</si>
  <si>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</si>
  <si>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</si>
  <si>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</si>
  <si>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</si>
  <si>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</si>
  <si>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</si>
  <si>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</si>
  <si>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</si>
  <si>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</si>
  <si>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</si>
  <si>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</si>
  <si>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</si>
  <si>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</si>
  <si>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</si>
  <si>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</si>
  <si>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</si>
  <si>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</si>
  <si>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</si>
  <si>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</si>
  <si>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</si>
  <si>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</si>
  <si>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</si>
  <si>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</si>
  <si>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</si>
  <si>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</si>
  <si>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</si>
  <si>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</si>
  <si>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</si>
  <si>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</si>
  <si>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</si>
  <si>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</si>
  <si>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</si>
  <si>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</si>
  <si>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</si>
  <si>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</si>
  <si>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</si>
  <si>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</si>
  <si>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</si>
  <si>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</si>
  <si>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</si>
  <si>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</si>
  <si>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</si>
  <si>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</si>
  <si>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</si>
  <si>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</si>
  <si>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</si>
  <si>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</si>
  <si>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</si>
  <si>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</si>
  <si>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</si>
  <si>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</si>
  <si>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</si>
  <si>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</si>
  <si>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</si>
  <si>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</si>
  <si>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</si>
  <si>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</si>
  <si>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</si>
  <si>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</si>
  <si>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</si>
  <si>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</si>
  <si>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</si>
  <si>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</si>
  <si>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</si>
  <si>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</si>
  <si>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</si>
  <si>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</si>
  <si>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</si>
  <si>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</si>
  <si>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</si>
  <si>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</si>
  <si>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</si>
  <si>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</si>
  <si>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</si>
  <si>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</si>
  <si>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</si>
  <si>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</si>
  <si>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</si>
  <si>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</si>
  <si>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</si>
  <si>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</si>
  <si>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</si>
  <si>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</si>
  <si>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</si>
  <si>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</si>
  <si>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</si>
  <si>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</si>
  <si>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</si>
  <si>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</si>
  <si>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</si>
  <si>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</si>
  <si>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</si>
  <si>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</si>
  <si>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</si>
  <si>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</si>
  <si>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</si>
  <si>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</si>
  <si>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</si>
  <si>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</si>
  <si>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</si>
  <si>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</si>
  <si>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</si>
  <si>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</si>
  <si>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</si>
  <si>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</si>
  <si>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</si>
  <si>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</si>
  <si>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</si>
  <si>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</si>
  <si>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</si>
  <si>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</si>
  <si>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</si>
  <si>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</si>
  <si>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</si>
  <si>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</si>
  <si>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</si>
  <si>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</si>
  <si>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</si>
  <si>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</si>
  <si>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</si>
  <si>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</si>
  <si>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</si>
  <si>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</si>
  <si>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</si>
  <si>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</si>
  <si>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</si>
  <si>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</si>
  <si>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</si>
  <si>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</si>
  <si>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</si>
  <si>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</si>
  <si>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</si>
  <si>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</si>
  <si>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</si>
  <si>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</si>
  <si>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</si>
  <si>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</si>
  <si>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</si>
  <si>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</si>
  <si>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</si>
  <si>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</si>
  <si>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</si>
  <si>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</si>
  <si>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</si>
  <si>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</si>
  <si>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</si>
  <si>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</si>
  <si>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</si>
  <si>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</si>
  <si>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</si>
  <si>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</si>
  <si>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</si>
  <si>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</si>
  <si>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</si>
  <si>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</si>
  <si>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</si>
  <si>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</si>
  <si>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</si>
  <si>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</si>
  <si>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</si>
  <si>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</si>
  <si>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</si>
  <si>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</si>
  <si>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</si>
  <si>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</si>
  <si>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</si>
  <si>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</si>
  <si>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</si>
  <si>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</si>
  <si>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</si>
  <si>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</si>
  <si>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</si>
  <si>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</si>
  <si>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</si>
  <si>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</si>
  <si>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</si>
  <si>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</si>
  <si>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</si>
  <si>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</si>
  <si>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</si>
  <si>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</si>
  <si>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</si>
  <si>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</si>
  <si>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</si>
  <si>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</si>
  <si>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</si>
  <si>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</si>
  <si>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</si>
  <si>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</si>
  <si>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</si>
  <si>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</si>
  <si>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</si>
  <si>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</si>
  <si>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</si>
  <si>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</si>
  <si>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</si>
  <si>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</si>
  <si>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</si>
  <si>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</si>
  <si>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</si>
  <si>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</si>
  <si>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</si>
  <si>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</si>
  <si>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</si>
  <si>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</si>
  <si>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</si>
  <si>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</si>
  <si>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</si>
  <si>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</si>
  <si>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</si>
  <si>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</si>
  <si>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</si>
  <si>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</si>
  <si>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</si>
  <si>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</si>
  <si>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</si>
  <si>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</si>
  <si>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</si>
  <si>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</si>
  <si>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</si>
  <si>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</si>
  <si>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</si>
  <si>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</si>
  <si>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</si>
  <si>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</si>
  <si>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</si>
  <si>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</si>
  <si>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</si>
  <si>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</si>
  <si>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</si>
  <si>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</si>
  <si>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</si>
  <si>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</si>
  <si>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</si>
  <si>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</si>
  <si>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</si>
  <si>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</si>
  <si>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</si>
  <si>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</si>
  <si>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</si>
  <si>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</si>
  <si>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</si>
  <si>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</si>
  <si>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</si>
  <si>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</si>
  <si>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</si>
  <si>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</si>
  <si>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</si>
  <si>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</si>
  <si>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</si>
  <si>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</si>
  <si>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</si>
  <si>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</si>
  <si>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</si>
  <si>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</si>
  <si>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</si>
  <si>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</si>
  <si>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</si>
  <si>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</si>
  <si>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</si>
  <si>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</si>
  <si>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</si>
  <si>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</si>
  <si>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</si>
  <si>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</si>
  <si>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</si>
  <si>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</si>
  <si>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</si>
  <si>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</si>
  <si>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</si>
  <si>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</si>
  <si>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</si>
  <si>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</si>
  <si>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</si>
  <si>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</si>
  <si>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</si>
  <si>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</si>
  <si>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</si>
  <si>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</si>
  <si>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</si>
  <si>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</si>
  <si>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</si>
  <si>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</si>
  <si>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</si>
  <si>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</si>
  <si>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</si>
  <si>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</si>
  <si>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</si>
  <si>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</si>
  <si>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</si>
  <si>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</si>
  <si>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</si>
  <si>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</si>
  <si>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</si>
  <si>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</si>
  <si>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</si>
  <si>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</si>
  <si>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</si>
  <si>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</si>
  <si>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</si>
  <si>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</si>
  <si>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</si>
  <si>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</si>
  <si>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</si>
  <si>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</si>
  <si>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</si>
  <si>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</si>
  <si>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</si>
  <si>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</si>
  <si>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</si>
  <si>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</si>
  <si>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</si>
  <si>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</si>
  <si>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</si>
  <si>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</si>
  <si>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</si>
  <si>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</si>
  <si>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</si>
  <si>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</si>
  <si>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</si>
  <si>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</si>
  <si>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</si>
  <si>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</si>
  <si>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</si>
  <si>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</si>
  <si>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</si>
  <si>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</si>
  <si>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</si>
  <si>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</si>
  <si>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</si>
  <si>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</si>
  <si>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</si>
  <si>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</si>
  <si>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</si>
  <si>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</si>
  <si>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</si>
  <si>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</si>
  <si>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</si>
  <si>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</si>
  <si>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</si>
  <si>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</si>
  <si>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</si>
  <si>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</si>
  <si>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</si>
  <si>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</si>
  <si>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</si>
  <si>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</si>
  <si>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</si>
  <si>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</si>
  <si>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</si>
  <si>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</si>
  <si>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</si>
  <si>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</si>
  <si>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</si>
  <si>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</si>
  <si>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</si>
  <si>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</si>
  <si>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</si>
  <si>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</si>
  <si>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</si>
  <si>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</si>
  <si>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</si>
  <si>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</si>
  <si>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</si>
  <si>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</si>
  <si>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</si>
  <si>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</si>
  <si>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</si>
  <si>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</si>
  <si>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</si>
  <si>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</si>
  <si>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</si>
  <si>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</si>
  <si>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</si>
  <si>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</si>
  <si>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</si>
  <si>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</si>
  <si>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</si>
  <si>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</si>
  <si>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</si>
  <si>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</si>
  <si>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</si>
  <si>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</si>
  <si>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</si>
  <si>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</si>
  <si>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</si>
  <si>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</si>
  <si>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</si>
  <si>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</si>
  <si>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</si>
  <si>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</si>
  <si>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</si>
  <si>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</si>
  <si>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</si>
  <si>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</si>
  <si>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</si>
  <si>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</si>
  <si>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</si>
  <si>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</si>
  <si>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</si>
  <si>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</si>
  <si>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</si>
  <si>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</si>
  <si>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</si>
  <si>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</si>
  <si>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</si>
  <si>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</si>
  <si>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</si>
  <si>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</si>
  <si>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</si>
  <si>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</si>
  <si>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</si>
  <si>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</si>
  <si>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</si>
  <si>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</si>
  <si>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</si>
  <si>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</si>
  <si>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</si>
  <si>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</si>
  <si>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</si>
  <si>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</si>
  <si>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</si>
  <si>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</si>
  <si>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</si>
  <si>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</si>
  <si>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</si>
  <si>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</si>
  <si>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</si>
  <si>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</si>
  <si>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</si>
  <si>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</si>
  <si>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</si>
  <si>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</si>
  <si>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</si>
  <si>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</si>
  <si>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</si>
  <si>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</si>
  <si>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</si>
  <si>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</si>
  <si>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</si>
  <si>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</si>
  <si>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</si>
  <si>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</si>
  <si>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</si>
  <si>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</si>
  <si>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</si>
  <si>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</si>
  <si>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</si>
  <si>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</si>
  <si>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</si>
  <si>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</si>
  <si>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</si>
  <si>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</si>
  <si>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</si>
  <si>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</si>
  <si>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</si>
  <si>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</si>
  <si>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</si>
  <si>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</si>
  <si>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</si>
  <si>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</si>
  <si>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</si>
  <si>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</si>
  <si>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</si>
  <si>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</si>
  <si>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</si>
  <si>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</si>
  <si>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</si>
  <si>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</si>
  <si>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</si>
  <si>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</si>
  <si>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</si>
  <si>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</si>
  <si>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</si>
  <si>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</si>
  <si>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</si>
  <si>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</si>
  <si>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</si>
  <si>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</si>
  <si>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</si>
  <si>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</si>
  <si>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</si>
  <si>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</si>
  <si>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</si>
  <si>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</si>
  <si>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</si>
  <si>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</si>
  <si>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</si>
  <si>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</si>
  <si>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</si>
  <si>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</si>
  <si>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</si>
  <si>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</si>
  <si>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</si>
  <si>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</si>
  <si>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</si>
  <si>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</si>
  <si>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</si>
  <si>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</si>
  <si>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</si>
  <si>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</si>
  <si>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</si>
  <si>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</si>
  <si>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</si>
  <si>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</si>
  <si>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</si>
  <si>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</si>
  <si>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</si>
  <si>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</si>
  <si>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</si>
  <si>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</si>
  <si>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</si>
  <si>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</si>
  <si>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</si>
  <si>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</si>
  <si>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</si>
  <si>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</si>
  <si>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</si>
  <si>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</si>
  <si>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</si>
  <si>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</si>
  <si>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</si>
  <si>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</si>
  <si>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</si>
  <si>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</si>
  <si>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</si>
  <si>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</si>
  <si>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</si>
  <si>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</si>
  <si>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</si>
  <si>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</si>
  <si>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</si>
  <si>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</si>
  <si>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</si>
  <si>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</si>
  <si>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</si>
  <si>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</si>
  <si>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</si>
  <si>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</si>
  <si>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</si>
  <si>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</si>
  <si>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</si>
  <si>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</si>
  <si>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</si>
  <si>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</si>
  <si>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</si>
  <si>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</si>
  <si>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</si>
  <si>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</si>
  <si>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</si>
  <si>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</si>
  <si>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</si>
  <si>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</si>
  <si>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</si>
  <si>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</si>
  <si>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</si>
  <si>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</si>
  <si>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</si>
  <si>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</si>
  <si>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</si>
  <si>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</si>
  <si>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</si>
  <si>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</si>
  <si>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</si>
  <si>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</si>
  <si>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</si>
  <si>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</si>
  <si>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</si>
  <si>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</si>
  <si>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</si>
  <si>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</si>
  <si>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</si>
  <si>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</si>
  <si>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</si>
  <si>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</si>
  <si>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</si>
  <si>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</si>
  <si>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</si>
  <si>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</si>
  <si>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</si>
  <si>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</si>
  <si>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</si>
  <si>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</si>
  <si>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</si>
  <si>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</si>
  <si>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</si>
  <si>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</si>
  <si>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</si>
  <si>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</si>
  <si>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</si>
  <si>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</si>
  <si>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</si>
  <si>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</si>
  <si>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</si>
  <si>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</si>
  <si>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</si>
  <si>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</si>
  <si>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</si>
  <si>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</si>
  <si>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</si>
  <si>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</si>
  <si>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</si>
  <si>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</si>
  <si>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</si>
  <si>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</si>
  <si>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</si>
  <si>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</si>
  <si>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</si>
  <si>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</si>
  <si>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</si>
  <si>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</si>
  <si>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</si>
  <si>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</si>
  <si>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</si>
  <si>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</si>
  <si>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</si>
  <si>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</si>
  <si>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</si>
  <si>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</si>
  <si>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</si>
  <si>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</si>
  <si>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</si>
  <si>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</si>
  <si>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</si>
  <si>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</si>
  <si>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</si>
  <si>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</si>
  <si>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</si>
  <si>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</si>
  <si>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</si>
  <si>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</si>
  <si>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</si>
  <si>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</si>
  <si>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</si>
  <si>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</si>
  <si>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</si>
  <si>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</si>
  <si>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</si>
  <si>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</si>
  <si>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</si>
  <si>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</si>
  <si>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</si>
  <si>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</si>
  <si>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</si>
  <si>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</si>
  <si>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</si>
  <si>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</si>
  <si>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</si>
  <si>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</si>
  <si>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</si>
  <si>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</si>
  <si>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</si>
  <si>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</si>
  <si>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</si>
  <si>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</si>
  <si>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</si>
  <si>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</si>
  <si>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</si>
  <si>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</si>
  <si>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</si>
  <si>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</si>
  <si>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</si>
  <si>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</si>
  <si>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</si>
  <si>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</si>
  <si>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</si>
  <si>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</si>
  <si>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</si>
  <si>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</si>
  <si>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</si>
  <si>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</si>
  <si>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</si>
  <si>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</si>
  <si>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</si>
  <si>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</si>
  <si>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</si>
  <si>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</si>
  <si>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</si>
  <si>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</si>
  <si>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</si>
  <si>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</si>
  <si>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</si>
  <si>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</si>
  <si>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</si>
  <si>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</si>
  <si>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</si>
  <si>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</si>
  <si>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</si>
  <si>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</si>
  <si>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</si>
  <si>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</si>
  <si>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</si>
  <si>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</si>
  <si>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</si>
  <si>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</si>
  <si>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</si>
  <si>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</si>
  <si>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</si>
  <si>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</si>
  <si>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</si>
  <si>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</si>
  <si>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</si>
  <si>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</si>
  <si>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</si>
  <si>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</si>
  <si>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</si>
  <si>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</si>
  <si>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</si>
  <si>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</si>
  <si>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</si>
  <si>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</si>
  <si>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</si>
  <si>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</si>
  <si>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</si>
  <si>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</si>
  <si>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</si>
  <si>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</si>
  <si>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</si>
  <si>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</si>
  <si>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</si>
  <si>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</si>
  <si>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</si>
  <si>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</si>
  <si>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</si>
  <si>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</si>
  <si>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</si>
  <si>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</si>
  <si>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</si>
  <si>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</si>
  <si>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</si>
  <si>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</si>
  <si>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</si>
  <si>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</si>
  <si>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</si>
  <si>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</si>
  <si>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</si>
  <si>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</si>
  <si>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</si>
  <si>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</si>
  <si>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</si>
  <si>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</si>
  <si>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</si>
  <si>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</si>
  <si>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</si>
  <si>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</si>
  <si>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</si>
  <si>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</si>
  <si>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</si>
  <si>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</si>
  <si>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</si>
  <si>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</si>
  <si>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</si>
  <si>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</si>
  <si>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</si>
  <si>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</si>
  <si>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</si>
  <si>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</si>
  <si>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</si>
  <si>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</si>
  <si>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</si>
  <si>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</si>
  <si>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</si>
  <si>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</si>
  <si>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</si>
  <si>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</si>
  <si>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</si>
  <si>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</si>
  <si>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</si>
  <si>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</si>
  <si>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</si>
  <si>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</si>
  <si>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</si>
  <si>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</si>
  <si>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</si>
  <si>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</si>
  <si>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</si>
  <si>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</si>
  <si>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</si>
  <si>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</si>
  <si>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</si>
  <si>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</si>
  <si>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</si>
  <si>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</si>
  <si>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</si>
  <si>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</si>
  <si>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</si>
  <si>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</si>
  <si>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</si>
  <si>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</si>
  <si>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</si>
  <si>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</si>
  <si>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</si>
  <si>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</si>
  <si>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</si>
  <si>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</si>
  <si>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</si>
  <si>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</si>
  <si>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</si>
  <si>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</si>
  <si>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</si>
  <si>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</si>
  <si>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</si>
  <si>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</si>
  <si>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</si>
  <si>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</si>
  <si>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</si>
  <si>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</si>
  <si>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</si>
  <si>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</si>
  <si>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</si>
  <si>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</si>
  <si>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</si>
  <si>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</si>
  <si>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</si>
  <si>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</si>
  <si>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</si>
  <si>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</si>
  <si>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</si>
  <si>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</si>
  <si>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</si>
  <si>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</si>
  <si>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</si>
  <si>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</si>
  <si>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</si>
  <si>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</si>
  <si>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</si>
  <si>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</si>
  <si>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</si>
  <si>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</si>
  <si>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</si>
  <si>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</si>
  <si>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</si>
  <si>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</si>
  <si>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</si>
  <si>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</si>
  <si>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</si>
  <si>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</si>
  <si>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</si>
  <si>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</si>
  <si>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</si>
  <si>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</si>
  <si>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</si>
  <si>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</si>
  <si>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</si>
  <si>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</si>
  <si>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</si>
  <si>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</si>
  <si>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</si>
  <si>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</si>
  <si>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</si>
  <si>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</si>
  <si>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</si>
  <si>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</si>
  <si>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</si>
  <si>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</si>
  <si>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</si>
  <si>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</si>
  <si>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</si>
  <si>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</si>
  <si>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</si>
  <si>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</si>
  <si>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</si>
  <si>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</si>
  <si>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</si>
  <si>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</si>
  <si>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</si>
  <si>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</si>
  <si>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</si>
  <si>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</si>
  <si>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</si>
  <si>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</si>
  <si>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</si>
  <si>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</si>
  <si>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</si>
  <si>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</si>
  <si>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</si>
  <si>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</si>
  <si>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</si>
  <si>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</si>
  <si>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</si>
  <si>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</si>
  <si>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</si>
  <si>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</si>
  <si>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</si>
  <si>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</si>
  <si>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</si>
  <si>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</si>
  <si>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</si>
  <si>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</si>
  <si>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</si>
  <si>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</si>
  <si>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</si>
  <si>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</si>
  <si>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</si>
  <si>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</si>
  <si>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</si>
  <si>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</si>
  <si>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</si>
  <si>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</si>
  <si>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</si>
  <si>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</si>
  <si>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</si>
  <si>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</si>
  <si>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</si>
  <si>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</si>
  <si>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</si>
  <si>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</si>
  <si>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</si>
  <si>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</si>
  <si>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</si>
  <si>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</si>
  <si>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</si>
  <si>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</si>
  <si>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</si>
  <si>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</si>
  <si>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</si>
  <si>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</si>
  <si>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</si>
  <si>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</si>
  <si>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</si>
  <si>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</si>
  <si>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</si>
  <si>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</si>
  <si>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</si>
  <si>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</si>
  <si>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</si>
  <si>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</si>
  <si>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</si>
  <si>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</si>
  <si>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</si>
  <si>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</si>
  <si>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</si>
  <si>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</si>
  <si>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</si>
  <si>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</si>
  <si>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</si>
  <si>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</si>
  <si>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</si>
  <si>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</si>
  <si>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</si>
  <si>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</si>
  <si>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</si>
  <si>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</si>
  <si>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</si>
  <si>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</si>
  <si>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</si>
  <si>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</si>
  <si>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</si>
  <si>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</si>
  <si>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</si>
  <si>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</si>
  <si>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</si>
  <si>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</si>
  <si>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</si>
  <si>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</si>
  <si>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</si>
  <si>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</si>
  <si>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</si>
  <si>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</si>
  <si>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</si>
  <si>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</si>
  <si>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</si>
  <si>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</si>
  <si>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</si>
  <si>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</si>
  <si>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</si>
  <si>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</si>
  <si>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</si>
  <si>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</si>
  <si>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</si>
  <si>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</si>
  <si>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</si>
  <si>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</si>
  <si>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</si>
  <si>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</si>
  <si>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</si>
  <si>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</si>
  <si>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</si>
  <si>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</si>
  <si>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</si>
  <si>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</si>
  <si>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</si>
  <si>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</si>
  <si>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</si>
  <si>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</si>
  <si>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</si>
  <si>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</si>
  <si>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</si>
  <si>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</si>
  <si>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</si>
  <si>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</si>
  <si>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</si>
  <si>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</si>
  <si>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</si>
  <si>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</si>
  <si>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</si>
  <si>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</si>
  <si>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</si>
  <si>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</si>
  <si>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</si>
  <si>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</si>
  <si>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</si>
  <si>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</si>
  <si>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</si>
  <si>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</si>
  <si>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</si>
  <si>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</si>
  <si>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</si>
  <si>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</si>
  <si>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</si>
  <si>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</si>
  <si>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</si>
  <si>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</si>
  <si>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</si>
  <si>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</si>
  <si>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</si>
  <si>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</si>
  <si>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</si>
  <si>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</si>
  <si>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</si>
  <si>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</si>
  <si>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</si>
  <si>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</si>
  <si>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</si>
  <si>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</si>
  <si>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</si>
  <si>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</si>
  <si>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</si>
  <si>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</si>
  <si>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</si>
  <si>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</si>
  <si>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</si>
  <si>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</si>
  <si>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</si>
  <si>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</si>
  <si>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</si>
  <si>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</si>
  <si>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</si>
  <si>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</si>
  <si>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</si>
  <si>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</si>
  <si>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</si>
  <si>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</si>
  <si>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</si>
  <si>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</si>
  <si>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</si>
  <si>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</si>
  <si>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</si>
  <si>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</si>
  <si>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</si>
  <si>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</si>
  <si>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</si>
  <si>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</si>
  <si>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</si>
  <si>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</si>
  <si>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</si>
  <si>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</si>
  <si>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</si>
  <si>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</si>
  <si>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</si>
  <si>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</si>
  <si>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</si>
  <si>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</si>
  <si>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</si>
  <si>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</si>
  <si>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</si>
  <si>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</si>
  <si>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</si>
  <si>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</si>
  <si>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</si>
  <si>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</si>
  <si>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</si>
  <si>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</si>
  <si>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</si>
  <si>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</si>
  <si>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</si>
  <si>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</si>
  <si>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</si>
  <si>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</si>
  <si>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</si>
  <si>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</si>
  <si>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</si>
  <si>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</si>
  <si>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</si>
  <si>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</si>
  <si>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</si>
  <si>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</si>
  <si>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</si>
  <si>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</si>
  <si>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</si>
  <si>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</si>
  <si>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</si>
  <si>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</si>
  <si>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</si>
  <si>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</si>
  <si>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</si>
  <si>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</si>
  <si>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</si>
  <si>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</si>
  <si>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</si>
  <si>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</si>
  <si>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</si>
  <si>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</si>
  <si>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</si>
  <si>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</si>
  <si>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</si>
  <si>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</si>
  <si>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</si>
  <si>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</si>
  <si>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</si>
  <si>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</si>
  <si>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</si>
  <si>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</si>
  <si>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</si>
  <si>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</si>
  <si>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</si>
  <si>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</si>
  <si>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</si>
  <si>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</si>
  <si>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</si>
  <si>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</si>
  <si>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</si>
  <si>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</si>
  <si>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</si>
  <si>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</si>
  <si>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</si>
  <si>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</si>
  <si>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</si>
  <si>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</si>
  <si>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</si>
  <si>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</si>
  <si>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</si>
  <si>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</si>
  <si>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</si>
  <si>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</si>
  <si>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</si>
  <si>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</si>
  <si>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</si>
  <si>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</si>
  <si>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</si>
  <si>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</si>
  <si>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</si>
  <si>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</si>
  <si>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</si>
  <si>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</si>
  <si>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</si>
  <si>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</si>
  <si>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</si>
  <si>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</si>
  <si>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</si>
  <si>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</si>
  <si>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</si>
  <si>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</si>
  <si>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</si>
  <si>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</si>
  <si>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</si>
  <si>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</si>
  <si>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</si>
  <si>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</si>
  <si>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</si>
  <si>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</si>
  <si>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</si>
  <si>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</si>
  <si>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</si>
  <si>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</si>
  <si>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</si>
  <si>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</si>
  <si>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</si>
  <si>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</si>
  <si>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</si>
  <si>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</si>
  <si>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</si>
  <si>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</si>
  <si>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</si>
  <si>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</si>
  <si>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</si>
  <si>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</si>
  <si>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</si>
  <si>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</si>
  <si>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</si>
  <si>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</si>
  <si>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</si>
  <si>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</si>
  <si>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</si>
  <si>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</si>
  <si>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</si>
  <si>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</si>
  <si>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</si>
  <si>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</si>
  <si>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</si>
  <si>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</si>
  <si>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</si>
  <si>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</si>
  <si>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</si>
  <si>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</si>
  <si>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</si>
  <si>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</si>
  <si>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</si>
  <si>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</si>
  <si>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</si>
  <si>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</si>
  <si>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</si>
  <si>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</si>
  <si>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</si>
  <si>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</si>
  <si>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</si>
  <si>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</si>
  <si>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</si>
  <si>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</si>
  <si>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</si>
  <si>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</si>
  <si>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</si>
  <si>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</si>
  <si>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</si>
  <si>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</si>
  <si>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</si>
  <si>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</si>
  <si>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</si>
  <si>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</si>
  <si>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</si>
  <si>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</si>
  <si>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</si>
  <si>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</si>
  <si>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</si>
  <si>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</si>
  <si>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</si>
  <si>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</si>
  <si>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</si>
  <si>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</si>
  <si>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</si>
  <si>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</si>
  <si>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</si>
  <si>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</si>
  <si>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</si>
  <si>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</si>
  <si>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</si>
  <si>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</si>
  <si>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</si>
  <si>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</si>
  <si>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</si>
  <si>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</si>
  <si>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</si>
  <si>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</si>
  <si>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</si>
  <si>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</si>
  <si>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</si>
  <si>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</si>
  <si>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</si>
  <si>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</si>
  <si>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</si>
  <si>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</si>
  <si>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</si>
  <si>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</si>
  <si>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</si>
  <si>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</si>
  <si>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</si>
  <si>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</si>
  <si>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</si>
  <si>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</si>
  <si>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</si>
  <si>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</si>
  <si>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</si>
  <si>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</si>
  <si>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</si>
  <si>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</si>
  <si>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</si>
  <si>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</si>
  <si>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</si>
  <si>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</si>
  <si>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</si>
  <si>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</si>
  <si>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</si>
  <si>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</si>
  <si>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</si>
  <si>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</si>
  <si>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</si>
  <si>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</si>
  <si>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</si>
  <si>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</si>
  <si>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</si>
  <si>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</si>
  <si>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</si>
  <si>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</si>
  <si>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</si>
  <si>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</si>
  <si>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</si>
  <si>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</si>
  <si>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</si>
  <si>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</si>
  <si>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</si>
  <si>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</si>
  <si>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</si>
  <si>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</si>
  <si>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</si>
  <si>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</si>
  <si>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</si>
  <si>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</si>
  <si>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</si>
  <si>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</si>
  <si>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</si>
  <si>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</si>
  <si>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</si>
  <si>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</si>
  <si>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</si>
  <si>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</si>
  <si>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</si>
  <si>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</si>
  <si>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</si>
  <si>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</si>
  <si>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</si>
  <si>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</si>
  <si>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</si>
  <si>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</si>
  <si>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</si>
  <si>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</si>
  <si>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</si>
  <si>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</si>
  <si>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</si>
  <si>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</si>
  <si>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</si>
  <si>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</si>
  <si>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</si>
  <si>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</si>
  <si>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</si>
  <si>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</si>
  <si>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</si>
  <si>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</si>
  <si>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</si>
  <si>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</si>
  <si>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</si>
  <si>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</si>
  <si>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</si>
  <si>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</si>
  <si>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</si>
  <si>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</si>
  <si>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</si>
  <si>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</si>
  <si>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</si>
  <si>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</si>
  <si>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</si>
  <si>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</si>
  <si>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</si>
  <si>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</si>
  <si>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</si>
  <si>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</si>
  <si>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</si>
  <si>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</si>
  <si>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</si>
  <si>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</si>
  <si>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</si>
  <si>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</si>
  <si>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</si>
  <si>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</si>
  <si>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</si>
  <si>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</si>
  <si>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</si>
  <si>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</si>
  <si>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</si>
  <si>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</si>
  <si>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</si>
  <si>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</si>
  <si>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</si>
  <si>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</si>
  <si>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</si>
  <si>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</si>
  <si>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</si>
  <si>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</si>
  <si>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</si>
  <si>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</si>
  <si>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</si>
  <si>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</si>
  <si>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</si>
  <si>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</si>
  <si>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</si>
  <si>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</si>
  <si>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</si>
  <si>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</si>
  <si>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</si>
  <si>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</si>
  <si>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</si>
  <si>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</si>
  <si>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</si>
  <si>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</si>
  <si>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</si>
  <si>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</si>
  <si>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</si>
  <si>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</si>
  <si>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</si>
  <si>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</si>
  <si>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</si>
  <si>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</si>
  <si>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</si>
  <si>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</si>
  <si>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</si>
  <si>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</si>
  <si>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</si>
  <si>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</si>
  <si>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</si>
  <si>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</si>
  <si>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</si>
  <si>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</si>
  <si>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</si>
  <si>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</si>
  <si>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</si>
  <si>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</si>
  <si>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</si>
  <si>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</si>
  <si>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</si>
  <si>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</si>
  <si>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</si>
  <si>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</si>
  <si>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</si>
  <si>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</si>
  <si>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</si>
  <si>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</si>
  <si>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</si>
  <si>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</si>
  <si>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</si>
  <si>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</si>
  <si>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</si>
  <si>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</si>
  <si>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</si>
  <si>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</si>
  <si>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</si>
  <si>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</si>
  <si>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</si>
  <si>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</si>
  <si>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</si>
  <si>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</si>
  <si>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</si>
  <si>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</si>
  <si>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</si>
  <si>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</si>
  <si>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</si>
  <si>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</si>
  <si>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</si>
  <si>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</si>
  <si>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</si>
  <si>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</si>
  <si>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</si>
  <si>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</si>
  <si>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</si>
  <si>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</si>
  <si>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</si>
  <si>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</si>
  <si>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</si>
  <si>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</si>
  <si>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</si>
  <si>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</si>
  <si>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</si>
  <si>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</si>
  <si>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</si>
  <si>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</si>
  <si>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</si>
  <si>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</si>
  <si>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</si>
  <si>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</si>
  <si>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</si>
  <si>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</si>
  <si>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</si>
  <si>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</si>
  <si>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</si>
  <si>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</si>
  <si>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</si>
  <si>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</si>
  <si>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</si>
  <si>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</si>
  <si>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</si>
  <si>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</si>
  <si>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</si>
  <si>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</si>
  <si>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</si>
  <si>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</si>
  <si>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</si>
  <si>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</si>
  <si>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</si>
  <si>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</si>
  <si>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</si>
  <si>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</si>
  <si>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</si>
  <si>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</si>
  <si>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</si>
  <si>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</si>
  <si>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</si>
  <si>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</si>
  <si>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</si>
  <si>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</si>
  <si>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</si>
  <si>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</si>
  <si>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</si>
  <si>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</si>
  <si>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</si>
  <si>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</si>
  <si>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</si>
  <si>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</si>
  <si>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</si>
  <si>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</si>
  <si>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</si>
  <si>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</si>
  <si>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</si>
  <si>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</si>
  <si>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</si>
  <si>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</si>
  <si>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</si>
  <si>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</si>
  <si>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</si>
  <si>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</si>
  <si>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</si>
  <si>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</si>
  <si>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</si>
  <si>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</si>
  <si>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</si>
  <si>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</si>
  <si>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</si>
  <si>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</si>
  <si>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</si>
  <si>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</si>
  <si>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</si>
  <si>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</si>
  <si>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</si>
  <si>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</si>
  <si>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</si>
  <si>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</si>
  <si>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</si>
  <si>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</si>
  <si>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</si>
  <si>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</si>
  <si>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</si>
  <si>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</si>
  <si>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</si>
  <si>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</si>
  <si>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</si>
  <si>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</si>
  <si>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</si>
  <si>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</si>
  <si>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</si>
  <si>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</si>
  <si>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</si>
  <si>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</si>
  <si>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</si>
  <si>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</si>
  <si>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</si>
  <si>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</si>
  <si>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</si>
  <si>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</si>
  <si>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</si>
  <si>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</si>
  <si>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</si>
  <si>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</si>
  <si>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</si>
  <si>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</si>
  <si>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</si>
  <si>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</si>
  <si>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</si>
  <si>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</si>
  <si>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</si>
  <si>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</si>
  <si>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</si>
  <si>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</si>
  <si>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</si>
  <si>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</si>
  <si>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</si>
  <si>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</si>
  <si>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</si>
  <si>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</si>
  <si>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</si>
  <si>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</si>
  <si>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</si>
  <si>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</si>
  <si>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</si>
  <si>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</si>
  <si>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</si>
  <si>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</si>
  <si>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</si>
  <si>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</si>
  <si>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</si>
  <si>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</si>
  <si>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</si>
  <si>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</si>
  <si>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</si>
  <si>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</si>
  <si>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</si>
  <si>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</si>
  <si>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</si>
  <si>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</si>
  <si>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</si>
  <si>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</si>
  <si>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</si>
  <si>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</si>
  <si>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</si>
  <si>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</si>
  <si>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</si>
  <si>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</si>
  <si>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</si>
  <si>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</si>
  <si>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</si>
  <si>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</si>
  <si>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</si>
  <si>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</si>
  <si>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</si>
  <si>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</si>
  <si>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</si>
  <si>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</si>
  <si>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</si>
  <si>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</si>
  <si>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</si>
  <si>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</si>
  <si>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</si>
  <si>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</si>
  <si>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</si>
  <si>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</si>
  <si>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</si>
  <si>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</si>
  <si>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</si>
  <si>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</si>
  <si>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</si>
  <si>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</si>
  <si>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</si>
  <si>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</si>
  <si>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</si>
  <si>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</si>
  <si>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</si>
  <si>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</si>
  <si>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</si>
  <si>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</si>
  <si>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</si>
  <si>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</si>
  <si>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</si>
  <si>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</si>
  <si>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</si>
  <si>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</si>
  <si>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</si>
  <si>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</si>
  <si>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</si>
  <si>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</si>
  <si>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</si>
  <si>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</si>
  <si>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</si>
  <si>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</si>
  <si>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</si>
  <si>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</si>
  <si>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</si>
  <si>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</si>
  <si>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</si>
  <si>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</si>
  <si>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</si>
  <si>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</si>
  <si>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</si>
  <si>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</si>
  <si>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</si>
  <si>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</si>
  <si>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</si>
  <si>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</si>
  <si>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</si>
  <si>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</si>
  <si>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</si>
  <si>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</si>
  <si>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</si>
  <si>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</si>
  <si>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</si>
  <si>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</si>
  <si>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</si>
  <si>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</si>
  <si>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</si>
  <si>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</si>
  <si>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</si>
  <si>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</si>
  <si>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</si>
  <si>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</si>
  <si>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</si>
  <si>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</si>
  <si>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</si>
  <si>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</si>
  <si>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</si>
  <si>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</si>
  <si>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</si>
  <si>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</si>
  <si>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</si>
  <si>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</si>
  <si>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</si>
  <si>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</si>
  <si>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</si>
  <si>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</si>
  <si>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</si>
  <si>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</si>
  <si>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</si>
  <si>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</si>
  <si>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</si>
  <si>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</si>
  <si>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</si>
  <si>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</si>
  <si>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</si>
  <si>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</si>
  <si>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</si>
  <si>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</si>
  <si>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</si>
  <si>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</si>
  <si>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</si>
  <si>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</si>
  <si>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</si>
  <si>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</si>
  <si>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</si>
  <si>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</si>
  <si>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</si>
  <si>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</si>
  <si>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</si>
  <si>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</si>
  <si>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</si>
  <si>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</si>
  <si>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</si>
  <si>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</si>
  <si>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</si>
  <si>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</si>
  <si>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</si>
  <si>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</si>
  <si>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</si>
  <si>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</si>
  <si>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</si>
  <si>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</si>
  <si>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</si>
  <si>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</si>
  <si>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</si>
  <si>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</si>
  <si>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</si>
  <si>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</si>
  <si>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</si>
  <si>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</si>
  <si>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</si>
  <si>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</si>
  <si>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</si>
  <si>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</si>
  <si>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</si>
  <si>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</si>
  <si>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</si>
  <si>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</si>
  <si>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</si>
  <si>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</si>
  <si>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</si>
  <si>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</si>
  <si>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</si>
  <si>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</si>
  <si>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</si>
  <si>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</si>
  <si>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</si>
  <si>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</si>
  <si>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</si>
  <si>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</si>
  <si>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</si>
  <si>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</si>
  <si>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</si>
  <si>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</si>
  <si>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</si>
  <si>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</si>
  <si>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</si>
  <si>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</si>
  <si>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</si>
  <si>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</si>
  <si>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</si>
  <si>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</si>
  <si>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</si>
  <si>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</si>
  <si>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</si>
  <si>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</si>
  <si>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</si>
  <si>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</si>
  <si>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</si>
  <si>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</si>
  <si>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</si>
  <si>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</si>
  <si>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</si>
  <si>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</si>
  <si>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</si>
  <si>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</si>
  <si>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</si>
  <si>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</si>
  <si>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</si>
  <si>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</si>
  <si>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</si>
  <si>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</si>
  <si>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</si>
  <si>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</si>
  <si>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</si>
  <si>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</si>
  <si>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</si>
  <si>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</si>
  <si>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</si>
  <si>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</si>
  <si>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</si>
  <si>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</si>
  <si>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</si>
  <si>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</si>
  <si>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</si>
  <si>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</si>
  <si>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</si>
  <si>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</si>
  <si>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</si>
  <si>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</si>
  <si>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</si>
  <si>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</si>
  <si>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</si>
  <si>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</si>
  <si>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</si>
  <si>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</si>
  <si>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</si>
  <si>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</si>
  <si>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</si>
  <si>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</si>
  <si>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</si>
  <si>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</si>
  <si>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</si>
  <si>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</si>
  <si>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</si>
  <si>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</si>
  <si>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</si>
  <si>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</si>
  <si>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</si>
  <si>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</si>
  <si>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</si>
  <si>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</si>
  <si>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</si>
  <si>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</si>
  <si>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</si>
  <si>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</si>
  <si>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</si>
  <si>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</si>
  <si>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</si>
  <si>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</si>
  <si>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</si>
  <si>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</si>
  <si>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</si>
  <si>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</si>
  <si>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</si>
  <si>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</si>
  <si>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</si>
  <si>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</si>
  <si>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</si>
  <si>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</si>
  <si>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</si>
  <si>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</si>
  <si>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</si>
  <si>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</si>
  <si>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</si>
  <si>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</si>
  <si>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</si>
  <si>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</si>
  <si>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</si>
  <si>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</si>
  <si>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</si>
  <si>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</si>
  <si>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</si>
  <si>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</si>
  <si>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</si>
  <si>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</si>
  <si>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</si>
  <si>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</si>
  <si>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</si>
  <si>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</si>
  <si>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</si>
  <si>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</si>
  <si>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</si>
  <si>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</si>
  <si>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</si>
  <si>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</si>
  <si>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</si>
  <si>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</si>
  <si>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</si>
  <si>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</si>
  <si>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</si>
  <si>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</si>
  <si>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</si>
  <si>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</si>
  <si>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</si>
  <si>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</si>
  <si>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</si>
  <si>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</si>
  <si>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</si>
  <si>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</si>
  <si>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</si>
  <si>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</si>
  <si>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</si>
  <si>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</si>
  <si>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</si>
  <si>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</si>
  <si>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</si>
  <si>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</si>
  <si>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</si>
  <si>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</si>
  <si>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</si>
  <si>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</si>
  <si>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</si>
  <si>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</si>
  <si>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</si>
  <si>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</si>
  <si>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</si>
  <si>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</si>
  <si>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</si>
  <si>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</si>
  <si>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</si>
  <si>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</si>
  <si>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</si>
  <si>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</si>
  <si>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</si>
  <si>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</si>
  <si>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</si>
  <si>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</si>
  <si>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</si>
  <si>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</si>
  <si>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</si>
  <si>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</si>
  <si>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</si>
  <si>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</si>
  <si>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</si>
  <si>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</si>
  <si>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</si>
  <si>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</si>
  <si>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</si>
  <si>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</si>
  <si>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</si>
  <si>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</si>
  <si>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</si>
  <si>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</si>
  <si>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</si>
  <si>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</si>
  <si>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</si>
  <si>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</si>
  <si>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</si>
  <si>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</si>
  <si>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</si>
  <si>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</si>
  <si>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</si>
  <si>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</si>
  <si>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</si>
  <si>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</si>
  <si>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</si>
  <si>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</si>
  <si>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</si>
  <si>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</si>
  <si>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</si>
  <si>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</si>
  <si>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</si>
  <si>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</si>
  <si>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</si>
  <si>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</si>
  <si>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</si>
  <si>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</si>
  <si>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</si>
  <si>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</si>
  <si>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</si>
  <si>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</si>
  <si>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</si>
  <si>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</si>
  <si>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</si>
  <si>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</si>
  <si>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</si>
  <si>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</si>
  <si>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</si>
  <si>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</si>
  <si>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</si>
  <si>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</si>
  <si>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</si>
  <si>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</si>
  <si>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</si>
  <si>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</si>
  <si>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</si>
  <si>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</si>
  <si>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</si>
  <si>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</si>
  <si>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</si>
  <si>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</si>
  <si>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</si>
  <si>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</si>
  <si>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</si>
  <si>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</si>
  <si>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</si>
  <si>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</si>
  <si>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</si>
  <si>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</si>
  <si>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</si>
  <si>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</si>
  <si>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</si>
  <si>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</si>
  <si>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</si>
  <si>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</si>
  <si>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</si>
  <si>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</si>
  <si>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</si>
  <si>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</si>
  <si>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</si>
  <si>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</si>
  <si>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</si>
  <si>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</si>
  <si>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</si>
  <si>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</si>
  <si>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</si>
  <si>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</si>
  <si>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</si>
  <si>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</si>
  <si>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</si>
  <si>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</si>
  <si>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</si>
  <si>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</si>
  <si>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</si>
  <si>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</si>
  <si>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</si>
  <si>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</si>
  <si>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</si>
  <si>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</si>
  <si>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</si>
  <si>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</si>
  <si>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</si>
  <si>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</si>
  <si>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</si>
  <si>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</si>
  <si>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</si>
  <si>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</si>
  <si>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</si>
  <si>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</si>
  <si>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</si>
  <si>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</si>
  <si>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</si>
  <si>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</si>
  <si>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</si>
  <si>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</si>
  <si>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</si>
  <si>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</si>
  <si>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</si>
  <si>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</si>
  <si>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</si>
  <si>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</si>
  <si>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</si>
  <si>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</si>
  <si>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</si>
  <si>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</si>
  <si>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</si>
  <si>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</si>
  <si>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</si>
  <si>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</si>
  <si>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</si>
  <si>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</si>
  <si>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</si>
  <si>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</si>
  <si>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</si>
  <si>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</si>
  <si>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</si>
  <si>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</si>
  <si>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</si>
  <si>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</si>
  <si>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</si>
  <si>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</si>
  <si>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</si>
  <si>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</si>
  <si>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</si>
  <si>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</si>
  <si>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</si>
  <si>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</si>
  <si>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</si>
  <si>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</si>
  <si>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</si>
  <si>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</si>
  <si>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</si>
  <si>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</si>
  <si>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</si>
  <si>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</si>
  <si>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</si>
  <si>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</si>
  <si>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</si>
  <si>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</si>
  <si>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</si>
  <si>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</si>
  <si>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</si>
  <si>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</si>
  <si>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</si>
  <si>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</si>
  <si>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</si>
  <si>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</si>
  <si>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</si>
  <si>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</si>
  <si>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</si>
  <si>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</si>
  <si>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</si>
  <si>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</si>
  <si>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</si>
  <si>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</si>
  <si>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</si>
  <si>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</si>
  <si>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</si>
  <si>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</si>
  <si>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</si>
  <si>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</si>
  <si>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</si>
  <si>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</si>
  <si>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</si>
  <si>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</si>
  <si>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</si>
  <si>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</si>
  <si>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</si>
  <si>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</si>
  <si>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</si>
  <si>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</si>
  <si>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</si>
  <si>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</si>
  <si>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</si>
  <si>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</si>
  <si>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</si>
  <si>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</si>
  <si>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</si>
  <si>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</si>
  <si>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</si>
  <si>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</si>
  <si>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</si>
  <si>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</si>
  <si>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</si>
  <si>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</si>
  <si>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</si>
  <si>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</si>
  <si>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</si>
  <si>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</si>
  <si>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</si>
  <si>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</si>
  <si>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</si>
  <si>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</si>
  <si>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</si>
  <si>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</si>
  <si>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</si>
  <si>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</si>
  <si>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</si>
  <si>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</si>
  <si>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</si>
  <si>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</si>
  <si>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</si>
  <si>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</si>
  <si>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</si>
  <si>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</si>
  <si>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</si>
  <si>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</si>
  <si>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</si>
  <si>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</si>
  <si>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</si>
  <si>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</si>
  <si>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</si>
  <si>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</si>
  <si>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</si>
  <si>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</si>
  <si>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</si>
  <si>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</si>
  <si>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</si>
  <si>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</si>
  <si>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</si>
  <si>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</si>
  <si>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</si>
  <si>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</si>
  <si>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</si>
  <si>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</si>
  <si>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</si>
  <si>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</si>
  <si>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</si>
  <si>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</si>
  <si>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</si>
  <si>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</si>
  <si>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</si>
  <si>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</si>
  <si>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</si>
  <si>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</si>
  <si>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</si>
  <si>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</si>
  <si>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</si>
  <si>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</si>
  <si>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</si>
  <si>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</si>
  <si>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</si>
  <si>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</si>
  <si>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</si>
  <si>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</si>
  <si>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</si>
  <si>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</si>
  <si>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</si>
  <si>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</si>
  <si>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</si>
  <si>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</si>
  <si>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</si>
  <si>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</si>
  <si>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</si>
  <si>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</si>
  <si>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</si>
  <si>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</si>
  <si>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</si>
  <si>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</si>
  <si>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</si>
  <si>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</si>
  <si>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</si>
  <si>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</si>
  <si>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</si>
  <si>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</si>
  <si>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</si>
  <si>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</si>
  <si>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</si>
  <si>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</si>
  <si>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</si>
  <si>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</si>
  <si>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</si>
  <si>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</si>
  <si>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</si>
  <si>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</si>
  <si>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</si>
  <si>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</si>
  <si>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</si>
  <si>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</si>
  <si>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</si>
  <si>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</si>
  <si>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</si>
  <si>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</si>
  <si>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</si>
  <si>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</si>
  <si>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</si>
  <si>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</si>
  <si>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</si>
  <si>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</si>
  <si>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</si>
  <si>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</si>
  <si>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</si>
  <si>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</si>
  <si>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</si>
  <si>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</si>
  <si>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</si>
  <si>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</si>
  <si>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</si>
  <si>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</si>
  <si>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</si>
  <si>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</si>
  <si>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</si>
  <si>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</si>
  <si>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</si>
  <si>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</si>
  <si>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</si>
  <si>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</si>
  <si>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</si>
  <si>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</si>
  <si>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</si>
  <si>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</si>
  <si>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</si>
  <si>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</si>
  <si>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</si>
  <si>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</si>
  <si>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</si>
  <si>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</si>
  <si>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</si>
  <si>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</si>
  <si>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</si>
  <si>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</si>
  <si>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</si>
  <si>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</si>
  <si>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</si>
  <si>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</si>
  <si>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</si>
  <si>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</si>
  <si>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</si>
  <si>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</si>
  <si>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</si>
  <si>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</si>
  <si>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</si>
  <si>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</si>
  <si>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</si>
  <si>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</si>
  <si>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</si>
  <si>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</si>
  <si>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</si>
  <si>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</si>
  <si>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</si>
  <si>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</si>
  <si>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</si>
  <si>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</si>
  <si>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</si>
  <si>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</si>
  <si>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</si>
  <si>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</si>
  <si>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</si>
  <si>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</si>
  <si>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</si>
  <si>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</si>
  <si>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</si>
  <si>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</si>
  <si>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</si>
  <si>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</si>
  <si>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</si>
  <si>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</si>
  <si>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</si>
  <si>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</si>
  <si>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</si>
  <si>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</si>
  <si>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</si>
  <si>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</si>
  <si>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</si>
  <si>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</si>
  <si>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</si>
  <si>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</si>
  <si>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</si>
  <si>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</si>
  <si>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</si>
  <si>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</si>
  <si>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</si>
  <si>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</si>
  <si>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</si>
  <si>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</si>
  <si>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</si>
  <si>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</si>
  <si>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</si>
  <si>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</si>
  <si>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</si>
  <si>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</si>
  <si>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</si>
  <si>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</si>
  <si>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</si>
  <si>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</si>
  <si>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</si>
  <si>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</si>
  <si>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</si>
  <si>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</si>
  <si>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</si>
  <si>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</si>
  <si>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</si>
  <si>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</si>
  <si>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</si>
  <si>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</si>
  <si>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</si>
  <si>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</si>
  <si>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</si>
  <si>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</si>
  <si>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</si>
  <si>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</si>
  <si>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</si>
  <si>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</si>
  <si>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</si>
  <si>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</si>
  <si>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</si>
  <si>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</si>
  <si>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</si>
  <si>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</si>
  <si>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</si>
  <si>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</si>
  <si>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</si>
  <si>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</si>
  <si>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</si>
  <si>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</si>
  <si>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</si>
  <si>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</si>
  <si>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</si>
  <si>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</si>
  <si>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</si>
  <si>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</si>
  <si>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</si>
  <si>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</si>
  <si>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</si>
  <si>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</si>
  <si>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</si>
  <si>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</si>
  <si>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</si>
  <si>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</si>
  <si>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</si>
  <si>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</si>
  <si>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</si>
  <si>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</si>
  <si>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</si>
  <si>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</si>
  <si>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</si>
  <si>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</si>
  <si>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</si>
  <si>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</si>
  <si>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</si>
  <si>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</si>
  <si>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</si>
  <si>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</si>
  <si>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</si>
  <si>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</si>
  <si>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</si>
  <si>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</si>
  <si>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</si>
  <si>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</si>
  <si>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</si>
  <si>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</si>
  <si>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</si>
  <si>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</si>
  <si>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</si>
  <si>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</si>
  <si>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</si>
  <si>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</si>
  <si>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</si>
  <si>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</si>
  <si>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</si>
  <si>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</si>
  <si>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</si>
  <si>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</si>
  <si>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</si>
  <si>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</si>
  <si>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</si>
  <si>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</si>
  <si>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</si>
  <si>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</si>
  <si>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</si>
  <si>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</si>
  <si>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</si>
  <si>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</si>
  <si>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</si>
  <si>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</si>
  <si>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</si>
  <si>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</si>
  <si>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</si>
  <si>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</si>
  <si>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</si>
  <si>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</si>
  <si>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</si>
  <si>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</si>
  <si>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</si>
  <si>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</si>
  <si>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</si>
  <si>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</si>
  <si>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</si>
  <si>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</si>
  <si>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</si>
  <si>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</si>
  <si>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</si>
  <si>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</si>
  <si>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</si>
  <si>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</si>
  <si>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</si>
  <si>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</si>
  <si>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</si>
  <si>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</si>
  <si>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</si>
  <si>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</si>
  <si>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</si>
  <si>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</si>
  <si>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</si>
  <si>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</si>
  <si>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</si>
  <si>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</si>
  <si>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</si>
  <si>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</si>
  <si>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</si>
  <si>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</si>
  <si>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</si>
  <si>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</si>
  <si>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</si>
  <si>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</si>
  <si>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</si>
  <si>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</si>
  <si>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</si>
  <si>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</si>
  <si>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</si>
  <si>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</si>
  <si>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</si>
  <si>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</si>
  <si>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</si>
  <si>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</si>
  <si>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</si>
  <si>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</si>
  <si>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</si>
  <si>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</si>
  <si>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</si>
  <si>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</si>
  <si>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</si>
  <si>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</si>
  <si>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</si>
  <si>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</si>
  <si>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</si>
  <si>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</si>
  <si>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</si>
  <si>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</si>
  <si>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</si>
  <si>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</si>
  <si>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</si>
  <si>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</si>
  <si>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</si>
  <si>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</si>
  <si>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</si>
  <si>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</si>
  <si>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</si>
  <si>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</si>
  <si>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</si>
  <si>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</si>
  <si>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</si>
  <si>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</si>
  <si>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</si>
  <si>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</si>
  <si>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</si>
  <si>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</si>
  <si>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</si>
  <si>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</si>
  <si>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</si>
  <si>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</si>
  <si>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</si>
  <si>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</si>
  <si>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</si>
  <si>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</si>
  <si>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</si>
  <si>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</si>
  <si>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</si>
  <si>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</si>
  <si>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</si>
  <si>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</si>
  <si>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</si>
  <si>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</si>
  <si>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</si>
  <si>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</si>
  <si>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</si>
  <si>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</si>
  <si>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</si>
  <si>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</si>
  <si>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</si>
  <si>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</si>
  <si>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</si>
  <si>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</si>
  <si>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</si>
  <si>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</si>
  <si>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</si>
  <si>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</si>
  <si>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</si>
  <si>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</si>
  <si>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</si>
  <si>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</si>
  <si>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</si>
  <si>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</si>
  <si>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</si>
  <si>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</si>
  <si>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</si>
  <si>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</si>
  <si>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</si>
  <si>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</si>
  <si>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</si>
  <si>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</si>
  <si>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</si>
  <si>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</si>
  <si>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</si>
  <si>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</si>
  <si>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</si>
  <si>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</si>
  <si>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</si>
  <si>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</si>
  <si>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</si>
  <si>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</si>
  <si>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</si>
  <si>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</si>
  <si>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</si>
  <si>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</si>
  <si>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</si>
  <si>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</si>
  <si>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</si>
  <si>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</si>
  <si>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</si>
  <si>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</si>
  <si>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</si>
  <si>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</si>
  <si>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</si>
  <si>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</si>
  <si>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</si>
  <si>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</si>
  <si>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</si>
  <si>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</si>
  <si>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</si>
  <si>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</si>
  <si>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</si>
  <si>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</si>
  <si>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</si>
  <si>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</si>
  <si>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</si>
  <si>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</si>
  <si>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</si>
  <si>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</si>
  <si>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</si>
  <si>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</si>
  <si>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</si>
  <si>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</si>
  <si>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</si>
  <si>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</si>
  <si>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</si>
  <si>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</si>
  <si>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</si>
  <si>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</si>
  <si>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</si>
  <si>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</si>
  <si>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</si>
  <si>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</si>
  <si>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</si>
  <si>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</si>
  <si>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</si>
  <si>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</si>
  <si>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</si>
  <si>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</si>
  <si>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</si>
  <si>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</si>
  <si>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</si>
  <si>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</si>
  <si>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</si>
  <si>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</si>
  <si>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</si>
  <si>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</si>
  <si>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</si>
  <si>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</si>
  <si>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</si>
  <si>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</si>
  <si>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</si>
  <si>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</si>
  <si>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</si>
  <si>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</si>
  <si>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</si>
  <si>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</si>
  <si>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</si>
  <si>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</si>
  <si>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</si>
  <si>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</si>
  <si>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</si>
  <si>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</si>
  <si>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</si>
  <si>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</si>
  <si>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</si>
  <si>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</si>
  <si>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</si>
  <si>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</si>
  <si>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</si>
  <si>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</si>
  <si>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</si>
  <si>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</si>
  <si>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</si>
  <si>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</si>
  <si>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</si>
  <si>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</si>
  <si>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</si>
  <si>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</si>
  <si>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</si>
  <si>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</si>
  <si>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</si>
  <si>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</si>
  <si>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</si>
  <si>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</si>
  <si>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</si>
  <si>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</si>
  <si>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</si>
  <si>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</si>
  <si>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</si>
  <si>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</si>
  <si>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</si>
  <si>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</si>
  <si>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</si>
  <si>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</si>
  <si>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</si>
  <si>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</si>
  <si>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</si>
  <si>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</si>
  <si>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</si>
  <si>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</si>
  <si>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</si>
  <si>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</si>
  <si>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</si>
  <si>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</si>
  <si>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</si>
  <si>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</si>
  <si>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</si>
  <si>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</si>
  <si>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</si>
  <si>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</si>
  <si>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</si>
  <si>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</si>
  <si>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</si>
  <si>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</si>
  <si>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</si>
  <si>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</si>
  <si>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</si>
  <si>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</si>
  <si>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</si>
  <si>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</si>
  <si>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</si>
  <si>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</si>
  <si>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</si>
  <si>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</si>
  <si>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</si>
  <si>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</si>
  <si>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</si>
  <si>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</si>
  <si>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</si>
  <si>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</si>
  <si>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</si>
  <si>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</si>
  <si>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</si>
  <si>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</si>
  <si>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</si>
  <si>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</si>
  <si>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</si>
  <si>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</si>
  <si>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</si>
  <si>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</si>
  <si>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</si>
  <si>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</si>
  <si>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</si>
  <si>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</si>
  <si>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</si>
  <si>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</si>
  <si>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</si>
  <si>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</si>
  <si>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</si>
  <si>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</si>
  <si>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</si>
  <si>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</si>
  <si>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</si>
  <si>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</si>
  <si>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</si>
  <si>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</si>
  <si>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</si>
  <si>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</si>
  <si>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</si>
  <si>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</si>
  <si>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</si>
  <si>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</si>
  <si>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</si>
  <si>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</si>
  <si>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</si>
  <si>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</si>
  <si>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</si>
  <si>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</si>
  <si>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</si>
  <si>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</si>
  <si>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</si>
  <si>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</si>
  <si>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</si>
  <si>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</si>
  <si>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</si>
  <si>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</si>
  <si>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</si>
  <si>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</si>
  <si>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</si>
  <si>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</si>
  <si>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</si>
  <si>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</si>
  <si>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</si>
  <si>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</si>
  <si>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</si>
  <si>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</si>
  <si>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</si>
  <si>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</si>
  <si>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</si>
  <si>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</si>
  <si>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</si>
  <si>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</si>
  <si>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</si>
  <si>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</si>
  <si>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</si>
  <si>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</si>
  <si>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</si>
  <si>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</si>
  <si>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</si>
  <si>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</si>
  <si>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</si>
  <si>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</si>
  <si>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</si>
  <si>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</si>
  <si>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</si>
  <si>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</si>
  <si>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</si>
  <si>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</si>
  <si>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</si>
  <si>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</si>
  <si>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</si>
  <si>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</si>
  <si>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</si>
  <si>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</si>
  <si>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</si>
  <si>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</si>
  <si>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</si>
  <si>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</si>
  <si>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</si>
  <si>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</si>
  <si>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</si>
  <si>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</si>
  <si>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</si>
  <si>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</si>
  <si>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</si>
  <si>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</si>
  <si>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</si>
  <si>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</si>
  <si>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</si>
  <si>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</si>
  <si>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</si>
  <si>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</si>
  <si>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</si>
  <si>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</si>
  <si>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</si>
  <si>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</si>
  <si>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</si>
  <si>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</si>
  <si>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</si>
  <si>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</si>
  <si>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</si>
  <si>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</si>
  <si>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</si>
  <si>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</si>
  <si>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</si>
  <si>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</si>
  <si>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</si>
  <si>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</si>
  <si>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</si>
  <si>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</si>
  <si>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</si>
  <si>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</si>
  <si>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</si>
  <si>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</si>
  <si>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</si>
  <si>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</si>
  <si>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</si>
  <si>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</si>
  <si>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</si>
  <si>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</si>
  <si>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</si>
  <si>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</si>
  <si>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</si>
  <si>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</si>
  <si>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</si>
  <si>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</si>
  <si>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</si>
  <si>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</si>
  <si>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</si>
  <si>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</si>
  <si>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</si>
  <si>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</si>
  <si>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</si>
  <si>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</si>
  <si>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</si>
  <si>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</si>
  <si>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</si>
  <si>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</si>
  <si>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</si>
  <si>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</si>
  <si>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</si>
  <si>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</si>
  <si>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</si>
  <si>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</si>
  <si>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</si>
  <si>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</si>
  <si>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</si>
  <si>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</si>
  <si>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</si>
  <si>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</si>
  <si>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</si>
  <si>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</si>
  <si>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</si>
  <si>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</si>
  <si>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</si>
  <si>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</si>
  <si>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</si>
  <si>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</si>
  <si>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</si>
  <si>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</si>
  <si>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</si>
  <si>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</si>
  <si>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</si>
  <si>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</si>
  <si>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</si>
  <si>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</si>
  <si>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</si>
  <si>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</si>
  <si>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</si>
  <si>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</si>
  <si>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</si>
  <si>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</si>
  <si>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</si>
  <si>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</si>
  <si>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</si>
  <si>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</si>
  <si>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</si>
  <si>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</si>
  <si>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</si>
  <si>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</si>
  <si>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</si>
  <si>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</si>
  <si>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</si>
  <si>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</si>
  <si>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</si>
  <si>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</si>
  <si>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</si>
  <si>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</si>
  <si>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</si>
  <si>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</si>
  <si>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</si>
  <si>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</si>
  <si>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</si>
  <si>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</si>
  <si>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</si>
  <si>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</si>
  <si>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</si>
  <si>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</si>
  <si>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</si>
  <si>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</si>
  <si>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</si>
  <si>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</si>
  <si>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</si>
  <si>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</si>
  <si>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</si>
  <si>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</si>
  <si>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</si>
  <si>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</si>
  <si>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</si>
  <si>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</si>
  <si>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</si>
  <si>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</si>
  <si>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</si>
  <si>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</si>
  <si>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</si>
  <si>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</si>
  <si>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</si>
  <si>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</si>
  <si>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</si>
  <si>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</si>
  <si>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</si>
  <si>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</si>
  <si>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</si>
  <si>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</si>
  <si>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</si>
  <si>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</si>
  <si>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</si>
  <si>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</si>
  <si>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</si>
  <si>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</si>
  <si>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</si>
  <si>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</si>
  <si>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</si>
  <si>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</si>
  <si>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</si>
  <si>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</si>
  <si>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</si>
  <si>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</si>
  <si>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</si>
  <si>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</si>
  <si>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</si>
  <si>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</si>
  <si>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</si>
  <si>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</si>
  <si>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</si>
  <si>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</si>
  <si>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</si>
  <si>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</si>
  <si>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</si>
  <si>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</si>
  <si>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</si>
  <si>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</si>
  <si>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</si>
  <si>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</si>
  <si>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</si>
  <si>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</si>
  <si>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</si>
  <si>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</si>
  <si>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</si>
  <si>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</si>
  <si>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</si>
  <si>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</si>
  <si>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</si>
  <si>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</si>
  <si>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</si>
  <si>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</si>
  <si>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</si>
  <si>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</si>
  <si>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</si>
  <si>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</si>
  <si>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</si>
  <si>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</si>
  <si>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</si>
  <si>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</si>
  <si>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</si>
  <si>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</si>
  <si>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</si>
  <si>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</si>
  <si>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</si>
  <si>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</si>
  <si>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</si>
  <si>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</si>
  <si>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</si>
  <si>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</si>
  <si>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</si>
  <si>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</si>
  <si>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</si>
  <si>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</si>
  <si>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</si>
  <si>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</si>
  <si>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</si>
  <si>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</si>
  <si>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</si>
  <si>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</si>
  <si>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</si>
  <si>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</si>
  <si>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</si>
  <si>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</si>
  <si>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</si>
  <si>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</si>
  <si>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</si>
  <si>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</si>
  <si>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</si>
  <si>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</si>
  <si>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</si>
  <si>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</si>
  <si>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</si>
  <si>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</si>
  <si>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</si>
  <si>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</si>
  <si>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</si>
  <si>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</si>
  <si>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</si>
  <si>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</si>
  <si>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</si>
  <si>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</si>
  <si>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</si>
  <si>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</si>
  <si>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</si>
  <si>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</si>
  <si>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</si>
  <si>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</si>
  <si>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</si>
  <si>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</si>
  <si>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</si>
  <si>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</si>
  <si>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</si>
  <si>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</si>
  <si>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</si>
  <si>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</si>
  <si>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</si>
  <si>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</si>
  <si>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</si>
  <si>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</si>
  <si>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</si>
  <si>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</si>
  <si>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</si>
  <si>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</si>
  <si>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</si>
  <si>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</si>
  <si>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</si>
  <si>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</si>
  <si>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</si>
  <si>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</si>
  <si>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</si>
  <si>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</si>
  <si>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</si>
  <si>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</si>
  <si>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</si>
  <si>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</si>
  <si>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</si>
  <si>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</si>
  <si>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</si>
  <si>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</si>
  <si>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</si>
  <si>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</si>
  <si>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</si>
  <si>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</si>
  <si>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</si>
  <si>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</si>
  <si>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</si>
  <si>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</si>
  <si>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</si>
  <si>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</si>
  <si>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</si>
  <si>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</si>
  <si>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</si>
  <si>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</si>
  <si>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</si>
  <si>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</si>
  <si>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</si>
  <si>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</si>
  <si>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</si>
  <si>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</si>
  <si>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</si>
  <si>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</si>
  <si>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</si>
  <si>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</si>
  <si>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</si>
  <si>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</si>
  <si>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</si>
  <si>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</si>
  <si>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</si>
  <si>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</si>
  <si>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</si>
  <si>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</si>
  <si>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</si>
  <si>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</si>
  <si>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</si>
  <si>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</si>
  <si>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</si>
  <si>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</si>
  <si>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</si>
  <si>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</si>
  <si>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</si>
  <si>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</si>
  <si>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</si>
  <si>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</si>
  <si>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</si>
  <si>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</si>
  <si>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</si>
  <si>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</si>
  <si>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</si>
  <si>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</si>
  <si>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</si>
  <si>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</si>
  <si>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</si>
  <si>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</si>
  <si>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</si>
  <si>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</si>
  <si>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</si>
  <si>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</si>
  <si>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</si>
  <si>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</si>
  <si>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</si>
  <si>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</si>
  <si>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</si>
  <si>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</si>
  <si>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</si>
  <si>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</si>
  <si>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</si>
  <si>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</si>
  <si>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</si>
  <si>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</si>
  <si>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</si>
  <si>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</si>
  <si>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</si>
  <si>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</si>
  <si>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</si>
  <si>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</si>
  <si>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</si>
  <si>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</si>
  <si>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</si>
  <si>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</si>
  <si>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</si>
  <si>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</si>
  <si>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</si>
  <si>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</si>
  <si>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</si>
  <si>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</si>
  <si>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</si>
  <si>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</si>
  <si>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</si>
  <si>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</si>
  <si>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</si>
  <si>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</si>
  <si>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</si>
  <si>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</si>
  <si>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</si>
  <si>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</si>
  <si>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</si>
  <si>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</si>
  <si>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</si>
  <si>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</si>
  <si>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</si>
  <si>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</si>
  <si>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</si>
  <si>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</si>
  <si>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</si>
  <si>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</si>
  <si>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</si>
  <si>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</si>
  <si>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</si>
  <si>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</si>
  <si>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</si>
  <si>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</si>
  <si>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</si>
  <si>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</si>
  <si>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</si>
  <si>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</si>
  <si>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</si>
  <si>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</si>
  <si>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</si>
  <si>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</si>
  <si>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</si>
  <si>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</si>
  <si>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</si>
  <si>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</si>
  <si>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</si>
  <si>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</si>
  <si>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</si>
  <si>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</si>
  <si>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</si>
  <si>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</si>
  <si>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</si>
  <si>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</si>
  <si>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</si>
  <si>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</si>
  <si>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</si>
  <si>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</si>
  <si>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</si>
  <si>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</si>
  <si>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</si>
  <si>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</si>
  <si>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</si>
  <si>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</si>
  <si>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</si>
  <si>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</si>
  <si>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</si>
  <si>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</si>
  <si>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</si>
  <si>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</si>
  <si>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</si>
  <si>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</si>
  <si>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</si>
  <si>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</si>
  <si>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</si>
  <si>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</si>
  <si>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</si>
  <si>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</si>
  <si>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</si>
  <si>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</si>
  <si>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</si>
  <si>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</si>
  <si>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</si>
  <si>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</si>
  <si>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</si>
  <si>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</si>
  <si>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</si>
  <si>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</si>
  <si>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</si>
  <si>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</si>
  <si>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</si>
  <si>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</si>
  <si>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</si>
  <si>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</si>
  <si>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</si>
  <si>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</si>
  <si>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</si>
  <si>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</si>
  <si>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</si>
  <si>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</si>
  <si>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</si>
  <si>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</si>
  <si>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</si>
  <si>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</si>
  <si>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</si>
  <si>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</si>
  <si>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</si>
  <si>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</si>
  <si>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</si>
  <si>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</si>
  <si>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</si>
  <si>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</si>
  <si>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</si>
  <si>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</si>
  <si>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</si>
  <si>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</si>
  <si>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</si>
  <si>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</si>
  <si>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</si>
  <si>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</si>
  <si>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</si>
  <si>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</si>
  <si>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</si>
  <si>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</si>
  <si>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</si>
  <si>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</si>
  <si>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</si>
  <si>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</si>
  <si>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</si>
  <si>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</si>
  <si>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</si>
  <si>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</si>
  <si>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</si>
  <si>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</si>
  <si>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</si>
  <si>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</si>
  <si>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</si>
  <si>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</si>
  <si>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</si>
  <si>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</si>
  <si>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</si>
  <si>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</si>
  <si>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</si>
  <si>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</si>
  <si>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</si>
  <si>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</si>
  <si>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</si>
  <si>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</si>
  <si>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</si>
  <si>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</si>
  <si>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</si>
  <si>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</si>
  <si>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</si>
  <si>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</si>
  <si>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</si>
  <si>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</si>
  <si>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</si>
  <si>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</si>
  <si>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</si>
  <si>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</si>
  <si>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</si>
  <si>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</si>
  <si>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</si>
  <si>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</si>
  <si>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</si>
  <si>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</si>
  <si>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</si>
  <si>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</si>
  <si>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</si>
  <si>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</si>
  <si>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</si>
  <si>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</si>
  <si>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</si>
  <si>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</si>
  <si>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</si>
  <si>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</si>
  <si>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</si>
  <si>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</si>
  <si>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</si>
  <si>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</si>
  <si>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</si>
  <si>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</si>
  <si>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</si>
  <si>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</si>
  <si>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</si>
  <si>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</si>
  <si>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</si>
  <si>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</si>
  <si>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</si>
  <si>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</si>
  <si>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</si>
  <si>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</si>
  <si>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</si>
  <si>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</si>
  <si>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</si>
  <si>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</si>
  <si>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</si>
  <si>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</si>
  <si>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</si>
  <si>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</si>
  <si>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</si>
  <si>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</si>
  <si>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</si>
  <si>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</si>
  <si>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</si>
  <si>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</si>
  <si>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</si>
  <si>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</si>
  <si>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</si>
  <si>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</si>
  <si>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</si>
  <si>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</si>
  <si>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</si>
  <si>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</si>
  <si>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</si>
  <si>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</si>
  <si>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</si>
  <si>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</si>
  <si>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</si>
  <si>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</si>
  <si>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</si>
  <si>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</si>
  <si>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</si>
  <si>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</si>
  <si>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</si>
  <si>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</si>
  <si>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</si>
  <si>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</si>
  <si>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</si>
  <si>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</si>
  <si>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</si>
  <si>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</si>
  <si>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</si>
  <si>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</si>
  <si>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</si>
  <si>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</si>
  <si>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</si>
  <si>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</si>
  <si>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</si>
  <si>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</si>
  <si>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</si>
  <si>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</si>
  <si>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</si>
  <si>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</si>
  <si>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</si>
  <si>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</si>
  <si>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</si>
  <si>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</si>
  <si>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</si>
  <si>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</si>
  <si>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</si>
  <si>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</si>
  <si>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</si>
  <si>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</si>
  <si>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</si>
  <si>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</si>
  <si>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</si>
  <si>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</si>
  <si>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</si>
  <si>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</si>
  <si>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</si>
  <si>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</si>
  <si>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</si>
  <si>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</si>
  <si>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</si>
  <si>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</si>
  <si>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</si>
  <si>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</si>
  <si>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</si>
  <si>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</si>
  <si>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</si>
  <si>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</si>
  <si>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</si>
  <si>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</si>
  <si>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</si>
  <si>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</si>
  <si>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</si>
  <si>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</si>
  <si>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</si>
  <si>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</si>
  <si>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</si>
  <si>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</si>
  <si>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</si>
  <si>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</si>
  <si>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</si>
  <si>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</si>
  <si>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</si>
  <si>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</si>
  <si>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</si>
  <si>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</si>
  <si>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</si>
  <si>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</si>
  <si>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</si>
  <si>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</si>
  <si>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</si>
  <si>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</si>
  <si>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</si>
  <si>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</si>
  <si>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</si>
  <si>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</si>
  <si>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</si>
  <si>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</si>
  <si>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</si>
  <si>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</si>
  <si>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</si>
  <si>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</si>
  <si>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</si>
  <si>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</si>
  <si>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</si>
  <si>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</si>
  <si>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</si>
  <si>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</si>
  <si>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</si>
  <si>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</si>
  <si>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</si>
  <si>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</si>
  <si>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</si>
  <si>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</si>
  <si>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</si>
  <si>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</si>
  <si>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</si>
  <si>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</si>
  <si>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</si>
  <si>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</si>
  <si>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</si>
  <si>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</si>
  <si>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</si>
  <si>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</si>
  <si>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</si>
  <si>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</si>
  <si>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</si>
  <si>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</si>
  <si>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</si>
  <si>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</si>
  <si>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</si>
  <si>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</si>
  <si>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</si>
  <si>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</si>
  <si>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</si>
  <si>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</si>
  <si>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</si>
  <si>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</si>
  <si>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</si>
  <si>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</si>
  <si>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</si>
  <si>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</si>
  <si>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</si>
  <si>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</si>
  <si>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</si>
  <si>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</si>
  <si>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</si>
  <si>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</si>
  <si>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</si>
  <si>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</si>
  <si>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</si>
  <si>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</si>
  <si>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</si>
  <si>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</si>
  <si>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</si>
  <si>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</si>
  <si>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</si>
  <si>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</si>
  <si>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</si>
  <si>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</si>
  <si>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</si>
  <si>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</si>
  <si>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</si>
  <si>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</si>
  <si>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</si>
  <si>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</si>
  <si>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</si>
  <si>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</si>
  <si>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</si>
  <si>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</si>
  <si>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</si>
  <si>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</si>
  <si>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</si>
  <si>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</si>
  <si>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</si>
  <si>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</si>
  <si>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</si>
  <si>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</si>
  <si>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</si>
  <si>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</si>
  <si>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</si>
  <si>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</si>
  <si>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</si>
  <si>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</si>
  <si>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</si>
  <si>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</si>
  <si>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</si>
  <si>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</si>
  <si>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</si>
  <si>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</si>
  <si>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</si>
  <si>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</si>
  <si>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</si>
  <si>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</si>
  <si>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</si>
  <si>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</si>
  <si>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</si>
  <si>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</si>
  <si>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</si>
  <si>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</si>
  <si>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</si>
  <si>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</si>
  <si>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</si>
  <si>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</si>
  <si>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</si>
  <si>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</si>
  <si>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</si>
  <si>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</si>
  <si>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</si>
  <si>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</si>
  <si>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</si>
  <si>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</si>
  <si>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</si>
  <si>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</si>
  <si>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</si>
  <si>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</si>
  <si>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</si>
  <si>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</si>
  <si>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</si>
  <si>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</si>
  <si>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</si>
  <si>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</si>
  <si>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</si>
  <si>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</si>
  <si>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</si>
  <si>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</si>
  <si>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</si>
  <si>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</si>
  <si>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</si>
  <si>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</si>
  <si>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</si>
  <si>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</si>
  <si>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</si>
  <si>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</si>
  <si>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</si>
  <si>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</si>
  <si>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</si>
  <si>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</si>
  <si>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</si>
  <si>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</si>
  <si>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</si>
  <si>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</si>
  <si>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</si>
  <si>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</si>
  <si>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</si>
  <si>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</si>
  <si>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</si>
  <si>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</si>
  <si>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</si>
  <si>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</si>
  <si>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</si>
  <si>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</si>
  <si>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</si>
  <si>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</si>
  <si>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</si>
  <si>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</si>
  <si>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</si>
  <si>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</si>
  <si>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</si>
  <si>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</si>
  <si>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</si>
  <si>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</si>
  <si>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</si>
  <si>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</si>
  <si>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</si>
  <si>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</si>
  <si>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</si>
  <si>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</si>
  <si>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</si>
  <si>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</si>
  <si>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</si>
  <si>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</si>
  <si>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</si>
  <si>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</si>
  <si>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</si>
  <si>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</si>
  <si>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</si>
  <si>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</si>
  <si>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</si>
  <si>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</si>
  <si>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</si>
  <si>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</si>
  <si>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</si>
  <si>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</si>
  <si>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</si>
  <si>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</si>
  <si>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</si>
  <si>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</si>
  <si>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</si>
  <si>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</si>
  <si>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</si>
  <si>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</si>
  <si>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</si>
  <si>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</si>
  <si>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</si>
  <si>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</si>
  <si>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</si>
  <si>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</si>
  <si>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</si>
  <si>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</si>
  <si>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</si>
  <si>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</si>
  <si>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</si>
  <si>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</si>
  <si>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</si>
  <si>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</si>
  <si>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</si>
  <si>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</si>
  <si>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</si>
  <si>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</si>
  <si>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</si>
  <si>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</si>
  <si>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</si>
  <si>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</si>
  <si>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</si>
  <si>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</si>
  <si>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</si>
  <si>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</si>
  <si>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</si>
  <si>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</si>
  <si>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</si>
  <si>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</si>
  <si>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</si>
  <si>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</si>
  <si>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</si>
  <si>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</si>
  <si>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</si>
  <si>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</si>
  <si>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</si>
  <si>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</si>
  <si>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</si>
  <si>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</si>
  <si>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</si>
  <si>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</si>
  <si>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</si>
  <si>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</si>
  <si>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</si>
  <si>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</si>
  <si>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</si>
  <si>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</si>
  <si>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</si>
  <si>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</si>
  <si>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</si>
  <si>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</si>
  <si>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</si>
  <si>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</si>
  <si>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</si>
  <si>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</si>
  <si>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</si>
  <si>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</si>
  <si>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</si>
  <si>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</si>
  <si>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</si>
  <si>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</si>
  <si>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</si>
  <si>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</si>
  <si>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</si>
  <si>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</si>
  <si>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</si>
  <si>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</si>
  <si>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</si>
  <si>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</si>
  <si>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</si>
  <si>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</si>
  <si>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</si>
  <si>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</si>
  <si>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</si>
  <si>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</si>
  <si>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</si>
  <si>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</si>
  <si>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</si>
  <si>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</si>
  <si>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</si>
  <si>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</si>
  <si>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</si>
  <si>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</si>
  <si>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</si>
  <si>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</si>
  <si>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</si>
  <si>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</si>
  <si>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</si>
  <si>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</si>
  <si>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</si>
  <si>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</si>
  <si>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</si>
  <si>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</si>
  <si>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</si>
  <si>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</si>
  <si>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</si>
  <si>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</si>
  <si>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</si>
  <si>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</si>
  <si>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</si>
  <si>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</si>
  <si>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</si>
  <si>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</si>
  <si>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</si>
  <si>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</si>
  <si>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</si>
  <si>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</si>
  <si>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</si>
  <si>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</si>
  <si>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</si>
  <si>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</si>
  <si>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</si>
  <si>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</si>
  <si>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</si>
  <si>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</si>
  <si>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</si>
  <si>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</si>
  <si>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</si>
  <si>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</si>
  <si>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</si>
  <si>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</si>
  <si>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</si>
  <si>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</si>
  <si>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</si>
  <si>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</si>
  <si>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</si>
  <si>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</si>
  <si>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</si>
  <si>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</si>
  <si>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</si>
  <si>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</si>
  <si>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</si>
  <si>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</si>
  <si>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</si>
  <si>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</si>
  <si>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</si>
  <si>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</si>
  <si>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</si>
  <si>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</si>
  <si>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</si>
  <si>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</si>
  <si>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</si>
  <si>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</si>
  <si>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</si>
  <si>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</si>
  <si>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</si>
  <si>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</si>
  <si>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</si>
  <si>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</si>
  <si>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</si>
  <si>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</si>
  <si>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</si>
  <si>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</si>
  <si>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</si>
  <si>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</si>
  <si>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</si>
  <si>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</si>
  <si>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</si>
  <si>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</si>
  <si>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</si>
  <si>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</si>
  <si>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</si>
  <si>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</si>
  <si>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</si>
  <si>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</si>
  <si>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</si>
  <si>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</si>
  <si>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</si>
  <si>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</si>
  <si>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</si>
  <si>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</si>
  <si>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</si>
  <si>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</si>
  <si>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</si>
  <si>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</si>
  <si>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</si>
  <si>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</si>
  <si>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</si>
  <si>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</si>
  <si>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</si>
  <si>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</si>
  <si>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</si>
  <si>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</si>
  <si>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</si>
  <si>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</si>
  <si>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</si>
  <si>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</si>
  <si>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</si>
  <si>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</si>
  <si>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</si>
  <si>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</si>
  <si>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</si>
  <si>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</si>
  <si>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</si>
  <si>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</si>
  <si>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</si>
  <si>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</si>
  <si>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</si>
  <si>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</si>
  <si>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</si>
  <si>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</si>
  <si>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</si>
  <si>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</si>
  <si>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</si>
  <si>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</si>
  <si>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</si>
  <si>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</si>
  <si>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</si>
  <si>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</si>
  <si>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</si>
  <si>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</si>
  <si>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</si>
  <si>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</si>
  <si>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</si>
  <si>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</si>
  <si>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</si>
  <si>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</si>
  <si>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</si>
  <si>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</si>
  <si>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</si>
  <si>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</si>
  <si>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</si>
  <si>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</si>
  <si>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</si>
  <si>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</si>
  <si>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</si>
  <si>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</si>
  <si>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</si>
  <si>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</si>
  <si>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</si>
  <si>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</si>
  <si>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</si>
  <si>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</si>
  <si>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</si>
  <si>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</si>
  <si>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</si>
  <si>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</si>
  <si>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</si>
  <si>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</si>
  <si>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</si>
  <si>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</si>
  <si>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</si>
  <si>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</si>
  <si>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</si>
  <si>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</si>
  <si>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</si>
  <si>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</si>
  <si>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</si>
  <si>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</si>
  <si>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</si>
  <si>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</si>
  <si>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</si>
  <si>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</si>
  <si>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</si>
  <si>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</si>
  <si>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</si>
  <si>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</si>
  <si>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</si>
  <si>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</si>
  <si>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</si>
  <si>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</si>
  <si>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</si>
  <si>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</si>
  <si>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</si>
  <si>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</si>
  <si>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</si>
  <si>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</si>
  <si>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</si>
  <si>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</si>
  <si>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</si>
  <si>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</si>
  <si>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</si>
  <si>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</si>
  <si>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</si>
  <si>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</si>
  <si>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</si>
  <si>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</si>
  <si>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</si>
  <si>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</si>
  <si>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</si>
  <si>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</si>
  <si>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</si>
  <si>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</si>
  <si>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</si>
  <si>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</si>
  <si>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</si>
  <si>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</si>
  <si>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</si>
  <si>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</si>
  <si>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</si>
  <si>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</si>
  <si>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</si>
  <si>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</si>
  <si>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</si>
  <si>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</si>
  <si>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</si>
  <si>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</si>
  <si>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</si>
  <si>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</si>
  <si>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</si>
  <si>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</si>
  <si>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</si>
  <si>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</si>
  <si>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</si>
  <si>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</si>
  <si>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</si>
  <si>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</si>
  <si>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</si>
  <si>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</si>
  <si>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</si>
  <si>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</si>
  <si>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</si>
  <si>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</si>
  <si>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</si>
  <si>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</si>
  <si>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</si>
  <si>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</si>
  <si>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</si>
  <si>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</si>
  <si>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</si>
  <si>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</si>
  <si>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</si>
  <si>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</si>
  <si>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</si>
  <si>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</si>
  <si>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</si>
  <si>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</si>
  <si>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</si>
  <si>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</si>
  <si>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</si>
  <si>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</si>
  <si>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</si>
  <si>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</si>
  <si>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</si>
  <si>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</si>
  <si>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</si>
  <si>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</si>
  <si>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</si>
  <si>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</si>
  <si>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</si>
  <si>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</si>
  <si>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</si>
  <si>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</si>
  <si>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</si>
  <si>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</si>
  <si>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</si>
  <si>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</si>
  <si>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</si>
  <si>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</si>
  <si>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</si>
  <si>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</si>
  <si>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</si>
  <si>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</si>
  <si>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</si>
  <si>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</si>
  <si>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</si>
  <si>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</si>
  <si>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</si>
  <si>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</si>
  <si>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</si>
  <si>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</si>
  <si>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</si>
  <si>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</si>
  <si>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</si>
  <si>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</si>
  <si>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</si>
  <si>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</si>
  <si>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</si>
  <si>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</si>
  <si>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</si>
  <si>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</si>
  <si>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</si>
  <si>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</si>
  <si>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</si>
  <si>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</si>
  <si>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</si>
  <si>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</si>
  <si>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</si>
  <si>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</si>
  <si>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</si>
  <si>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</si>
  <si>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</si>
  <si>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</si>
  <si>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</si>
  <si>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</si>
  <si>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</si>
  <si>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</si>
  <si>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</si>
  <si>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</si>
  <si>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</si>
  <si>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</si>
  <si>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</si>
  <si>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</si>
  <si>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</si>
  <si>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</si>
  <si>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</si>
  <si>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</si>
  <si>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</si>
  <si>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</si>
  <si>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</si>
  <si>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</si>
  <si>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</si>
  <si>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</si>
  <si>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</si>
  <si>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</si>
  <si>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</si>
  <si>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</si>
  <si>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</si>
  <si>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</si>
  <si>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</si>
  <si>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</si>
  <si>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</si>
  <si>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</si>
  <si>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</si>
  <si>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</si>
  <si>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</si>
  <si>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</si>
  <si>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</si>
  <si>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</si>
  <si>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</si>
  <si>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</si>
  <si>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</si>
  <si>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</si>
  <si>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</si>
  <si>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</si>
  <si>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</si>
  <si>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</si>
  <si>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</si>
  <si>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</si>
  <si>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</si>
  <si>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</si>
  <si>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</si>
  <si>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</si>
  <si>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</si>
  <si>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</si>
  <si>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</si>
  <si>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</si>
  <si>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</si>
  <si>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</si>
  <si>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</si>
  <si>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</si>
  <si>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</si>
  <si>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</si>
  <si>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</si>
  <si>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</si>
  <si>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</si>
  <si>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</si>
  <si>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</si>
  <si>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</si>
  <si>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</si>
  <si>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</si>
  <si>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</si>
  <si>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</si>
  <si>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</si>
  <si>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</si>
  <si>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</si>
  <si>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</si>
  <si>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</si>
  <si>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</si>
  <si>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</si>
  <si>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</si>
  <si>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</si>
  <si>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</si>
  <si>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</si>
  <si>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</si>
  <si>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</si>
  <si>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</si>
  <si>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</si>
  <si>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</si>
  <si>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</si>
  <si>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</si>
  <si>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</si>
  <si>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</si>
  <si>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</si>
  <si>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</si>
  <si>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</si>
  <si>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</si>
  <si>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</si>
  <si>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</si>
  <si>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</si>
  <si>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</si>
  <si>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</si>
  <si>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</si>
  <si>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</si>
  <si>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</si>
  <si>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</si>
  <si>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</si>
  <si>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</si>
  <si>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</si>
  <si>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</si>
  <si>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</si>
  <si>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</si>
  <si>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</si>
  <si>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</si>
  <si>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</si>
  <si>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</si>
  <si>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</si>
  <si>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</si>
  <si>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</si>
  <si>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</si>
  <si>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</si>
  <si>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</si>
  <si>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</si>
  <si>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</si>
  <si>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</si>
  <si>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</si>
  <si>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</si>
  <si>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</si>
  <si>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</si>
  <si>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</si>
  <si>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</si>
  <si>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</si>
  <si>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</si>
  <si>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</si>
  <si>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</si>
  <si>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</si>
  <si>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</si>
  <si>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</si>
  <si>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</si>
  <si>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</si>
  <si>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</si>
  <si>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</si>
  <si>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</si>
  <si>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</si>
  <si>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</si>
  <si>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</si>
  <si>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</si>
  <si>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</si>
  <si>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</si>
  <si>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</si>
  <si>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</si>
  <si>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</si>
  <si>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</si>
  <si>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</si>
  <si>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</si>
  <si>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</si>
  <si>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</si>
  <si>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</si>
  <si>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</si>
  <si>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</si>
  <si>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</si>
  <si>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</si>
  <si>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</si>
  <si>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</si>
  <si>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</si>
  <si>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</si>
  <si>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</si>
  <si>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</si>
  <si>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</si>
  <si>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</si>
  <si>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</si>
  <si>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</si>
  <si>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</si>
  <si>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</si>
  <si>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</si>
  <si>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</si>
  <si>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</si>
  <si>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</si>
  <si>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</si>
  <si>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</si>
  <si>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</si>
  <si>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</si>
  <si>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</si>
  <si>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</si>
  <si>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</si>
  <si>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</si>
  <si>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</si>
  <si>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</si>
  <si>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</si>
  <si>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</si>
  <si>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</si>
  <si>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</si>
  <si>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</si>
  <si>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</si>
  <si>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</si>
  <si>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</si>
  <si>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</si>
  <si>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</si>
  <si>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</si>
  <si>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</si>
  <si>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</si>
  <si>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</si>
  <si>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</si>
  <si>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</si>
  <si>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</si>
  <si>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</si>
  <si>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</si>
  <si>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</si>
  <si>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</si>
  <si>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</si>
  <si>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</si>
  <si>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</si>
  <si>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</si>
  <si>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</si>
  <si>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</si>
  <si>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</si>
  <si>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</si>
  <si>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</si>
  <si>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</si>
  <si>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</si>
  <si>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</si>
  <si>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</si>
  <si>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</si>
  <si>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</si>
  <si>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</si>
  <si>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</si>
  <si>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</si>
  <si>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</si>
  <si>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</si>
  <si>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</si>
  <si>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</si>
  <si>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</si>
  <si>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</si>
  <si>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</si>
  <si>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</si>
  <si>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</si>
  <si>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</si>
  <si>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</si>
  <si>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</si>
  <si>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</si>
  <si>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</si>
  <si>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</si>
  <si>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</si>
  <si>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</si>
  <si>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</si>
  <si>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</si>
  <si>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</si>
  <si>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</si>
  <si>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</si>
  <si>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</si>
  <si>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</si>
  <si>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</si>
  <si>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</si>
  <si>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</si>
  <si>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</si>
  <si>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</si>
  <si>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</si>
  <si>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</si>
  <si>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</si>
  <si>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</si>
  <si>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</si>
  <si>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</si>
  <si>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</si>
  <si>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</si>
  <si>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</si>
  <si>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</si>
  <si>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</si>
  <si>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</si>
  <si>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</si>
  <si>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</si>
  <si>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</si>
  <si>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</si>
  <si>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</si>
  <si>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</si>
  <si>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</si>
  <si>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</si>
  <si>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</si>
  <si>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</si>
  <si>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</si>
  <si>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</si>
  <si>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</si>
  <si>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</si>
  <si>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</si>
  <si>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</si>
  <si>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</si>
  <si>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</si>
  <si>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</si>
  <si>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</si>
  <si>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</si>
  <si>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</si>
  <si>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</si>
  <si>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</si>
  <si>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</si>
  <si>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</si>
  <si>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</si>
  <si>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</si>
  <si>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</si>
  <si>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</si>
  <si>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</si>
  <si>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</si>
  <si>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</si>
  <si>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</si>
  <si>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</si>
  <si>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</si>
  <si>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</si>
  <si>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</si>
  <si>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</si>
  <si>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</si>
  <si>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</si>
  <si>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</si>
  <si>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</si>
  <si>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</si>
  <si>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</si>
  <si>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</si>
  <si>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</si>
  <si>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</si>
  <si>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</si>
  <si>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</si>
  <si>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</si>
  <si>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</si>
  <si>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</si>
  <si>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</si>
  <si>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</si>
  <si>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</si>
  <si>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</si>
  <si>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</si>
  <si>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</si>
  <si>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</si>
  <si>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</si>
  <si>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</si>
  <si>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</si>
  <si>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</si>
  <si>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</si>
  <si>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</si>
  <si>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</si>
  <si>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</si>
  <si>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</si>
  <si>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</si>
  <si>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</si>
  <si>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</si>
  <si>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</si>
  <si>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</si>
  <si>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</si>
  <si>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</si>
  <si>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</si>
  <si>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</si>
  <si>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</si>
  <si>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</si>
  <si>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</si>
  <si>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</si>
  <si>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</si>
  <si>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</si>
  <si>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</si>
  <si>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</si>
  <si>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</si>
  <si>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</si>
  <si>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</si>
  <si>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</si>
  <si>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</si>
  <si>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</si>
  <si>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</si>
  <si>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</si>
  <si>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</si>
  <si>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</si>
  <si>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</si>
  <si>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</si>
  <si>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</si>
  <si>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</si>
  <si>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</si>
  <si>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</si>
  <si>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</si>
  <si>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</si>
  <si>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</si>
  <si>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</si>
  <si>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</si>
  <si>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</si>
  <si>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</si>
  <si>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</si>
  <si>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</si>
  <si>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</si>
  <si>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</si>
  <si>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</si>
  <si>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</si>
  <si>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</si>
  <si>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</si>
  <si>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</si>
  <si>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</si>
  <si>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</si>
  <si>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</si>
  <si>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</si>
  <si>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</si>
  <si>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</si>
  <si>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</si>
  <si>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</si>
  <si>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</si>
  <si>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</si>
  <si>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</si>
  <si>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</si>
  <si>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</si>
  <si>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</si>
  <si>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</si>
  <si>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</si>
  <si>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</si>
  <si>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</si>
  <si>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</si>
  <si>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</si>
  <si>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</si>
  <si>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</si>
  <si>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</si>
  <si>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</si>
  <si>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</si>
  <si>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</si>
  <si>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</si>
  <si>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</si>
  <si>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</si>
  <si>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</si>
  <si>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</si>
  <si>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</si>
  <si>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</si>
  <si>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</si>
  <si>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</si>
  <si>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</si>
  <si>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</si>
  <si>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</si>
  <si>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</si>
  <si>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</si>
  <si>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</si>
  <si>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</si>
  <si>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</si>
  <si>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</si>
  <si>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</si>
  <si>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</si>
  <si>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</si>
  <si>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</si>
  <si>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</si>
  <si>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</si>
  <si>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</si>
  <si>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</si>
  <si>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</si>
  <si>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</si>
  <si>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</si>
  <si>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</si>
  <si>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</si>
  <si>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</si>
  <si>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</si>
  <si>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</si>
  <si>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</si>
  <si>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</si>
  <si>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</si>
  <si>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</si>
  <si>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</si>
  <si>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</si>
  <si>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</si>
  <si>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</si>
  <si>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</si>
  <si>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</si>
  <si>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</si>
  <si>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</si>
  <si>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</si>
  <si>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</si>
  <si>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</si>
  <si>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</si>
  <si>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</si>
  <si>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</si>
  <si>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</si>
  <si>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</si>
  <si>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</si>
  <si>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</si>
  <si>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</si>
  <si>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</si>
  <si>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</si>
  <si>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</si>
  <si>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</si>
  <si>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</si>
  <si>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</si>
  <si>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</si>
  <si>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</si>
  <si>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</si>
  <si>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</si>
  <si>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</si>
  <si>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</si>
  <si>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</si>
  <si>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</si>
  <si>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</si>
  <si>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</si>
  <si>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</si>
  <si>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</si>
  <si>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</si>
  <si>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</si>
  <si>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</si>
  <si>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</si>
  <si>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</si>
  <si>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</si>
  <si>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</si>
  <si>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</si>
  <si>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</si>
  <si>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</si>
  <si>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</si>
  <si>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</si>
  <si>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</si>
  <si>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</si>
  <si>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</si>
  <si>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</si>
  <si>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</si>
  <si>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</si>
  <si>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</si>
  <si>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</si>
  <si>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</si>
  <si>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</si>
  <si>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</si>
  <si>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</si>
  <si>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</si>
  <si>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</si>
  <si>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</si>
  <si>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</si>
  <si>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</si>
  <si>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</si>
  <si>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</si>
  <si>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</si>
  <si>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</si>
  <si>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</si>
  <si>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</si>
  <si>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</si>
  <si>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</si>
  <si>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</si>
  <si>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</si>
  <si>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</si>
  <si>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</si>
  <si>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</si>
  <si>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</si>
  <si>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</si>
  <si>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</si>
  <si>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</si>
  <si>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</si>
  <si>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</si>
  <si>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</si>
  <si>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</si>
  <si>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</si>
  <si>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</si>
  <si>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</si>
  <si>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</si>
  <si>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</si>
  <si>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</si>
  <si>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</si>
  <si>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</si>
  <si>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</si>
  <si>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</si>
  <si>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</si>
  <si>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</si>
  <si>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</si>
  <si>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</si>
  <si>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</si>
  <si>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</si>
  <si>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</si>
  <si>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</si>
  <si>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</si>
  <si>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</si>
  <si>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</si>
  <si>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</si>
  <si>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</si>
  <si>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</si>
  <si>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</si>
  <si>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</si>
  <si>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</si>
  <si>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</si>
  <si>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</si>
  <si>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</si>
  <si>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</si>
  <si>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</si>
  <si>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</si>
  <si>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</si>
  <si>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</si>
  <si>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</si>
  <si>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</si>
  <si>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</si>
  <si>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</si>
  <si>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</si>
  <si>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</si>
  <si>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</si>
  <si>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</si>
  <si>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</si>
  <si>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</si>
  <si>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</si>
  <si>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</si>
  <si>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</si>
  <si>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</si>
  <si>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</si>
  <si>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</si>
  <si>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</si>
  <si>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</si>
  <si>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</si>
  <si>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</si>
  <si>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</si>
  <si>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</si>
  <si>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</si>
  <si>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</si>
  <si>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</si>
  <si>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</si>
  <si>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</si>
  <si>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</si>
  <si>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</si>
  <si>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</si>
  <si>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</si>
  <si>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</si>
  <si>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</si>
  <si>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</si>
  <si>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</si>
  <si>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</si>
  <si>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</si>
  <si>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</si>
  <si>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</si>
  <si>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</si>
  <si>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</si>
  <si>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</si>
  <si>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</si>
  <si>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</si>
  <si>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</si>
  <si>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</si>
  <si>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</si>
  <si>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</si>
  <si>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</si>
  <si>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</si>
  <si>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</si>
  <si>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</si>
  <si>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</si>
  <si>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</si>
  <si>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</si>
  <si>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</si>
  <si>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</si>
  <si>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</si>
  <si>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</si>
  <si>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</si>
  <si>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</si>
  <si>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</si>
  <si>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</si>
  <si>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</si>
  <si>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</si>
  <si>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</si>
  <si>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</si>
  <si>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</si>
  <si>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</si>
  <si>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</si>
  <si>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</si>
  <si>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</si>
  <si>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</si>
  <si>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</si>
  <si>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</si>
  <si>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</si>
  <si>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</si>
  <si>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</si>
  <si>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</si>
  <si>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</si>
  <si>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</si>
  <si>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</si>
  <si>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</si>
  <si>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</si>
  <si>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</si>
  <si>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</si>
  <si>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</si>
  <si>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</si>
  <si>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</si>
  <si>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</si>
  <si>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</si>
  <si>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</si>
  <si>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</si>
  <si>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</si>
  <si>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</si>
  <si>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</si>
  <si>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</si>
  <si>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</si>
  <si>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</si>
  <si>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</si>
  <si>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</si>
  <si>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</si>
  <si>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</si>
  <si>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</si>
  <si>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</si>
  <si>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</si>
  <si>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</si>
  <si>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</si>
  <si>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</si>
  <si>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</si>
  <si>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</si>
  <si>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</si>
  <si>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</si>
  <si>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</si>
  <si>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</si>
  <si>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</si>
  <si>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</si>
  <si>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</si>
  <si>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</si>
  <si>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</si>
  <si>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</si>
  <si>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</si>
  <si>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</si>
  <si>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</si>
  <si>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</si>
  <si>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</si>
  <si>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</si>
  <si>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</si>
  <si>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</si>
  <si>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</si>
  <si>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</si>
  <si>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</si>
  <si>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</si>
  <si>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</si>
  <si>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</si>
  <si>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</si>
  <si>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</si>
  <si>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</si>
  <si>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</si>
  <si>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</si>
  <si>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</si>
  <si>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</si>
  <si>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</si>
  <si>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</si>
  <si>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</si>
  <si>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</si>
  <si>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</si>
  <si>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</si>
  <si>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</si>
  <si>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</si>
  <si>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</si>
  <si>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</si>
  <si>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</si>
  <si>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</si>
  <si>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</si>
  <si>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</si>
  <si>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</si>
  <si>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</si>
  <si>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</si>
  <si>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</si>
  <si>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</si>
  <si>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</si>
  <si>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</si>
  <si>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</si>
  <si>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</si>
  <si>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</si>
  <si>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</si>
  <si>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</si>
  <si>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</si>
  <si>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</si>
  <si>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</si>
  <si>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</si>
  <si>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</si>
  <si>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</si>
  <si>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</si>
  <si>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</si>
  <si>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</si>
  <si>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</si>
  <si>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</si>
  <si>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</si>
  <si>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</si>
  <si>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</si>
  <si>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</si>
  <si>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</si>
  <si>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</si>
  <si>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</si>
  <si>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</si>
  <si>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</si>
  <si>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</si>
  <si>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</si>
  <si>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</si>
  <si>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</si>
  <si>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</si>
  <si>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</si>
  <si>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</si>
  <si>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</si>
  <si>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</si>
  <si>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</si>
  <si>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</si>
  <si>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</si>
  <si>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</si>
  <si>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</si>
  <si>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</si>
  <si>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</si>
  <si>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</si>
  <si>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</si>
  <si>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</si>
  <si>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</si>
  <si>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</si>
  <si>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</si>
  <si>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</si>
  <si>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</si>
  <si>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</si>
  <si>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</si>
  <si>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</si>
  <si>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</si>
  <si>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</si>
  <si>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</si>
  <si>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</si>
  <si>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</si>
  <si>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</si>
  <si>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</si>
  <si>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</si>
  <si>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</si>
  <si>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</si>
  <si>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</si>
  <si>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</si>
  <si>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</si>
  <si>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</si>
  <si>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</si>
  <si>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</si>
  <si>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</si>
  <si>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</si>
  <si>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</si>
  <si>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</si>
  <si>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</si>
  <si>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</si>
  <si>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</si>
  <si>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</si>
  <si>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</si>
  <si>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</si>
  <si>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</si>
  <si>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</si>
  <si>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</si>
  <si>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</si>
  <si>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</si>
  <si>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</si>
  <si>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</si>
  <si>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</si>
  <si>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</si>
  <si>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</si>
  <si>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</si>
  <si>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</si>
  <si>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</si>
  <si>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</si>
  <si>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</si>
  <si>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</si>
  <si>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</si>
  <si>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</si>
  <si>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</si>
  <si>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</si>
  <si>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</si>
  <si>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</si>
  <si>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</si>
  <si>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</si>
  <si>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</si>
  <si>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</si>
  <si>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</si>
  <si>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</si>
  <si>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</si>
  <si>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</si>
  <si>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</si>
  <si>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</si>
  <si>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</si>
  <si>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</si>
  <si>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</si>
  <si>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</si>
  <si>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</si>
  <si>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</si>
  <si>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</si>
  <si>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</si>
  <si>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</si>
  <si>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</si>
  <si>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</si>
  <si>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</si>
  <si>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</si>
  <si>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</si>
  <si>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</si>
  <si>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</si>
  <si>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</si>
  <si>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</si>
  <si>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</si>
  <si>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</si>
  <si>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</si>
  <si>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</si>
  <si>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</si>
  <si>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</si>
  <si>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</si>
  <si>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</si>
  <si>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</si>
  <si>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</si>
  <si>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</si>
  <si>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</si>
  <si>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</si>
  <si>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</si>
  <si>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</si>
  <si>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</si>
  <si>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</si>
  <si>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</si>
  <si>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</si>
  <si>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</si>
  <si>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</si>
  <si>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</si>
  <si>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</si>
  <si>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</si>
  <si>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</si>
  <si>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</si>
  <si>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</si>
  <si>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</si>
  <si>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</si>
  <si>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</si>
  <si>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</si>
  <si>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</si>
  <si>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</si>
  <si>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</si>
  <si>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</si>
  <si>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</si>
  <si>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</si>
  <si>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</si>
  <si>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</si>
  <si>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</si>
  <si>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</si>
  <si>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</si>
  <si>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</si>
  <si>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</si>
  <si>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</si>
  <si>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</si>
  <si>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</si>
  <si>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</si>
  <si>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</si>
  <si>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</si>
  <si>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</si>
  <si>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</si>
  <si>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</si>
  <si>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</si>
  <si>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</si>
  <si>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</si>
  <si>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</si>
  <si>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</si>
  <si>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</si>
  <si>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</si>
  <si>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</si>
  <si>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</si>
  <si>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</si>
  <si>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</si>
  <si>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</si>
  <si>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</si>
  <si>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</si>
  <si>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</si>
  <si>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</si>
  <si>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</si>
  <si>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</si>
  <si>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</si>
  <si>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</si>
  <si>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</si>
  <si>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</si>
  <si>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</si>
  <si>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</si>
  <si>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</si>
  <si>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</si>
  <si>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</si>
  <si>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</si>
  <si>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</si>
  <si>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</si>
  <si>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</si>
  <si>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</si>
  <si>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</si>
  <si>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</si>
  <si>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</si>
  <si>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</si>
  <si>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</si>
  <si>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</si>
  <si>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</si>
  <si>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</si>
  <si>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</si>
  <si>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</si>
  <si>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</si>
  <si>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</si>
  <si>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</si>
  <si>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</si>
  <si>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</si>
  <si>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</si>
  <si>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</si>
  <si>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</si>
  <si>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</si>
  <si>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</si>
  <si>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</si>
  <si>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</si>
  <si>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</si>
  <si>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</si>
  <si>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</si>
  <si>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</si>
  <si>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</si>
  <si>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</si>
  <si>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</si>
  <si>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</si>
  <si>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</si>
  <si>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</si>
  <si>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</si>
  <si>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</si>
  <si>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</si>
  <si>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</si>
  <si>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</si>
  <si>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</si>
  <si>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</si>
  <si>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</si>
  <si>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</si>
  <si>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</si>
  <si>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</si>
  <si>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</si>
  <si>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</si>
  <si>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</si>
  <si>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</si>
  <si>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</si>
  <si>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</si>
  <si>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</si>
  <si>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</si>
  <si>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</si>
  <si>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</si>
  <si>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</si>
  <si>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</si>
  <si>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</si>
  <si>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</si>
  <si>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</si>
  <si>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</si>
  <si>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</si>
  <si>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</si>
  <si>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</si>
  <si>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</si>
  <si>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</si>
  <si>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</si>
  <si>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</si>
  <si>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</si>
  <si>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</si>
  <si>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</si>
  <si>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</si>
  <si>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</si>
  <si>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</si>
  <si>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</si>
  <si>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</si>
  <si>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</si>
  <si>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</si>
  <si>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</si>
  <si>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</si>
  <si>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</si>
  <si>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</si>
  <si>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</si>
  <si>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</si>
  <si>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</si>
  <si>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</si>
  <si>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</si>
  <si>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</si>
  <si>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</si>
  <si>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</si>
  <si>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</si>
  <si>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</si>
  <si>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</si>
  <si>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</si>
  <si>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</si>
  <si>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</si>
  <si>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</si>
  <si>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</si>
  <si>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</si>
  <si>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</si>
  <si>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</si>
  <si>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</si>
  <si>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</si>
  <si>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</si>
  <si>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</si>
  <si>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</si>
  <si>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</si>
  <si>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</si>
  <si>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</si>
  <si>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</si>
  <si>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</si>
  <si>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</si>
  <si>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</si>
  <si>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</si>
  <si>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</si>
  <si>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</si>
  <si>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</si>
  <si>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</si>
  <si>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</si>
  <si>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</si>
  <si>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</si>
  <si>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</si>
  <si>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</si>
  <si>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</si>
  <si>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</si>
  <si>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</si>
  <si>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</si>
  <si>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</si>
  <si>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</si>
  <si>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</si>
  <si>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</si>
  <si>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</si>
  <si>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</si>
  <si>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</si>
  <si>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</si>
  <si>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</si>
  <si>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</si>
  <si>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</si>
  <si>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</si>
  <si>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</si>
  <si>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</si>
  <si>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</si>
  <si>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</si>
  <si>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</si>
  <si>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</si>
  <si>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</si>
  <si>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</si>
  <si>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</si>
  <si>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</si>
  <si>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</si>
  <si>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</si>
  <si>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</si>
  <si>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</si>
  <si>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</si>
  <si>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</si>
  <si>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</si>
  <si>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</si>
  <si>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</si>
  <si>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</si>
  <si>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</si>
  <si>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</si>
  <si>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</si>
  <si>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</si>
  <si>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</si>
  <si>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</si>
  <si>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</si>
  <si>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</si>
  <si>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</si>
  <si>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</si>
  <si>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</si>
  <si>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</si>
  <si>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</si>
  <si>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</si>
  <si>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</si>
  <si>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</si>
  <si>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</si>
  <si>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</si>
  <si>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</si>
  <si>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</si>
  <si>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</si>
  <si>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</si>
  <si>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</si>
  <si>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</si>
  <si>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</si>
  <si>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</si>
  <si>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</si>
  <si>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</si>
  <si>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</si>
  <si>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</si>
  <si>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</si>
  <si>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</si>
  <si>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</si>
  <si>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</si>
  <si>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</si>
  <si>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</si>
  <si>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</si>
  <si>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</si>
  <si>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</si>
  <si>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</si>
  <si>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</si>
  <si>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</si>
  <si>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</si>
  <si>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</si>
  <si>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</si>
  <si>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</si>
  <si>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</si>
  <si>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</si>
  <si>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</si>
  <si>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</si>
  <si>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</si>
  <si>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</si>
  <si>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</si>
  <si>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</si>
  <si>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</si>
  <si>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</si>
  <si>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</si>
  <si>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</si>
  <si>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</si>
  <si>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</si>
  <si>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</si>
  <si>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</si>
  <si>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</si>
  <si>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</si>
  <si>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</si>
  <si>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</si>
  <si>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</si>
  <si>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</si>
  <si>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</si>
  <si>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</si>
  <si>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</si>
  <si>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</si>
  <si>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</si>
  <si>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</si>
  <si>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</si>
  <si>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</si>
  <si>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</si>
  <si>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</si>
  <si>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</si>
  <si>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</si>
  <si>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</si>
  <si>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</si>
  <si>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</si>
  <si>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</si>
  <si>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</si>
  <si>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</si>
  <si>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</si>
  <si>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</si>
  <si>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</si>
  <si>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</si>
  <si>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</si>
  <si>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</si>
  <si>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</si>
  <si>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</si>
  <si>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</si>
  <si>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</si>
  <si>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</si>
  <si>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</si>
  <si>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</si>
  <si>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</si>
  <si>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</si>
  <si>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</si>
  <si>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</si>
  <si>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</si>
  <si>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</si>
  <si>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</si>
  <si>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</si>
  <si>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</si>
  <si>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</si>
  <si>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</si>
  <si>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</si>
  <si>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</si>
  <si>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</si>
  <si>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</si>
  <si>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</si>
  <si>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</si>
  <si>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</si>
  <si>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</si>
  <si>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</si>
  <si>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</si>
  <si>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</si>
  <si>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</si>
  <si>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</si>
  <si>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</si>
  <si>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</si>
  <si>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</si>
  <si>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</si>
  <si>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</si>
  <si>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</si>
  <si>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</si>
  <si>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</si>
  <si>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</si>
  <si>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</si>
  <si>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</si>
  <si>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</si>
  <si>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</si>
  <si>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</si>
  <si>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</si>
  <si>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</si>
  <si>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</si>
  <si>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</si>
  <si>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</si>
  <si>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</si>
  <si>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</si>
  <si>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</si>
  <si>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</si>
  <si>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</si>
  <si>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</si>
  <si>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</si>
  <si>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</si>
  <si>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</si>
  <si>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</si>
  <si>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</si>
  <si>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</si>
  <si>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</si>
  <si>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</si>
  <si>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</si>
  <si>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</si>
  <si>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</si>
  <si>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</si>
  <si>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</si>
  <si>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</si>
  <si>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</si>
  <si>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</si>
  <si>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</si>
  <si>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</si>
  <si>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</si>
  <si>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</si>
  <si>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</si>
  <si>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</si>
  <si>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</si>
  <si>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</si>
  <si>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</si>
  <si>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</si>
  <si>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</si>
  <si>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</si>
  <si>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</si>
  <si>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</si>
  <si>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</si>
  <si>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</si>
  <si>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</si>
  <si>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</si>
  <si>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</si>
  <si>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</si>
  <si>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</si>
  <si>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</si>
  <si>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</si>
  <si>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</si>
  <si>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</si>
  <si>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</si>
  <si>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</si>
  <si>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</si>
  <si>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</si>
  <si>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</si>
  <si>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</si>
  <si>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</si>
  <si>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</si>
  <si>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</si>
  <si>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</si>
  <si>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</si>
  <si>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</si>
  <si>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</si>
  <si>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</si>
  <si>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</si>
  <si>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</si>
  <si>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</si>
  <si>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</si>
  <si>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</si>
  <si>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</si>
  <si>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</si>
  <si>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</si>
  <si>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</si>
  <si>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</si>
  <si>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</si>
  <si>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</si>
  <si>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</si>
  <si>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</si>
  <si>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</si>
  <si>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</si>
  <si>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</si>
  <si>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</si>
  <si>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</si>
  <si>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</si>
  <si>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</si>
  <si>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</si>
  <si>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</si>
  <si>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</si>
  <si>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</si>
  <si>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</si>
  <si>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</si>
  <si>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</si>
  <si>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</si>
  <si>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</si>
  <si>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</si>
  <si>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</si>
  <si>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</si>
  <si>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</si>
  <si>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</si>
  <si>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</si>
  <si>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</si>
  <si>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</si>
  <si>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</si>
  <si>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</si>
  <si>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</si>
  <si>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</si>
  <si>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</si>
  <si>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</si>
  <si>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</si>
  <si>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</si>
  <si>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</si>
  <si>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</si>
  <si>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</si>
  <si>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</si>
  <si>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</si>
  <si>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</si>
  <si>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</si>
  <si>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</si>
  <si>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</si>
  <si>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</si>
  <si>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</si>
  <si>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</si>
  <si>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</si>
  <si>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</si>
  <si>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</si>
  <si>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</si>
  <si>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</si>
  <si>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</si>
  <si>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</si>
  <si>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</si>
  <si>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</si>
  <si>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</si>
  <si>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</si>
  <si>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</si>
  <si>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</si>
  <si>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</si>
  <si>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</si>
  <si>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</si>
  <si>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</si>
  <si>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</si>
  <si>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</si>
  <si>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</si>
  <si>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</si>
  <si>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</si>
  <si>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</si>
  <si>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</si>
  <si>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</si>
  <si>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</si>
  <si>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</si>
  <si>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</si>
  <si>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</si>
  <si>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</si>
  <si>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</si>
  <si>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</si>
  <si>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</si>
  <si>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</si>
  <si>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</si>
  <si>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</si>
  <si>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</si>
  <si>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</si>
  <si>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</si>
  <si>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</si>
  <si>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</si>
  <si>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</si>
  <si>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</si>
  <si>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</si>
  <si>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</si>
  <si>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</si>
  <si>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</si>
  <si>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</si>
  <si>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</si>
  <si>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</si>
  <si>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</si>
  <si>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</si>
  <si>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</si>
  <si>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</si>
  <si>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</si>
  <si>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</si>
  <si>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</si>
  <si>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</si>
  <si>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</si>
  <si>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</si>
  <si>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</si>
  <si>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</si>
  <si>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</si>
  <si>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</si>
  <si>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</si>
  <si>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</si>
  <si>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</si>
  <si>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</si>
  <si>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</si>
  <si>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</si>
  <si>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</si>
  <si>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</si>
  <si>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</si>
  <si>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</si>
  <si>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</si>
  <si>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</si>
  <si>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</si>
  <si>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</si>
  <si>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</si>
  <si>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</si>
  <si>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</si>
  <si>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</si>
  <si>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</si>
  <si>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</si>
  <si>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</si>
  <si>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</si>
  <si>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</si>
  <si>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</si>
  <si>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</si>
  <si>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</si>
  <si>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</si>
  <si>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</si>
  <si>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</si>
  <si>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</si>
  <si>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</si>
  <si>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</si>
  <si>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</si>
  <si>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</si>
  <si>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</si>
  <si>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</si>
  <si>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</si>
  <si>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</si>
  <si>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</si>
  <si>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</si>
  <si>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</si>
  <si>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</si>
  <si>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</si>
  <si>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</si>
  <si>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</si>
  <si>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</si>
  <si>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</si>
  <si>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</si>
  <si>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</si>
  <si>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</si>
  <si>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</si>
  <si>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</si>
  <si>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</si>
  <si>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</si>
  <si>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</si>
  <si>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</si>
  <si>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</si>
  <si>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</si>
  <si>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</si>
  <si>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</si>
  <si>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</si>
  <si>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</si>
  <si>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</si>
  <si>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</si>
  <si>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</si>
  <si>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</si>
  <si>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</si>
  <si>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</si>
  <si>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</si>
  <si>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</si>
  <si>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</si>
  <si>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</si>
  <si>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</si>
  <si>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</si>
  <si>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</si>
  <si>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</si>
  <si>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</si>
  <si>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</si>
  <si>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</si>
  <si>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</si>
  <si>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</si>
  <si>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</si>
  <si>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</si>
  <si>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</si>
  <si>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</si>
  <si>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</si>
  <si>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</si>
  <si>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</si>
  <si>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</si>
  <si>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</si>
  <si>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</si>
  <si>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</si>
  <si>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</si>
  <si>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</si>
  <si>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</si>
  <si>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</si>
  <si>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</si>
  <si>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</si>
  <si>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</si>
  <si>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</si>
  <si>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</si>
  <si>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</si>
  <si>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</si>
  <si>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</si>
  <si>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</si>
  <si>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</si>
  <si>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</si>
  <si>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</si>
  <si>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</si>
  <si>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</si>
  <si>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</si>
  <si>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</si>
  <si>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</si>
  <si>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</si>
  <si>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</si>
  <si>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</si>
  <si>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</si>
  <si>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</si>
  <si>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</si>
  <si>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</si>
  <si>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</si>
  <si>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</si>
  <si>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</si>
  <si>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</si>
  <si>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</si>
  <si>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</si>
  <si>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</si>
  <si>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</si>
  <si>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</si>
  <si>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</si>
  <si>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</si>
  <si>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</si>
  <si>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</si>
  <si>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</si>
  <si>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</si>
  <si>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</si>
  <si>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</si>
  <si>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</si>
  <si>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</si>
  <si>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</si>
  <si>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</si>
  <si>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</si>
  <si>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</si>
  <si>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</si>
  <si>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</si>
  <si>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</si>
  <si>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</si>
  <si>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</si>
  <si>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</si>
  <si>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</si>
  <si>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</si>
  <si>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</si>
  <si>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</si>
  <si>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</si>
  <si>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</si>
  <si>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</si>
  <si>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</si>
  <si>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</si>
  <si>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</si>
  <si>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</si>
  <si>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</si>
  <si>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</si>
  <si>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</si>
  <si>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</si>
  <si>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</si>
  <si>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</si>
  <si>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</si>
  <si>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</si>
  <si>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</si>
  <si>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</si>
  <si>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</si>
  <si>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</si>
  <si>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</si>
  <si>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</si>
  <si>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</si>
  <si>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</si>
  <si>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</si>
  <si>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</si>
  <si>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</si>
  <si>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</si>
  <si>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</si>
  <si>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</si>
  <si>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</si>
  <si>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</si>
  <si>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</si>
  <si>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</si>
  <si>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</si>
  <si>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</si>
  <si>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</si>
  <si>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</si>
  <si>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</si>
  <si>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</si>
  <si>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</si>
  <si>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</si>
  <si>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</si>
  <si>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</si>
  <si>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</si>
  <si>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</si>
  <si>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</si>
  <si>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</si>
  <si>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</si>
  <si>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</si>
  <si>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</si>
  <si>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</si>
  <si>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</si>
  <si>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</si>
  <si>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</si>
  <si>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</si>
  <si>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</si>
  <si>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</si>
  <si>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</si>
  <si>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</si>
  <si>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</si>
  <si>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</si>
  <si>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</si>
  <si>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</si>
  <si>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</si>
  <si>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</si>
  <si>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</si>
  <si>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</si>
  <si>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</si>
  <si>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</si>
  <si>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</si>
  <si>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</si>
  <si>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</si>
  <si>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</si>
  <si>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</si>
  <si>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</si>
  <si>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</si>
  <si>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</si>
  <si>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</si>
  <si>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</si>
  <si>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</si>
  <si>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</si>
  <si>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</si>
  <si>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</si>
  <si>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</si>
  <si>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</si>
  <si>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</si>
  <si>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</si>
  <si>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</si>
  <si>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</si>
  <si>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</si>
  <si>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</si>
  <si>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</si>
  <si>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</si>
  <si>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</si>
  <si>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</si>
  <si>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</si>
  <si>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</si>
  <si>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</si>
  <si>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</si>
  <si>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</si>
  <si>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</si>
  <si>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</si>
  <si>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</si>
  <si>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</si>
  <si>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</si>
  <si>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</si>
  <si>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</si>
  <si>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</si>
  <si>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</si>
  <si>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</si>
  <si>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</si>
  <si>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</si>
  <si>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</si>
  <si>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</si>
  <si>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</si>
  <si>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</si>
  <si>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</si>
  <si>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</si>
  <si>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</si>
  <si>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</si>
  <si>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</si>
  <si>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</si>
  <si>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</si>
  <si>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</si>
  <si>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</si>
  <si>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</si>
  <si>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</si>
  <si>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</si>
  <si>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</si>
  <si>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</si>
  <si>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</si>
  <si>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</si>
  <si>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</si>
  <si>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</si>
  <si>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</si>
  <si>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</si>
  <si>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</si>
  <si>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</si>
  <si>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</si>
  <si>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</si>
  <si>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</si>
  <si>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</si>
  <si>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</si>
  <si>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</si>
  <si>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</si>
  <si>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</si>
  <si>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</si>
  <si>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</si>
  <si>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</si>
  <si>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</si>
  <si>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</si>
  <si>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</si>
  <si>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</si>
  <si>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</si>
  <si>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</si>
  <si>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</si>
  <si>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</si>
  <si>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</si>
  <si>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</si>
  <si>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</si>
  <si>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</si>
  <si>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</si>
  <si>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</si>
  <si>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</si>
  <si>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</si>
  <si>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</si>
  <si>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</si>
  <si>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</si>
  <si>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</si>
  <si>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</si>
  <si>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</si>
  <si>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</si>
  <si>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</si>
  <si>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</si>
  <si>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</si>
  <si>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</si>
  <si>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</si>
  <si>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</si>
  <si>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</si>
  <si>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</si>
  <si>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</si>
  <si>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</si>
  <si>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</si>
  <si>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</si>
  <si>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</si>
  <si>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</si>
  <si>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</si>
  <si>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</si>
  <si>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</si>
  <si>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</si>
  <si>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</si>
  <si>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</si>
  <si>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</si>
  <si>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</si>
  <si>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</si>
  <si>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</si>
  <si>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</si>
  <si>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</si>
  <si>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</si>
  <si>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</si>
  <si>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</si>
  <si>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</si>
  <si>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</si>
  <si>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</si>
  <si>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</si>
  <si>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</si>
  <si>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</si>
  <si>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</si>
  <si>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</si>
  <si>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</si>
  <si>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</si>
  <si>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</si>
  <si>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</si>
  <si>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</si>
  <si>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</si>
  <si>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</si>
  <si>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</si>
  <si>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</si>
  <si>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</si>
  <si>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</si>
  <si>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</si>
  <si>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</si>
  <si>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</si>
  <si>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</si>
  <si>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</si>
  <si>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</si>
  <si>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</si>
  <si>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</si>
  <si>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</si>
  <si>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</si>
  <si>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</si>
  <si>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</si>
  <si>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</si>
  <si>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</si>
  <si>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</si>
  <si>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</si>
  <si>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</si>
  <si>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</si>
  <si>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</si>
  <si>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</si>
  <si>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</si>
  <si>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</si>
  <si>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</si>
  <si>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</si>
  <si>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</si>
  <si>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</si>
  <si>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</si>
  <si>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</si>
  <si>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</si>
  <si>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</si>
  <si>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</si>
  <si>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</si>
  <si>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</si>
  <si>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</si>
  <si>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</si>
  <si>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</si>
  <si>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</si>
  <si>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</si>
  <si>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</si>
  <si>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</si>
  <si>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</si>
  <si>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</si>
  <si>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</si>
  <si>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</si>
  <si>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</si>
  <si>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</si>
  <si>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</si>
  <si>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</si>
  <si>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</si>
  <si>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</si>
  <si>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</si>
  <si>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</si>
  <si>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</si>
  <si>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</si>
  <si>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</si>
  <si>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</si>
  <si>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</si>
  <si>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</si>
  <si>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</si>
  <si>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</si>
  <si>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</si>
  <si>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</si>
  <si>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</si>
  <si>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</si>
  <si>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</si>
  <si>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</si>
  <si>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</si>
  <si>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</si>
  <si>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</si>
  <si>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</si>
  <si>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</si>
  <si>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</si>
  <si>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</si>
  <si>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</si>
  <si>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</si>
  <si>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</si>
  <si>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</si>
  <si>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</si>
  <si>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</si>
  <si>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</si>
  <si>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</si>
  <si>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</si>
  <si>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</si>
  <si>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</si>
  <si>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</si>
  <si>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</si>
  <si>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</si>
  <si>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</si>
  <si>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</si>
  <si>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</si>
  <si>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</si>
  <si>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</si>
  <si>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</si>
  <si>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</si>
  <si>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</si>
  <si>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</si>
  <si>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</si>
  <si>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</si>
  <si>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</si>
  <si>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</si>
  <si>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</si>
  <si>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</si>
  <si>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</si>
  <si>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</si>
  <si>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</si>
  <si>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</si>
  <si>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</si>
  <si>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</si>
  <si>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</si>
  <si>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</si>
  <si>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</si>
  <si>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</si>
  <si>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</si>
  <si>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</si>
  <si>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</si>
  <si>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</si>
  <si>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</si>
  <si>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</si>
  <si>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</si>
  <si>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</si>
  <si>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</si>
  <si>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</si>
  <si>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</si>
  <si>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</si>
  <si>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</si>
  <si>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</si>
  <si>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</si>
  <si>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</si>
  <si>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</si>
  <si>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</si>
  <si>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</si>
  <si>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</si>
  <si>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</si>
  <si>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</si>
  <si>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</si>
  <si>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</si>
  <si>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</si>
  <si>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</si>
  <si>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</si>
  <si>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</si>
  <si>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</si>
  <si>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</si>
  <si>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</si>
  <si>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</si>
  <si>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</si>
  <si>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</si>
  <si>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</si>
  <si>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</si>
  <si>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</si>
  <si>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</si>
  <si>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</si>
  <si>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</si>
  <si>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</si>
  <si>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</si>
  <si>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</si>
  <si>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</si>
  <si>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</si>
  <si>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</si>
  <si>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</si>
  <si>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</si>
  <si>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</si>
  <si>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</si>
  <si>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</si>
  <si>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</si>
  <si>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</si>
  <si>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</si>
  <si>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</si>
  <si>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</si>
  <si>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</si>
  <si>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</si>
  <si>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</si>
  <si>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</si>
  <si>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</si>
  <si>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</si>
  <si>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</si>
  <si>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</si>
  <si>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</si>
  <si>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</si>
  <si>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</si>
  <si>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</si>
  <si>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</si>
  <si>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</si>
  <si>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</si>
  <si>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</si>
  <si>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</si>
  <si>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</si>
  <si>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</si>
  <si>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</si>
  <si>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</si>
  <si>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</si>
  <si>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</si>
  <si>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</si>
  <si>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</si>
  <si>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</si>
  <si>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</si>
  <si>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</si>
  <si>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</si>
  <si>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</si>
  <si>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</si>
  <si>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</si>
  <si>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</si>
  <si>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</si>
  <si>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</si>
  <si>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</si>
  <si>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</si>
  <si>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</si>
  <si>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</si>
  <si>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</si>
  <si>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</si>
  <si>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</si>
  <si>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</si>
  <si>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</si>
  <si>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</si>
  <si>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</si>
  <si>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</si>
  <si>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</si>
  <si>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</si>
  <si>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</si>
  <si>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</si>
  <si>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</si>
  <si>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</si>
  <si>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</si>
  <si>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</si>
  <si>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</si>
  <si>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</si>
  <si>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</si>
  <si>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</si>
  <si>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</si>
  <si>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</si>
  <si>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</si>
  <si>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</si>
  <si>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</si>
  <si>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</si>
  <si>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</si>
  <si>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</si>
  <si>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</si>
  <si>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</si>
  <si>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</si>
  <si>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</si>
  <si>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</si>
  <si>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</si>
  <si>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</si>
  <si>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</si>
  <si>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</si>
  <si>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</si>
  <si>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</si>
  <si>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</si>
  <si>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</si>
  <si>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</si>
  <si>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</si>
  <si>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</si>
  <si>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</si>
  <si>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</si>
  <si>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</si>
  <si>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</si>
  <si>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</si>
  <si>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</si>
  <si>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</si>
  <si>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</si>
  <si>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</si>
  <si>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</si>
  <si>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</si>
  <si>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</si>
  <si>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</si>
  <si>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</si>
  <si>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</si>
  <si>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</si>
  <si>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</si>
  <si>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</si>
  <si>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</si>
  <si>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</si>
  <si>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</si>
  <si>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</si>
  <si>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</si>
  <si>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</si>
  <si>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</si>
  <si>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</si>
  <si>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</si>
  <si>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</si>
  <si>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</si>
  <si>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</si>
  <si>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</si>
  <si>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</si>
  <si>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</si>
  <si>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</si>
  <si>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</si>
  <si>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</si>
  <si>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</si>
  <si>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</si>
  <si>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</si>
  <si>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</si>
  <si>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</si>
  <si>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</si>
  <si>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</si>
  <si>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</si>
  <si>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</si>
  <si>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</si>
  <si>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</si>
  <si>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</si>
  <si>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</si>
  <si>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</si>
  <si>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</si>
  <si>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</si>
  <si>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</si>
  <si>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</si>
  <si>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</si>
  <si>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</si>
  <si>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</si>
  <si>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</si>
  <si>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</si>
  <si>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</si>
  <si>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</si>
  <si>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</si>
  <si>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</si>
  <si>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</si>
  <si>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</si>
  <si>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</si>
  <si>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</si>
  <si>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</si>
  <si>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</si>
  <si>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</si>
  <si>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</si>
  <si>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</si>
  <si>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</si>
  <si>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</si>
  <si>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</si>
  <si>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</si>
  <si>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</si>
  <si>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</si>
  <si>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</si>
  <si>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</si>
  <si>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</si>
  <si>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</si>
  <si>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</si>
  <si>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</si>
  <si>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</si>
  <si>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</si>
  <si>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</si>
  <si>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</si>
  <si>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</si>
  <si>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</si>
  <si>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</si>
  <si>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</si>
  <si>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</si>
  <si>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</si>
  <si>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</si>
  <si>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</si>
  <si>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</si>
  <si>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</si>
  <si>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</si>
  <si>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</si>
  <si>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</si>
  <si>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</si>
  <si>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</si>
  <si>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</si>
  <si>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</si>
  <si>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</si>
  <si>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</si>
  <si>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</si>
  <si>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</si>
  <si>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</si>
  <si>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</si>
  <si>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</si>
  <si>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</si>
  <si>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</si>
  <si>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</si>
  <si>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</si>
  <si>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</si>
  <si>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</si>
  <si>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</si>
  <si>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</si>
  <si>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</si>
  <si>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</si>
  <si>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</si>
  <si>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</si>
  <si>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</si>
  <si>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</si>
  <si>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</si>
  <si>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</si>
  <si>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</si>
  <si>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</si>
  <si>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</si>
  <si>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</si>
  <si>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</si>
  <si>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</si>
  <si>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</si>
  <si>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</si>
  <si>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</si>
  <si>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</si>
  <si>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</si>
  <si>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</si>
  <si>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</si>
  <si>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</si>
  <si>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</si>
  <si>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</si>
  <si>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</si>
  <si>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</si>
  <si>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</si>
  <si>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</si>
  <si>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</si>
  <si>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</si>
  <si>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</si>
  <si>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</si>
  <si>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</si>
  <si>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</si>
  <si>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</si>
  <si>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</si>
  <si>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</si>
  <si>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</si>
  <si>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</si>
  <si>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</si>
  <si>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</si>
  <si>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</si>
  <si>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</si>
  <si>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</si>
  <si>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</si>
  <si>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</si>
  <si>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</si>
  <si>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</si>
  <si>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</si>
  <si>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</si>
  <si>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</si>
  <si>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</si>
  <si>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</si>
  <si>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</si>
  <si>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</si>
  <si>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</si>
  <si>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</si>
  <si>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</si>
  <si>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</si>
  <si>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</si>
  <si>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</si>
  <si>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</si>
  <si>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</si>
  <si>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</si>
  <si>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</si>
  <si>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</si>
  <si>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</si>
  <si>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</si>
  <si>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</si>
  <si>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</si>
  <si>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</si>
  <si>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</si>
  <si>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</si>
  <si>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</si>
  <si>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</si>
  <si>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</si>
  <si>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</si>
  <si>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</si>
  <si>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</si>
  <si>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</si>
  <si>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</si>
  <si>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</si>
  <si>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</si>
  <si>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</si>
  <si>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</si>
  <si>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</si>
  <si>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</si>
  <si>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</si>
  <si>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</si>
  <si>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</si>
  <si>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</si>
  <si>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</si>
  <si>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</si>
  <si>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</si>
  <si>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</si>
  <si>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</si>
  <si>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</si>
  <si>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</si>
  <si>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</si>
  <si>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</si>
  <si>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</si>
  <si>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</si>
  <si>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</si>
  <si>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</si>
  <si>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</si>
  <si>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</si>
  <si>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</si>
  <si>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</si>
  <si>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</si>
  <si>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</si>
  <si>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</si>
  <si>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</si>
  <si>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</si>
  <si>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</si>
  <si>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</si>
  <si>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</si>
  <si>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</si>
  <si>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</si>
  <si>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</si>
  <si>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</si>
  <si>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</si>
  <si>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</si>
  <si>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</si>
  <si>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</si>
  <si>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</si>
  <si>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</si>
  <si>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</si>
  <si>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</si>
  <si>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</si>
  <si>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</si>
  <si>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</si>
  <si>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</si>
  <si>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</si>
  <si>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</si>
  <si>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</si>
  <si>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</si>
  <si>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</si>
  <si>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</si>
  <si>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</si>
  <si>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</si>
  <si>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</si>
  <si>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</si>
  <si>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</si>
  <si>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</si>
  <si>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</si>
  <si>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</si>
  <si>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</si>
  <si>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</si>
  <si>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</si>
  <si>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</si>
  <si>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</si>
  <si>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</si>
  <si>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</si>
  <si>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</si>
  <si>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</si>
  <si>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</si>
  <si>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</si>
  <si>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</si>
  <si>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</si>
  <si>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</si>
  <si>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</si>
  <si>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</si>
  <si>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</si>
  <si>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</si>
  <si>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</si>
  <si>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</si>
  <si>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</si>
  <si>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</si>
  <si>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</si>
  <si>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</si>
  <si>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</si>
  <si>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</si>
  <si>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</si>
  <si>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</si>
  <si>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</si>
  <si>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</si>
  <si>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</si>
  <si>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</si>
  <si>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</si>
  <si>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</si>
  <si>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</si>
  <si>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</si>
  <si>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</si>
  <si>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</si>
  <si>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</si>
  <si>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</si>
  <si>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</si>
  <si>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</si>
  <si>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</si>
  <si>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</si>
  <si>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</si>
  <si>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</si>
  <si>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</si>
  <si>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</si>
  <si>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</si>
  <si>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</si>
  <si>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</si>
  <si>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</si>
  <si>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</si>
  <si>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</si>
  <si>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</si>
  <si>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</si>
  <si>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</si>
  <si>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</si>
  <si>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</si>
  <si>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</si>
  <si>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</si>
  <si>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</si>
  <si>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</si>
  <si>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</si>
  <si>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</si>
  <si>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</si>
  <si>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</si>
  <si>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</si>
  <si>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</si>
  <si>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</si>
  <si>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</si>
  <si>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</si>
  <si>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</si>
  <si>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</si>
  <si>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</si>
  <si>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</si>
  <si>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</si>
  <si>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</si>
  <si>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</si>
  <si>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</si>
  <si>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</si>
  <si>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</si>
  <si>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</si>
  <si>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</si>
  <si>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</si>
  <si>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</si>
  <si>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</si>
  <si>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</si>
  <si>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</si>
  <si>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</si>
  <si>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</si>
  <si>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</si>
  <si>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</si>
  <si>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</si>
  <si>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</si>
  <si>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</si>
  <si>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</si>
  <si>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</si>
  <si>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</si>
  <si>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</si>
  <si>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</si>
  <si>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</si>
  <si>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</si>
  <si>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</si>
  <si>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</si>
  <si>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</si>
  <si>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</si>
  <si>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</si>
  <si>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</si>
  <si>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</si>
  <si>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</si>
  <si>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</si>
  <si>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</si>
  <si>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</si>
  <si>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</si>
  <si>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</si>
  <si>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</si>
  <si>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</si>
  <si>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</si>
  <si>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</si>
  <si>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</si>
  <si>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</si>
  <si>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</si>
  <si>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</si>
  <si>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</si>
  <si>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</si>
  <si>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</si>
  <si>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</si>
  <si>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</si>
  <si>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</si>
  <si>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</si>
  <si>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</si>
  <si>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</si>
  <si>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</si>
  <si>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</si>
  <si>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</si>
  <si>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</si>
  <si>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</si>
  <si>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</si>
  <si>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</si>
  <si>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</si>
  <si>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</si>
  <si>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</si>
  <si>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</si>
  <si>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</si>
  <si>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</si>
  <si>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</si>
  <si>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</si>
  <si>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</si>
  <si>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</si>
  <si>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</si>
  <si>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</si>
  <si>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</si>
  <si>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</si>
  <si>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</si>
  <si>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</si>
  <si>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</si>
  <si>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</si>
  <si>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</si>
  <si>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</si>
  <si>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</si>
  <si>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</si>
  <si>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</si>
  <si>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</si>
  <si>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</si>
  <si>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</si>
  <si>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</si>
  <si>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</si>
  <si>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</si>
  <si>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</si>
  <si>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</si>
  <si>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</si>
  <si>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</si>
  <si>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</si>
  <si>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</si>
  <si>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</si>
  <si>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</si>
  <si>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</si>
  <si>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</si>
  <si>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</si>
  <si>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</si>
  <si>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</si>
  <si>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</si>
  <si>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</si>
  <si>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</si>
  <si>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</si>
  <si>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</si>
  <si>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</si>
  <si>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</si>
  <si>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</si>
  <si>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</si>
  <si>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</si>
  <si>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</si>
  <si>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</si>
  <si>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</si>
  <si>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</si>
  <si>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</si>
  <si>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</si>
  <si>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</si>
  <si>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</si>
  <si>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</si>
  <si>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</si>
  <si>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</si>
  <si>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</si>
  <si>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</si>
  <si>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</si>
  <si>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</si>
  <si>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</si>
  <si>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</si>
  <si>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</si>
  <si>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</si>
  <si>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</si>
  <si>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</si>
  <si>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</si>
  <si>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</si>
  <si>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</si>
  <si>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</si>
  <si>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</si>
  <si>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</si>
  <si>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</si>
  <si>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</si>
  <si>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</si>
  <si>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</si>
  <si>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</si>
  <si>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</si>
  <si>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</si>
  <si>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</si>
  <si>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</si>
  <si>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</si>
  <si>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</si>
  <si>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</si>
  <si>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</si>
  <si>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</si>
  <si>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</si>
  <si>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</si>
  <si>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</si>
  <si>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</si>
  <si>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</si>
  <si>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</si>
  <si>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</si>
  <si>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</si>
  <si>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</si>
  <si>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</si>
  <si>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</si>
  <si>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</si>
  <si>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</si>
  <si>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</si>
  <si>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</si>
  <si>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</si>
  <si>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</si>
  <si>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</si>
  <si>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</si>
  <si>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</si>
  <si>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</si>
  <si>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</si>
  <si>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</si>
  <si>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</si>
  <si>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</si>
  <si>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</si>
  <si>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</si>
  <si>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</si>
  <si>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</si>
  <si>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</si>
  <si>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</si>
  <si>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</si>
  <si>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</si>
  <si>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</si>
  <si>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</si>
  <si>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</si>
  <si>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</si>
  <si>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</si>
  <si>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</si>
  <si>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</si>
  <si>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</si>
  <si>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</si>
  <si>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</si>
  <si>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</si>
  <si>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</si>
  <si>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</si>
  <si>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</si>
  <si>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</si>
  <si>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</si>
  <si>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</si>
  <si>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</si>
  <si>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</si>
  <si>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</si>
  <si>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</si>
  <si>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</si>
  <si>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</si>
  <si>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</si>
  <si>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</si>
  <si>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</si>
  <si>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</si>
  <si>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</si>
  <si>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</si>
  <si>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</si>
  <si>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</si>
  <si>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</si>
  <si>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</si>
  <si>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</si>
  <si>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</si>
  <si>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</si>
  <si>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</si>
  <si>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</si>
  <si>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</si>
  <si>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</si>
  <si>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</si>
  <si>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</si>
  <si>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</si>
  <si>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</si>
  <si>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</si>
  <si>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</si>
  <si>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</si>
  <si>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</si>
  <si>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</si>
  <si>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</si>
  <si>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</si>
  <si>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</si>
  <si>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</si>
  <si>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</si>
  <si>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</si>
  <si>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</si>
  <si>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</si>
  <si>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</si>
  <si>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</si>
  <si>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</si>
  <si>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</si>
  <si>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</si>
  <si>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</si>
  <si>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</si>
  <si>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</si>
  <si>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</si>
  <si>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</si>
  <si>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</si>
  <si>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</si>
  <si>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</si>
  <si>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</si>
  <si>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</si>
  <si>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</si>
  <si>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</si>
  <si>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</si>
  <si>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</si>
  <si>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</si>
  <si>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</si>
  <si>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</si>
  <si>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</si>
  <si>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</si>
  <si>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</si>
  <si>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</si>
  <si>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</si>
  <si>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</si>
  <si>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</si>
  <si>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</si>
  <si>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</si>
  <si>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</si>
  <si>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</si>
  <si>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</si>
  <si>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</si>
  <si>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</si>
  <si>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</si>
  <si>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</si>
  <si>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</si>
  <si>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</si>
  <si>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</si>
  <si>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</si>
  <si>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</si>
  <si>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</si>
  <si>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</si>
  <si>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</si>
  <si>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</si>
  <si>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</si>
  <si>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</si>
  <si>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</si>
  <si>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</si>
  <si>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</si>
  <si>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</si>
  <si>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</si>
  <si>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</si>
  <si>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</si>
  <si>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</si>
  <si>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</si>
  <si>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</si>
  <si>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</si>
  <si>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</si>
  <si>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</si>
  <si>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</si>
  <si>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</si>
  <si>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</si>
  <si>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</si>
  <si>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</si>
  <si>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</si>
  <si>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</si>
  <si>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</si>
  <si>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</si>
  <si>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</si>
  <si>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</si>
  <si>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</si>
  <si>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</si>
  <si>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</si>
  <si>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</si>
  <si>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</si>
  <si>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</si>
  <si>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</si>
  <si>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</si>
  <si>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</si>
  <si>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</si>
  <si>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</si>
  <si>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</si>
  <si>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</si>
  <si>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</si>
  <si>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</si>
  <si>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</si>
  <si>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</si>
  <si>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</si>
  <si>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</si>
  <si>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</si>
  <si>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</si>
  <si>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</si>
  <si>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</si>
  <si>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</si>
  <si>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</si>
  <si>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</si>
  <si>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</si>
  <si>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</si>
  <si>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</si>
  <si>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</si>
  <si>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</si>
  <si>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</si>
  <si>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</si>
  <si>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</si>
  <si>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</si>
  <si>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</si>
  <si>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</si>
  <si>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</si>
  <si>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</si>
  <si>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</si>
  <si>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</si>
  <si>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</si>
  <si>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</si>
  <si>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</si>
  <si>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</si>
  <si>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</si>
  <si>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</si>
  <si>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</si>
  <si>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</si>
  <si>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</si>
  <si>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</si>
  <si>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</si>
  <si>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</si>
  <si>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</si>
  <si>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</si>
  <si>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</si>
  <si>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</si>
  <si>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</si>
  <si>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</si>
  <si>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</si>
  <si>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</si>
  <si>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</si>
  <si>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</si>
  <si>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</si>
  <si>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</si>
  <si>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</si>
  <si>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</si>
  <si>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</si>
  <si>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</si>
  <si>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</si>
  <si>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</si>
  <si>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</si>
  <si>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</si>
  <si>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</si>
  <si>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</si>
  <si>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</si>
  <si>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</si>
  <si>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</si>
  <si>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</si>
  <si>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</si>
  <si>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</si>
  <si>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</si>
  <si>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</si>
  <si>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</si>
  <si>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</si>
  <si>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</si>
  <si>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</si>
  <si>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</si>
  <si>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</si>
  <si>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</si>
  <si>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</si>
  <si>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</si>
  <si>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</si>
  <si>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</si>
  <si>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</si>
  <si>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</si>
  <si>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</si>
  <si>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</si>
  <si>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</si>
  <si>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</si>
  <si>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</si>
  <si>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</si>
  <si>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</si>
  <si>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</si>
  <si>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</si>
  <si>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</si>
  <si>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</si>
  <si>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</si>
  <si>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</si>
  <si>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</si>
  <si>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</si>
  <si>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</si>
  <si>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</si>
  <si>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</si>
  <si>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</si>
  <si>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</si>
  <si>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</si>
  <si>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</si>
  <si>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</si>
  <si>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</si>
  <si>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</si>
  <si>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</si>
  <si>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</si>
  <si>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</si>
  <si>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</si>
  <si>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</si>
  <si>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</si>
  <si>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</si>
  <si>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</si>
  <si>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</si>
  <si>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</si>
  <si>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</si>
  <si>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</si>
  <si>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</si>
  <si>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</si>
  <si>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</si>
  <si>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</si>
  <si>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</si>
  <si>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</si>
  <si>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</si>
  <si>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</si>
  <si>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</si>
  <si>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</si>
  <si>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</si>
  <si>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</si>
  <si>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</si>
  <si>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</si>
  <si>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</si>
  <si>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</si>
  <si>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</si>
  <si>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</si>
  <si>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</si>
  <si>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</si>
  <si>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</si>
  <si>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</si>
  <si>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</si>
  <si>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</si>
  <si>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</si>
  <si>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</si>
  <si>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</si>
  <si>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</si>
  <si>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</si>
  <si>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</si>
  <si>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</si>
  <si>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</si>
  <si>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</si>
  <si>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</si>
  <si>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</si>
  <si>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</si>
  <si>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</si>
  <si>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</si>
  <si>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</si>
  <si>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</si>
  <si>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</si>
  <si>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</si>
  <si>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</si>
  <si>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</si>
  <si>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</si>
  <si>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</si>
  <si>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</si>
  <si>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</si>
  <si>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</si>
  <si>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</si>
  <si>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</si>
  <si>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</si>
  <si>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</si>
  <si>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</si>
  <si>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</si>
  <si>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</si>
  <si>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</si>
  <si>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</si>
  <si>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</si>
  <si>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</si>
  <si>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</si>
  <si>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</si>
  <si>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</si>
  <si>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</si>
  <si>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</si>
  <si>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</si>
  <si>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</si>
  <si>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</si>
  <si>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</si>
  <si>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</si>
  <si>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</si>
  <si>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</si>
  <si>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</si>
  <si>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</si>
  <si>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</si>
  <si>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</si>
  <si>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</si>
  <si>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</si>
  <si>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</si>
  <si>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</si>
  <si>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</si>
  <si>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</si>
  <si>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</si>
  <si>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</si>
  <si>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</si>
  <si>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</si>
  <si>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</si>
  <si>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</si>
  <si>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</si>
  <si>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</si>
  <si>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</si>
  <si>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</si>
  <si>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</si>
  <si>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</si>
  <si>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</si>
  <si>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</si>
  <si>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</si>
  <si>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</si>
  <si>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</si>
  <si>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</si>
  <si>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</si>
  <si>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</si>
  <si>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</si>
  <si>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</si>
  <si>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</si>
  <si>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</si>
  <si>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</si>
  <si>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</si>
  <si>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</si>
  <si>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</si>
  <si>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</si>
  <si>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</si>
  <si>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</si>
  <si>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</si>
  <si>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</si>
  <si>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</si>
  <si>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</si>
  <si>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</si>
  <si>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</si>
  <si>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</si>
  <si>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</si>
  <si>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</si>
  <si>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</si>
  <si>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</si>
  <si>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</si>
  <si>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</si>
  <si>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</si>
  <si>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</si>
  <si>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</si>
  <si>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</si>
  <si>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</si>
  <si>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</si>
  <si>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</si>
  <si>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</si>
  <si>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</si>
  <si>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</si>
  <si>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</si>
  <si>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</si>
  <si>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</si>
  <si>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</si>
  <si>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</si>
  <si>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</si>
  <si>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</si>
  <si>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</si>
  <si>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</si>
  <si>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</si>
  <si>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</si>
  <si>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</si>
  <si>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</si>
  <si>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</si>
  <si>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</si>
  <si>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</si>
  <si>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</si>
  <si>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</si>
  <si>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</si>
  <si>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</si>
  <si>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</si>
  <si>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</si>
  <si>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</si>
  <si>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</si>
  <si>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</si>
  <si>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</si>
  <si>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</si>
  <si>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</si>
  <si>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</si>
  <si>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</si>
  <si>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</si>
  <si>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</si>
  <si>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</si>
  <si>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</si>
  <si>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</si>
  <si>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</si>
  <si>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</si>
  <si>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</si>
  <si>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</si>
  <si>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</si>
  <si>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</si>
  <si>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</si>
  <si>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</si>
  <si>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</si>
  <si>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</si>
  <si>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</si>
  <si>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</si>
  <si>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</si>
  <si>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</si>
  <si>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</si>
  <si>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</si>
  <si>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</si>
  <si>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</si>
  <si>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</si>
  <si>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</si>
  <si>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</si>
  <si>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</si>
  <si>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</si>
  <si>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</si>
  <si>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</si>
  <si>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</si>
  <si>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</si>
  <si>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</si>
  <si>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</si>
  <si>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</si>
  <si>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</si>
  <si>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</si>
  <si>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</si>
  <si>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</si>
  <si>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</si>
  <si>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</si>
  <si>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</si>
  <si>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</si>
  <si>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</si>
  <si>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</si>
  <si>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</si>
  <si>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</si>
  <si>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</si>
  <si>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</si>
  <si>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</si>
  <si>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</si>
  <si>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</si>
  <si>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</si>
  <si>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</si>
  <si>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</si>
  <si>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</si>
  <si>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</si>
  <si>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</si>
  <si>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</si>
  <si>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</si>
  <si>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</si>
  <si>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</si>
  <si>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</si>
  <si>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</si>
  <si>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</si>
  <si>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</si>
  <si>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</si>
  <si>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</si>
  <si>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</si>
  <si>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</si>
  <si>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</si>
  <si>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</si>
  <si>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</si>
  <si>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</si>
  <si>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</si>
  <si>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</si>
  <si>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</si>
  <si>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</si>
  <si>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</si>
  <si>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</si>
  <si>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</si>
  <si>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</si>
  <si>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</si>
  <si>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</si>
  <si>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</si>
  <si>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</si>
  <si>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</si>
  <si>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</si>
  <si>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</si>
  <si>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</si>
  <si>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</si>
  <si>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</si>
  <si>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</si>
  <si>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</si>
  <si>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</si>
  <si>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</si>
  <si>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</si>
  <si>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</si>
  <si>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</si>
  <si>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</si>
  <si>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</si>
  <si>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</si>
  <si>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</si>
  <si>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</si>
  <si>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</si>
  <si>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</si>
  <si>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</si>
  <si>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</si>
  <si>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</si>
  <si>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</si>
  <si>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</si>
  <si>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</si>
  <si>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</si>
  <si>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</si>
  <si>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</si>
  <si>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</si>
  <si>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</si>
  <si>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</si>
  <si>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</si>
  <si>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</si>
  <si>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</si>
  <si>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</si>
  <si>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</si>
  <si>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</si>
  <si>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</si>
  <si>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</si>
  <si>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</si>
  <si>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</si>
  <si>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</si>
  <si>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</si>
  <si>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</si>
  <si>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</si>
  <si>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</si>
  <si>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</si>
  <si>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</si>
  <si>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</si>
  <si>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</si>
  <si>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</si>
  <si>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</si>
  <si>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</si>
  <si>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</si>
  <si>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</si>
  <si>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</si>
  <si>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</si>
  <si>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</si>
  <si>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</si>
  <si>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</si>
  <si>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</si>
  <si>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</si>
  <si>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</si>
  <si>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</si>
  <si>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</si>
  <si>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</si>
  <si>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</si>
  <si>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</si>
  <si>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</si>
  <si>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</si>
  <si>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</si>
  <si>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</si>
  <si>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</si>
  <si>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</si>
  <si>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</si>
  <si>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</si>
  <si>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</si>
  <si>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</si>
  <si>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</si>
  <si>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</si>
  <si>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</si>
  <si>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</si>
  <si>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</si>
  <si>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</si>
  <si>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</si>
  <si>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</si>
  <si>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</si>
  <si>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</si>
  <si>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</si>
  <si>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</si>
  <si>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</si>
  <si>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</si>
  <si>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</si>
  <si>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</si>
  <si>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</si>
  <si>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</si>
  <si>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</si>
  <si>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</si>
  <si>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</si>
  <si>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</si>
  <si>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</si>
  <si>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</si>
  <si>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</si>
  <si>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</si>
  <si>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</si>
  <si>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</si>
  <si>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</si>
  <si>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</si>
  <si>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</si>
  <si>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</si>
  <si>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</si>
  <si>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</si>
  <si>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</si>
  <si>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</si>
  <si>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</si>
  <si>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</si>
  <si>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</si>
  <si>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</si>
  <si>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</si>
  <si>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</si>
  <si>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</si>
  <si>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</si>
  <si>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</si>
  <si>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</si>
  <si>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</si>
  <si>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</si>
  <si>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</si>
  <si>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</si>
  <si>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</si>
  <si>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</si>
  <si>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</si>
  <si>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</si>
  <si>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</si>
  <si>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</si>
  <si>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</si>
  <si>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</si>
  <si>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</si>
  <si>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</si>
  <si>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</si>
  <si>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</si>
  <si>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</si>
  <si>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</si>
  <si>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</si>
  <si>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</si>
  <si>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</si>
  <si>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</si>
  <si>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</si>
  <si>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</si>
  <si>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</si>
  <si>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</si>
  <si>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</si>
  <si>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</si>
  <si>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</si>
  <si>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</si>
  <si>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</si>
  <si>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</si>
  <si>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</si>
  <si>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</si>
  <si>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</si>
  <si>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</si>
  <si>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</si>
  <si>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</si>
  <si>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</si>
  <si>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</si>
  <si>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</si>
  <si>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</si>
  <si>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</si>
  <si>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</si>
  <si>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</si>
  <si>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</si>
  <si>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</si>
  <si>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</si>
  <si>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</si>
  <si>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</si>
  <si>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</si>
  <si>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</si>
  <si>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</si>
  <si>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</si>
  <si>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</si>
  <si>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</si>
  <si>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</si>
  <si>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</si>
  <si>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</si>
  <si>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</si>
  <si>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</si>
  <si>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</si>
  <si>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</si>
  <si>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</si>
  <si>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</si>
  <si>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</si>
  <si>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</si>
  <si>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</si>
  <si>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</si>
  <si>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</si>
  <si>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</si>
  <si>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</si>
  <si>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</si>
  <si>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</si>
  <si>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</si>
  <si>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</si>
  <si>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</si>
  <si>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</si>
  <si>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</si>
  <si>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</si>
  <si>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</si>
  <si>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</si>
  <si>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</si>
  <si>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</si>
  <si>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</si>
  <si>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</si>
  <si>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</si>
  <si>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</si>
  <si>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</si>
  <si>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</si>
  <si>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</si>
  <si>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</si>
  <si>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</si>
  <si>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</si>
  <si>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</si>
  <si>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</si>
  <si>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</si>
  <si>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</si>
  <si>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</si>
  <si>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</si>
  <si>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</si>
  <si>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</si>
  <si>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</si>
  <si>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</si>
  <si>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</si>
  <si>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</si>
  <si>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</si>
  <si>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</si>
  <si>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</si>
  <si>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</si>
  <si>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</si>
  <si>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</si>
  <si>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</si>
  <si>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</si>
  <si>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</si>
  <si>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</si>
  <si>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</si>
  <si>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</si>
  <si>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</si>
  <si>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</si>
  <si>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</si>
  <si>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</si>
  <si>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</si>
  <si>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</si>
  <si>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</si>
  <si>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</si>
  <si>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</si>
  <si>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</si>
  <si>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</si>
  <si>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</si>
  <si>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</si>
  <si>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</si>
  <si>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</si>
  <si>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</si>
  <si>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</si>
  <si>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</si>
  <si>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</si>
  <si>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</si>
  <si>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</si>
  <si>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</si>
  <si>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</si>
  <si>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</si>
  <si>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</si>
  <si>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</si>
  <si>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</si>
  <si>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</si>
  <si>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</si>
  <si>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</si>
  <si>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</si>
  <si>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</si>
  <si>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</si>
  <si>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</si>
  <si>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</si>
  <si>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</si>
  <si>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</si>
  <si>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</si>
  <si>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</si>
  <si>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</si>
  <si>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</si>
  <si>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</si>
  <si>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</si>
  <si>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</si>
  <si>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</si>
  <si>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</si>
  <si>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</si>
  <si>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</si>
  <si>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</si>
  <si>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</si>
  <si>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</si>
  <si>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</si>
  <si>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</si>
  <si>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</si>
  <si>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</si>
  <si>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</si>
  <si>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</si>
  <si>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</si>
  <si>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</si>
  <si>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</si>
  <si>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</si>
  <si>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</si>
  <si>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</si>
  <si>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</si>
  <si>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</si>
  <si>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</si>
  <si>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</si>
  <si>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</si>
  <si>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</si>
  <si>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</si>
  <si>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</si>
  <si>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</si>
  <si>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</si>
  <si>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</si>
  <si>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</si>
  <si>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</si>
  <si>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</si>
  <si>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</si>
  <si>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</si>
  <si>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</si>
  <si>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</si>
  <si>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</si>
  <si>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</si>
  <si>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</si>
  <si>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</si>
  <si>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</si>
  <si>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</si>
  <si>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</si>
  <si>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</si>
  <si>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</si>
  <si>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</si>
  <si>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</si>
  <si>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</si>
  <si>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</si>
  <si>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</si>
  <si>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</si>
  <si>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</si>
  <si>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</si>
  <si>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</si>
  <si>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</si>
  <si>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</si>
  <si>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</si>
  <si>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</si>
  <si>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</si>
  <si>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</si>
  <si>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</si>
  <si>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</si>
  <si>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</si>
  <si>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</si>
  <si>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</si>
  <si>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</si>
  <si>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</si>
  <si>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</si>
  <si>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</si>
  <si>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</si>
  <si>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</si>
  <si>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</si>
  <si>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</si>
  <si>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</si>
  <si>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</si>
  <si>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</si>
  <si>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</si>
  <si>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</si>
  <si>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</si>
  <si>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</si>
  <si>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</si>
  <si>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</si>
  <si>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</si>
  <si>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</si>
  <si>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</si>
  <si>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</si>
  <si>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</si>
  <si>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</si>
  <si>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</si>
  <si>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</si>
  <si>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</si>
  <si>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</si>
  <si>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</si>
  <si>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</si>
  <si>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</si>
  <si>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</si>
  <si>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</si>
  <si>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</si>
  <si>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</si>
  <si>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</si>
  <si>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</si>
  <si>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</si>
  <si>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</si>
  <si>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</si>
  <si>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</si>
  <si>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</si>
  <si>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</si>
  <si>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</si>
  <si>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</si>
  <si>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</si>
  <si>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</si>
  <si>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</si>
  <si>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</si>
  <si>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</si>
  <si>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</si>
  <si>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</si>
  <si>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</si>
  <si>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</si>
  <si>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</si>
  <si>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</si>
  <si>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</si>
  <si>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</si>
  <si>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</si>
  <si>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</si>
  <si>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</si>
  <si>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</si>
  <si>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</si>
  <si>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</si>
  <si>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</si>
  <si>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</si>
  <si>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</si>
  <si>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</si>
  <si>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</si>
  <si>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</si>
  <si>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</si>
  <si>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</si>
  <si>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</si>
  <si>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</si>
  <si>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</si>
  <si>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</si>
  <si>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</si>
  <si>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</si>
  <si>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</si>
  <si>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</si>
  <si>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</si>
  <si>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</si>
  <si>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</si>
  <si>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</si>
  <si>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</si>
  <si>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</si>
  <si>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</si>
  <si>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</si>
  <si>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</si>
  <si>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</si>
  <si>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</si>
  <si>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</si>
  <si>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</si>
  <si>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</si>
  <si>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</si>
  <si>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</si>
  <si>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</si>
  <si>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</si>
  <si>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</si>
  <si>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</si>
  <si>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</si>
  <si>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</si>
  <si>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</si>
  <si>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</si>
  <si>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</si>
  <si>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</si>
  <si>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</si>
  <si>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</si>
  <si>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</si>
  <si>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</si>
  <si>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</si>
  <si>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</si>
  <si>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</si>
  <si>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</si>
  <si>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</si>
  <si>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</si>
  <si>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</si>
  <si>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</si>
  <si>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</si>
  <si>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</si>
  <si>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</si>
  <si>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</si>
  <si>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</si>
  <si>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</si>
  <si>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</si>
  <si>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</si>
  <si>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</si>
  <si>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</si>
  <si>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</si>
  <si>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</si>
  <si>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</si>
  <si>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</si>
  <si>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</si>
  <si>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</si>
  <si>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</si>
  <si>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</si>
  <si>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</si>
  <si>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</si>
  <si>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</si>
  <si>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</si>
  <si>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</si>
  <si>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</si>
  <si>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</si>
  <si>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</si>
  <si>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</si>
  <si>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</si>
  <si>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</si>
  <si>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</si>
  <si>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</si>
  <si>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</si>
  <si>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</si>
  <si>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</si>
  <si>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</si>
  <si>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</si>
  <si>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</si>
  <si>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</si>
  <si>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</si>
  <si>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</si>
  <si>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</si>
  <si>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</si>
  <si>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</si>
  <si>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</si>
  <si>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</si>
  <si>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</si>
  <si>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</si>
  <si>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</si>
  <si>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</si>
  <si>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</si>
  <si>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</si>
  <si>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</si>
  <si>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</si>
  <si>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</si>
  <si>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</si>
  <si>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</si>
  <si>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</si>
  <si>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</si>
  <si>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</si>
  <si>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</si>
  <si>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</si>
  <si>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</si>
  <si>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</si>
  <si>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</si>
  <si>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</si>
  <si>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</si>
  <si>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</si>
  <si>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</si>
  <si>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</si>
  <si>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</si>
  <si>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</si>
  <si>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</si>
  <si>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</si>
  <si>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</si>
  <si>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</si>
  <si>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</si>
  <si>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Cahrity given by Rehan to needy family</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</si>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</sst>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2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12" fillId="10" borderId="1" xfId="0" applyFont="1" applyFill="1" applyBorder="1" applyAlignment="1">
      <alignment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711">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31-May-24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3.755390856481" createdVersion="5" refreshedVersion="8" minRefreshableVersion="3" recordCount="19626" xr:uid="{00000000-000A-0000-FFFF-FFFF2E000000}">
  <cacheSource type="worksheet">
    <worksheetSource ref="A1:H20486" sheet="Posting"/>
  </cacheSource>
  <cacheFields count="8">
    <cacheField name="Date" numFmtId="0">
      <sharedItems containsDate="1" containsBlank="1" containsMixedTypes="1" minDate="2013-12-15T00:00:00" maxDate="2024-06-01T00:00:00" count="234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Phase IV Banglow"/>
        <s v="GSK DMC"/>
        <s v="VISA office" u="1"/>
        <s v="Various sites"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faheem elec"/>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ah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3.80799212963" createdVersion="5" refreshedVersion="8" minRefreshableVersion="3" recordCount="4175" xr:uid="{00000000-000A-0000-FFFF-FFFF2F000000}">
  <cacheSource type="worksheet">
    <worksheetSource ref="A1:H5560" sheet="Supplier"/>
  </cacheSource>
  <cacheFields count="8">
    <cacheField name="Date" numFmtId="0">
      <sharedItems containsNonDate="0" containsDate="1" containsString="0" containsBlank="1" minDate="2015-11-24T00:00:00" maxDate="2024-05-31T00:00:00" count="137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3T00:00:00"/>
        <d v="2024-05-14T00:00:00"/>
        <d v="2024-05-15T00:00:00"/>
        <d v="2024-05-18T00:00:00"/>
        <d v="2024-05-20T00:00:00"/>
        <d v="2024-05-24T00:00:00"/>
        <d v="2024-05-27T00:00:00"/>
        <d v="2024-05-2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2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40"/>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0"/>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1"/>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2"/>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3"/>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4"/>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5"/>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2"/>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6"/>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6"/>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86"/>
    <x v="898"/>
    <n v="50000"/>
    <m/>
    <n v="-50000"/>
    <x v="112"/>
  </r>
  <r>
    <x v="2160"/>
    <x v="65"/>
    <x v="786"/>
    <x v="898"/>
    <n v="25000"/>
    <m/>
    <n v="-25000"/>
    <x v="112"/>
  </r>
  <r>
    <x v="2160"/>
    <x v="91"/>
    <x v="783"/>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7"/>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3"/>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0"/>
    <x v="9478"/>
    <n v="250000"/>
    <m/>
    <n v="-250000"/>
    <x v="114"/>
  </r>
  <r>
    <x v="2209"/>
    <x v="94"/>
    <x v="548"/>
    <x v="9894"/>
    <n v="200000"/>
    <m/>
    <n v="-200000"/>
    <x v="114"/>
  </r>
  <r>
    <x v="2209"/>
    <x v="94"/>
    <x v="716"/>
    <x v="9895"/>
    <n v="40000"/>
    <m/>
    <n v="-40000"/>
    <x v="114"/>
  </r>
  <r>
    <x v="2209"/>
    <x v="94"/>
    <x v="757"/>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86"/>
    <x v="9903"/>
    <n v="8000"/>
    <m/>
    <n v="-8000"/>
    <x v="114"/>
  </r>
  <r>
    <x v="2210"/>
    <x v="81"/>
    <x v="786"/>
    <x v="9903"/>
    <n v="8000"/>
    <m/>
    <n v="-8000"/>
    <x v="114"/>
  </r>
  <r>
    <x v="2210"/>
    <x v="55"/>
    <x v="786"/>
    <x v="9903"/>
    <n v="8000"/>
    <m/>
    <n v="-8000"/>
    <x v="114"/>
  </r>
  <r>
    <x v="2210"/>
    <x v="61"/>
    <x v="786"/>
    <x v="9903"/>
    <n v="4000"/>
    <m/>
    <n v="-4000"/>
    <x v="114"/>
  </r>
  <r>
    <x v="2210"/>
    <x v="77"/>
    <x v="786"/>
    <x v="9903"/>
    <n v="12000"/>
    <m/>
    <n v="-12000"/>
    <x v="114"/>
  </r>
  <r>
    <x v="2210"/>
    <x v="67"/>
    <x v="786"/>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69"/>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2"/>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7"/>
    <x v="786"/>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49"/>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m/>
    <n v="-500000"/>
    <n v="-500000"/>
    <x v="114"/>
  </r>
  <r>
    <x v="2220"/>
    <x v="91"/>
    <x v="824"/>
    <x v="9948"/>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0"/>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8"/>
    <x v="10011"/>
    <n v="100000"/>
    <m/>
    <n v="-100000"/>
    <x v="115"/>
  </r>
  <r>
    <x v="2226"/>
    <x v="95"/>
    <x v="774"/>
    <x v="10012"/>
    <n v="15350"/>
    <m/>
    <n v="-15350"/>
    <x v="115"/>
  </r>
  <r>
    <x v="2226"/>
    <x v="84"/>
    <x v="774"/>
    <x v="10012"/>
    <n v="46500"/>
    <m/>
    <n v="-46500"/>
    <x v="115"/>
  </r>
  <r>
    <x v="2226"/>
    <x v="79"/>
    <x v="774"/>
    <x v="10012"/>
    <n v="80500"/>
    <m/>
    <n v="-80500"/>
    <x v="115"/>
  </r>
  <r>
    <x v="2226"/>
    <x v="94"/>
    <x v="774"/>
    <x v="10012"/>
    <n v="157650"/>
    <m/>
    <n v="-157650"/>
    <x v="115"/>
  </r>
  <r>
    <x v="2227"/>
    <x v="4"/>
    <x v="4"/>
    <x v="8114"/>
    <n v="3000"/>
    <m/>
    <n v="-3000"/>
    <x v="115"/>
  </r>
  <r>
    <x v="2227"/>
    <x v="97"/>
    <x v="786"/>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2"/>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49"/>
    <x v="10060"/>
    <n v="200000"/>
    <m/>
    <n v="-200000"/>
    <x v="115"/>
  </r>
  <r>
    <x v="2235"/>
    <x v="98"/>
    <x v="278"/>
    <x v="10061"/>
    <n v="300000"/>
    <m/>
    <n v="-300000"/>
    <x v="115"/>
  </r>
  <r>
    <x v="2236"/>
    <x v="58"/>
    <x v="772"/>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2"/>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2"/>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97"/>
    <x v="786"/>
    <x v="898"/>
    <n v="10000"/>
    <m/>
    <n v="-10000"/>
    <x v="115"/>
  </r>
  <r>
    <x v="2240"/>
    <x v="97"/>
    <x v="756"/>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3"/>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3"/>
    <x v="619"/>
    <x v="10086"/>
    <n v="1000000"/>
    <m/>
    <n v="-1000000"/>
    <x v="115"/>
  </r>
  <r>
    <x v="2241"/>
    <x v="73"/>
    <x v="278"/>
    <x v="10087"/>
    <n v="15200"/>
    <m/>
    <n v="-15200"/>
    <x v="115"/>
  </r>
  <r>
    <x v="2241"/>
    <x v="113"/>
    <x v="619"/>
    <x v="10086"/>
    <n v="400000"/>
    <m/>
    <n v="-400000"/>
    <x v="115"/>
  </r>
  <r>
    <x v="2241"/>
    <x v="94"/>
    <x v="417"/>
    <x v="9478"/>
    <n v="450000"/>
    <m/>
    <n v="-450000"/>
    <x v="115"/>
  </r>
  <r>
    <x v="2241"/>
    <x v="113"/>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3000"/>
    <m/>
    <n v="-3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2"/>
    <x v="86"/>
    <x v="655"/>
    <x v="10093"/>
    <n v="23000"/>
    <m/>
    <n v="-23000"/>
    <x v="115"/>
  </r>
  <r>
    <x v="2243"/>
    <x v="98"/>
    <x v="278"/>
    <x v="6171"/>
    <n v="54700"/>
    <m/>
    <n v="-54700"/>
    <x v="115"/>
  </r>
  <r>
    <x v="2243"/>
    <x v="98"/>
    <x v="278"/>
    <x v="6171"/>
    <n v="149717"/>
    <m/>
    <n v="-149717"/>
    <x v="115"/>
  </r>
  <r>
    <x v="2243"/>
    <x v="98"/>
    <x v="278"/>
    <x v="6171"/>
    <n v="49879"/>
    <m/>
    <n v="-49879"/>
    <x v="115"/>
  </r>
  <r>
    <x v="2243"/>
    <x v="98"/>
    <x v="278"/>
    <x v="10094"/>
    <n v="71000"/>
    <m/>
    <n v="-71000"/>
    <x v="115"/>
  </r>
  <r>
    <x v="2243"/>
    <x v="98"/>
    <x v="278"/>
    <x v="6171"/>
    <n v="83250"/>
    <m/>
    <n v="-83250"/>
    <x v="115"/>
  </r>
  <r>
    <x v="2243"/>
    <x v="94"/>
    <x v="2"/>
    <x v="8173"/>
    <n v="1300"/>
    <m/>
    <n v="-1300"/>
    <x v="115"/>
  </r>
  <r>
    <x v="2243"/>
    <x v="113"/>
    <x v="465"/>
    <x v="10095"/>
    <n v="5000"/>
    <m/>
    <n v="-5000"/>
    <x v="115"/>
  </r>
  <r>
    <x v="2243"/>
    <x v="58"/>
    <x v="314"/>
    <x v="898"/>
    <n v="3000"/>
    <m/>
    <n v="-3000"/>
    <x v="115"/>
  </r>
  <r>
    <x v="2243"/>
    <x v="113"/>
    <x v="278"/>
    <x v="10096"/>
    <n v="5000"/>
    <m/>
    <n v="-5000"/>
    <x v="115"/>
  </r>
  <r>
    <x v="2243"/>
    <x v="100"/>
    <x v="474"/>
    <x v="233"/>
    <n v="600"/>
    <m/>
    <n v="-600"/>
    <x v="115"/>
  </r>
  <r>
    <x v="2243"/>
    <x v="100"/>
    <x v="285"/>
    <x v="7872"/>
    <n v="300"/>
    <m/>
    <n v="-300"/>
    <x v="115"/>
  </r>
  <r>
    <x v="2243"/>
    <x v="99"/>
    <x v="219"/>
    <x v="10097"/>
    <n v="7000"/>
    <m/>
    <n v="-7000"/>
    <x v="115"/>
  </r>
  <r>
    <x v="2244"/>
    <x v="4"/>
    <x v="834"/>
    <x v="10098"/>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099"/>
    <n v="6700"/>
    <m/>
    <n v="-6700"/>
    <x v="115"/>
  </r>
  <r>
    <x v="2245"/>
    <x v="105"/>
    <x v="285"/>
    <x v="7068"/>
    <n v="1000"/>
    <m/>
    <n v="-1000"/>
    <x v="115"/>
  </r>
  <r>
    <x v="2245"/>
    <x v="7"/>
    <x v="27"/>
    <x v="5198"/>
    <n v="57681"/>
    <m/>
    <n v="-57681"/>
    <x v="115"/>
  </r>
  <r>
    <x v="2245"/>
    <x v="4"/>
    <x v="27"/>
    <x v="5198"/>
    <n v="31010"/>
    <m/>
    <n v="-31010"/>
    <x v="115"/>
  </r>
  <r>
    <x v="2245"/>
    <x v="99"/>
    <x v="285"/>
    <x v="10100"/>
    <n v="5000"/>
    <m/>
    <n v="-5000"/>
    <x v="115"/>
  </r>
  <r>
    <x v="2245"/>
    <x v="73"/>
    <x v="278"/>
    <x v="10101"/>
    <n v="50000"/>
    <m/>
    <n v="-50000"/>
    <x v="115"/>
  </r>
  <r>
    <x v="2246"/>
    <x v="95"/>
    <x v="770"/>
    <x v="10102"/>
    <n v="50000"/>
    <m/>
    <n v="-50000"/>
    <x v="115"/>
  </r>
  <r>
    <x v="2246"/>
    <x v="111"/>
    <x v="278"/>
    <x v="10103"/>
    <n v="4870"/>
    <m/>
    <n v="-4870"/>
    <x v="115"/>
  </r>
  <r>
    <x v="2246"/>
    <x v="95"/>
    <x v="474"/>
    <x v="233"/>
    <n v="200"/>
    <m/>
    <n v="-200"/>
    <x v="115"/>
  </r>
  <r>
    <x v="2246"/>
    <x v="4"/>
    <x v="4"/>
    <x v="8114"/>
    <n v="3000"/>
    <m/>
    <n v="-3000"/>
    <x v="115"/>
  </r>
  <r>
    <x v="2246"/>
    <x v="109"/>
    <x v="174"/>
    <x v="898"/>
    <n v="10000"/>
    <m/>
    <n v="-10000"/>
    <x v="115"/>
  </r>
  <r>
    <x v="2246"/>
    <x v="4"/>
    <x v="516"/>
    <x v="898"/>
    <n v="5330"/>
    <m/>
    <n v="-5330"/>
    <x v="115"/>
  </r>
  <r>
    <x v="2246"/>
    <x v="86"/>
    <x v="644"/>
    <x v="10104"/>
    <n v="500000"/>
    <m/>
    <n v="-500000"/>
    <x v="115"/>
  </r>
  <r>
    <x v="2246"/>
    <x v="81"/>
    <x v="835"/>
    <x v="10105"/>
    <n v="370000"/>
    <m/>
    <n v="-370000"/>
    <x v="115"/>
  </r>
  <r>
    <x v="2246"/>
    <x v="92"/>
    <x v="836"/>
    <x v="10106"/>
    <n v="2000000"/>
    <m/>
    <n v="-2000000"/>
    <x v="115"/>
  </r>
  <r>
    <x v="2246"/>
    <x v="86"/>
    <x v="208"/>
    <x v="10107"/>
    <n v="600000"/>
    <m/>
    <n v="-600000"/>
    <x v="115"/>
  </r>
  <r>
    <x v="2246"/>
    <x v="86"/>
    <x v="208"/>
    <x v="10107"/>
    <n v="400000"/>
    <m/>
    <n v="-400000"/>
    <x v="115"/>
  </r>
  <r>
    <x v="2247"/>
    <x v="95"/>
    <x v="474"/>
    <x v="233"/>
    <n v="400"/>
    <m/>
    <n v="-400"/>
    <x v="115"/>
  </r>
  <r>
    <x v="2247"/>
    <x v="58"/>
    <x v="772"/>
    <x v="10108"/>
    <n v="26000"/>
    <m/>
    <n v="-26000"/>
    <x v="115"/>
  </r>
  <r>
    <x v="2247"/>
    <x v="73"/>
    <x v="628"/>
    <x v="10109"/>
    <n v="7000"/>
    <m/>
    <n v="-7000"/>
    <x v="115"/>
  </r>
  <r>
    <x v="2247"/>
    <x v="95"/>
    <x v="474"/>
    <x v="898"/>
    <n v="1100"/>
    <m/>
    <n v="-1100"/>
    <x v="115"/>
  </r>
  <r>
    <x v="2247"/>
    <x v="97"/>
    <x v="278"/>
    <x v="10110"/>
    <n v="47620"/>
    <m/>
    <n v="-47620"/>
    <x v="115"/>
  </r>
  <r>
    <x v="2247"/>
    <x v="86"/>
    <x v="542"/>
    <x v="10111"/>
    <n v="100000"/>
    <m/>
    <n v="-100000"/>
    <x v="115"/>
  </r>
  <r>
    <x v="2247"/>
    <x v="73"/>
    <x v="628"/>
    <x v="10112"/>
    <n v="309000"/>
    <m/>
    <n v="-309000"/>
    <x v="115"/>
  </r>
  <r>
    <x v="2247"/>
    <x v="73"/>
    <x v="278"/>
    <x v="10113"/>
    <n v="18960"/>
    <m/>
    <n v="-18960"/>
    <x v="115"/>
  </r>
  <r>
    <x v="2247"/>
    <x v="73"/>
    <x v="278"/>
    <x v="10114"/>
    <n v="10000"/>
    <m/>
    <n v="-10000"/>
    <x v="115"/>
  </r>
  <r>
    <x v="2247"/>
    <x v="73"/>
    <x v="278"/>
    <x v="10115"/>
    <n v="7500"/>
    <m/>
    <n v="-7500"/>
    <x v="115"/>
  </r>
  <r>
    <x v="2247"/>
    <x v="4"/>
    <x v="4"/>
    <x v="8114"/>
    <n v="5000"/>
    <m/>
    <n v="-5000"/>
    <x v="115"/>
  </r>
  <r>
    <x v="2248"/>
    <x v="73"/>
    <x v="474"/>
    <x v="233"/>
    <n v="1500"/>
    <m/>
    <n v="-1500"/>
    <x v="115"/>
  </r>
  <r>
    <x v="2248"/>
    <x v="81"/>
    <x v="278"/>
    <x v="10116"/>
    <n v="4600"/>
    <m/>
    <n v="-4600"/>
    <x v="115"/>
  </r>
  <r>
    <x v="2248"/>
    <x v="99"/>
    <x v="837"/>
    <x v="10117"/>
    <n v="10000"/>
    <m/>
    <n v="-10000"/>
    <x v="115"/>
  </r>
  <r>
    <x v="2248"/>
    <x v="4"/>
    <x v="4"/>
    <x v="8114"/>
    <n v="5000"/>
    <m/>
    <n v="-5000"/>
    <x v="115"/>
  </r>
  <r>
    <x v="2248"/>
    <x v="107"/>
    <x v="474"/>
    <x v="233"/>
    <n v="1200"/>
    <m/>
    <n v="-1200"/>
    <x v="115"/>
  </r>
  <r>
    <x v="2248"/>
    <x v="4"/>
    <x v="2"/>
    <x v="10118"/>
    <n v="380"/>
    <m/>
    <n v="-380"/>
    <x v="115"/>
  </r>
  <r>
    <x v="2248"/>
    <x v="73"/>
    <x v="278"/>
    <x v="10119"/>
    <n v="150000"/>
    <m/>
    <n v="-150000"/>
    <x v="115"/>
  </r>
  <r>
    <x v="2226"/>
    <x v="80"/>
    <x v="767"/>
    <x v="10120"/>
    <n v="120000"/>
    <m/>
    <n v="-120000"/>
    <x v="115"/>
  </r>
  <r>
    <x v="2226"/>
    <x v="69"/>
    <x v="767"/>
    <x v="10121"/>
    <n v="69932"/>
    <m/>
    <n v="-69932"/>
    <x v="115"/>
  </r>
  <r>
    <x v="2226"/>
    <x v="94"/>
    <x v="592"/>
    <x v="10122"/>
    <n v="900000"/>
    <m/>
    <n v="-900000"/>
    <x v="115"/>
  </r>
  <r>
    <x v="2226"/>
    <x v="94"/>
    <x v="592"/>
    <x v="10122"/>
    <n v="924000"/>
    <m/>
    <n v="-924000"/>
    <x v="115"/>
  </r>
  <r>
    <x v="2228"/>
    <x v="1"/>
    <x v="261"/>
    <x v="10123"/>
    <n v="20525"/>
    <m/>
    <n v="-20525"/>
    <x v="115"/>
  </r>
  <r>
    <x v="2228"/>
    <x v="22"/>
    <x v="261"/>
    <x v="10123"/>
    <n v="35364"/>
    <m/>
    <n v="-35364"/>
    <x v="115"/>
  </r>
  <r>
    <x v="2228"/>
    <x v="23"/>
    <x v="261"/>
    <x v="10123"/>
    <n v="32760"/>
    <m/>
    <n v="-32760"/>
    <x v="115"/>
  </r>
  <r>
    <x v="2233"/>
    <x v="79"/>
    <x v="389"/>
    <x v="10124"/>
    <n v="640444"/>
    <m/>
    <n v="-640444"/>
    <x v="115"/>
  </r>
  <r>
    <x v="2243"/>
    <x v="73"/>
    <x v="248"/>
    <x v="10125"/>
    <n v="90000"/>
    <m/>
    <n v="-90000"/>
    <x v="115"/>
  </r>
  <r>
    <x v="2243"/>
    <x v="91"/>
    <x v="248"/>
    <x v="10125"/>
    <n v="10000"/>
    <m/>
    <n v="-10000"/>
    <x v="115"/>
  </r>
  <r>
    <x v="2243"/>
    <x v="104"/>
    <x v="248"/>
    <x v="10125"/>
    <n v="200000"/>
    <m/>
    <n v="-200000"/>
    <x v="115"/>
  </r>
  <r>
    <x v="2246"/>
    <x v="86"/>
    <x v="542"/>
    <x v="10126"/>
    <n v="22000"/>
    <m/>
    <n v="-22000"/>
    <x v="115"/>
  </r>
  <r>
    <x v="2248"/>
    <x v="94"/>
    <x v="786"/>
    <x v="10127"/>
    <n v="150000"/>
    <m/>
    <n v="-150000"/>
    <x v="115"/>
  </r>
  <r>
    <x v="2248"/>
    <x v="23"/>
    <x v="838"/>
    <x v="10128"/>
    <n v="600000"/>
    <m/>
    <n v="-600000"/>
    <x v="115"/>
  </r>
  <r>
    <x v="2223"/>
    <x v="73"/>
    <x v="97"/>
    <x v="9973"/>
    <m/>
    <n v="1000000"/>
    <n v="1000000"/>
    <x v="115"/>
  </r>
  <r>
    <x v="2223"/>
    <x v="73"/>
    <x v="97"/>
    <x v="9973"/>
    <m/>
    <n v="1000000"/>
    <n v="1000000"/>
    <x v="115"/>
  </r>
  <r>
    <x v="2223"/>
    <x v="52"/>
    <x v="97"/>
    <x v="10122"/>
    <m/>
    <n v="900000"/>
    <n v="900000"/>
    <x v="115"/>
  </r>
  <r>
    <x v="2223"/>
    <x v="52"/>
    <x v="97"/>
    <x v="10122"/>
    <m/>
    <n v="924000"/>
    <n v="924000"/>
    <x v="115"/>
  </r>
  <r>
    <x v="2230"/>
    <x v="22"/>
    <x v="97"/>
    <x v="10129"/>
    <m/>
    <n v="333522"/>
    <n v="333522"/>
    <x v="115"/>
  </r>
  <r>
    <x v="2230"/>
    <x v="22"/>
    <x v="97"/>
    <x v="10130"/>
    <m/>
    <n v="333522"/>
    <n v="333522"/>
    <x v="115"/>
  </r>
  <r>
    <x v="2230"/>
    <x v="22"/>
    <x v="97"/>
    <x v="10131"/>
    <m/>
    <n v="333522"/>
    <n v="333522"/>
    <x v="115"/>
  </r>
  <r>
    <x v="2229"/>
    <x v="84"/>
    <x v="97"/>
    <x v="10132"/>
    <m/>
    <n v="10328660"/>
    <n v="10328660"/>
    <x v="115"/>
  </r>
  <r>
    <x v="2229"/>
    <x v="23"/>
    <x v="97"/>
    <x v="10133"/>
    <m/>
    <n v="359992"/>
    <n v="359992"/>
    <x v="115"/>
  </r>
  <r>
    <x v="2231"/>
    <x v="23"/>
    <x v="97"/>
    <x v="10134"/>
    <m/>
    <n v="93000"/>
    <n v="93000"/>
    <x v="115"/>
  </r>
  <r>
    <x v="2233"/>
    <x v="112"/>
    <x v="97"/>
    <x v="10135"/>
    <m/>
    <n v="200000"/>
    <n v="200000"/>
    <x v="115"/>
  </r>
  <r>
    <x v="2234"/>
    <x v="65"/>
    <x v="97"/>
    <x v="10136"/>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79"/>
    <x v="97"/>
    <x v="10137"/>
    <m/>
    <n v="300000"/>
    <n v="300000"/>
    <x v="115"/>
  </r>
  <r>
    <x v="2241"/>
    <x v="55"/>
    <x v="97"/>
    <x v="10138"/>
    <m/>
    <n v="670318"/>
    <n v="670318"/>
    <x v="115"/>
  </r>
  <r>
    <x v="2243"/>
    <x v="109"/>
    <x v="97"/>
    <x v="10139"/>
    <m/>
    <n v="1520392"/>
    <n v="1520392"/>
    <x v="115"/>
  </r>
  <r>
    <x v="2246"/>
    <x v="1"/>
    <x v="97"/>
    <x v="10140"/>
    <m/>
    <n v="246087"/>
    <n v="246087"/>
    <x v="115"/>
  </r>
  <r>
    <x v="2246"/>
    <x v="1"/>
    <x v="97"/>
    <x v="10141"/>
    <m/>
    <n v="246087"/>
    <n v="246087"/>
    <x v="115"/>
  </r>
  <r>
    <x v="2246"/>
    <x v="1"/>
    <x v="97"/>
    <x v="10142"/>
    <m/>
    <n v="246087"/>
    <n v="246087"/>
    <x v="115"/>
  </r>
  <r>
    <x v="2246"/>
    <x v="73"/>
    <x v="97"/>
    <x v="10143"/>
    <m/>
    <n v="1400000"/>
    <n v="1400000"/>
    <x v="115"/>
  </r>
  <r>
    <x v="2246"/>
    <x v="73"/>
    <x v="97"/>
    <x v="10107"/>
    <m/>
    <n v="1000000"/>
    <n v="1000000"/>
    <x v="115"/>
  </r>
  <r>
    <x v="224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8"/>
    <x v="22"/>
    <s v="2591"/>
    <n v="12000"/>
    <m/>
    <n v="12000"/>
    <m/>
  </r>
  <r>
    <x v="1215"/>
    <x v="105"/>
    <x v="32"/>
    <m/>
    <m/>
    <n v="403164"/>
    <n v="-403164"/>
    <s v="Adjusted"/>
  </r>
  <r>
    <x v="1215"/>
    <x v="105"/>
    <x v="31"/>
    <m/>
    <m/>
    <n v="530000"/>
    <n v="-530000"/>
    <s v="Adjusted"/>
  </r>
  <r>
    <x v="1215"/>
    <x v="105"/>
    <x v="30"/>
    <m/>
    <m/>
    <n v="394000"/>
    <n v="-394000"/>
    <s v="Adjusted"/>
  </r>
  <r>
    <x v="1215"/>
    <x v="90"/>
    <x v="16"/>
    <m/>
    <m/>
    <n v="16040"/>
    <n v="-16040"/>
    <s v="Adjusted"/>
  </r>
  <r>
    <x v="1215"/>
    <x v="94"/>
    <x v="16"/>
    <m/>
    <m/>
    <n v="7360"/>
    <n v="-7360"/>
    <s v="Adjusted"/>
  </r>
  <r>
    <x v="1215"/>
    <x v="95"/>
    <x v="16"/>
    <m/>
    <m/>
    <n v="13000"/>
    <n v="-13000"/>
    <s v="Adjusted"/>
  </r>
  <r>
    <x v="1215"/>
    <x v="0"/>
    <x v="2"/>
    <m/>
    <n v="17519"/>
    <m/>
    <n v="17519"/>
    <m/>
  </r>
  <r>
    <x v="1216"/>
    <x v="122"/>
    <x v="20"/>
    <s v="181"/>
    <n v="339606"/>
    <m/>
    <n v="339606"/>
    <m/>
  </r>
  <r>
    <x v="1217"/>
    <x v="122"/>
    <x v="3"/>
    <s v="5344"/>
    <n v="2106"/>
    <m/>
    <n v="2106"/>
    <m/>
  </r>
  <r>
    <x v="1218"/>
    <x v="107"/>
    <x v="3"/>
    <s v="5401"/>
    <n v="4678"/>
    <m/>
    <n v="4678"/>
    <m/>
  </r>
  <r>
    <x v="1219"/>
    <x v="102"/>
    <x v="0"/>
    <m/>
    <m/>
    <n v="135900"/>
    <n v="-135900"/>
    <s v="Cash from al madian"/>
  </r>
  <r>
    <x v="1219"/>
    <x v="105"/>
    <x v="0"/>
    <m/>
    <m/>
    <n v="48390"/>
    <n v="-48390"/>
    <m/>
  </r>
  <r>
    <x v="1219"/>
    <x v="123"/>
    <x v="0"/>
    <m/>
    <m/>
    <n v="90710"/>
    <n v="-90710"/>
    <m/>
  </r>
  <r>
    <x v="1220"/>
    <x v="102"/>
    <x v="4"/>
    <m/>
    <m/>
    <n v="90000"/>
    <n v="-90000"/>
    <s v="Rec from NEC in acc of Engro"/>
  </r>
  <r>
    <x v="1220"/>
    <x v="122"/>
    <x v="4"/>
    <m/>
    <m/>
    <n v="10000"/>
    <n v="-10000"/>
    <m/>
  </r>
  <r>
    <x v="1220"/>
    <x v="127"/>
    <x v="4"/>
    <m/>
    <m/>
    <n v="200000"/>
    <n v="-200000"/>
    <m/>
  </r>
  <r>
    <x v="1221"/>
    <x v="108"/>
    <x v="3"/>
    <s v="5550"/>
    <n v="14301"/>
    <m/>
    <n v="14301"/>
    <m/>
  </r>
  <r>
    <x v="1222"/>
    <x v="123"/>
    <x v="3"/>
    <s v="5594"/>
    <n v="2016"/>
    <m/>
    <n v="2016"/>
    <m/>
  </r>
  <r>
    <x v="1222"/>
    <x v="46"/>
    <x v="33"/>
    <m/>
    <n v="526000"/>
    <m/>
    <n v="526000"/>
    <m/>
  </r>
  <r>
    <x v="1222"/>
    <x v="46"/>
    <x v="20"/>
    <m/>
    <m/>
    <n v="500000"/>
    <n v="-500000"/>
    <s v="Sheet adjust from Al madina steel = 500,000"/>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0" firstHeaderRow="0" firstDataRow="1" firstDataCol="1" rowPageCount="3" colPageCount="1"/>
  <pivotFields count="8">
    <pivotField axis="axisPage" showAll="0">
      <items count="2347">
        <item x="249"/>
        <item m="1" x="2344"/>
        <item m="1" x="2299"/>
        <item m="1" x="2298"/>
        <item m="1" x="2312"/>
        <item m="1" x="2302"/>
        <item m="1" x="2264"/>
        <item m="1" x="2283"/>
        <item m="1" x="2290"/>
        <item m="1" x="2310"/>
        <item m="1" x="2289"/>
        <item m="1" x="2318"/>
        <item m="1" x="2326"/>
        <item m="1" x="2287"/>
        <item m="1" x="2333"/>
        <item m="1" x="2280"/>
        <item m="1" x="2338"/>
        <item m="1" x="2293"/>
        <item m="1" x="2253"/>
        <item m="1" x="2342"/>
        <item m="1" x="2345"/>
        <item m="1" x="2260"/>
        <item m="1" x="2301"/>
        <item m="1" x="2255"/>
        <item m="1" x="2256"/>
        <item m="1" x="2258"/>
        <item m="1" x="2272"/>
        <item m="1" x="2273"/>
        <item m="1" x="2319"/>
        <item m="1" x="2307"/>
        <item m="1" x="2308"/>
        <item m="1" x="2313"/>
        <item m="1" x="2324"/>
        <item m="1" x="2303"/>
        <item m="1" x="2265"/>
        <item m="1" x="2270"/>
        <item m="1" x="2277"/>
        <item m="1" x="2327"/>
        <item x="0"/>
        <item m="1" x="2314"/>
        <item m="1" x="2320"/>
        <item m="1" x="2278"/>
        <item x="1"/>
        <item m="1" x="2321"/>
        <item m="1" x="2340"/>
        <item x="2"/>
        <item x="3"/>
        <item m="1" x="2284"/>
        <item m="1" x="2335"/>
        <item m="1" x="2281"/>
        <item m="1" x="2331"/>
        <item m="1" x="2339"/>
        <item m="1" x="2343"/>
        <item x="4"/>
        <item m="1" x="2254"/>
        <item x="5"/>
        <item x="6"/>
        <item m="1" x="22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6"/>
        <item x="157"/>
        <item x="158"/>
        <item x="159"/>
        <item x="160"/>
        <item x="161"/>
        <item x="162"/>
        <item x="163"/>
        <item x="164"/>
        <item x="165"/>
        <item x="166"/>
        <item x="167"/>
        <item x="168"/>
        <item x="169"/>
        <item m="1" x="22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4"/>
        <item x="276"/>
        <item x="277"/>
        <item x="278"/>
        <item x="275"/>
        <item m="1" x="2291"/>
        <item x="279"/>
        <item x="280"/>
        <item x="281"/>
        <item x="282"/>
        <item x="283"/>
        <item x="284"/>
        <item x="285"/>
        <item x="286"/>
        <item x="287"/>
        <item x="288"/>
        <item x="289"/>
        <item x="290"/>
        <item x="291"/>
        <item x="292"/>
        <item x="293"/>
        <item x="294"/>
        <item x="295"/>
        <item x="296"/>
        <item m="1" x="2295"/>
        <item x="297"/>
        <item x="298"/>
        <item x="299"/>
        <item m="1" x="2297"/>
        <item x="300"/>
        <item x="302"/>
        <item x="303"/>
        <item x="301"/>
        <item x="304"/>
        <item x="305"/>
        <item x="306"/>
        <item x="307"/>
        <item x="308"/>
        <item x="309"/>
        <item x="310"/>
        <item x="311"/>
        <item x="312"/>
        <item m="1" x="2261"/>
        <item x="313"/>
        <item m="1" x="2263"/>
        <item x="314"/>
        <item x="315"/>
        <item x="316"/>
        <item x="317"/>
        <item x="318"/>
        <item x="319"/>
        <item x="320"/>
        <item x="321"/>
        <item m="1" x="2309"/>
        <item x="323"/>
        <item x="324"/>
        <item x="325"/>
        <item x="326"/>
        <item x="322"/>
        <item x="327"/>
        <item x="328"/>
        <item x="329"/>
        <item x="330"/>
        <item x="331"/>
        <item m="1" x="2300"/>
        <item x="332"/>
        <item m="1" x="2262"/>
        <item x="333"/>
        <item x="334"/>
        <item x="335"/>
        <item x="336"/>
        <item x="337"/>
        <item x="338"/>
        <item x="344"/>
        <item m="1" x="22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9"/>
        <item x="375"/>
        <item x="376"/>
        <item x="373"/>
        <item x="377"/>
        <item x="378"/>
        <item x="379"/>
        <item x="380"/>
        <item m="1" x="2304"/>
        <item x="381"/>
        <item x="382"/>
        <item x="383"/>
        <item x="384"/>
        <item x="385"/>
        <item x="386"/>
        <item x="387"/>
        <item x="388"/>
        <item x="389"/>
        <item x="390"/>
        <item x="391"/>
        <item x="392"/>
        <item x="393"/>
        <item x="394"/>
        <item x="395"/>
        <item x="396"/>
        <item x="397"/>
        <item x="399"/>
        <item x="400"/>
        <item x="401"/>
        <item x="398"/>
        <item x="402"/>
        <item m="1" x="2305"/>
        <item x="403"/>
        <item x="404"/>
        <item x="405"/>
        <item x="406"/>
        <item x="407"/>
        <item x="408"/>
        <item x="409"/>
        <item m="1" x="2271"/>
        <item x="410"/>
        <item x="411"/>
        <item x="421"/>
        <item x="412"/>
        <item x="413"/>
        <item x="414"/>
        <item x="415"/>
        <item x="416"/>
        <item x="417"/>
        <item m="1" x="2325"/>
        <item x="418"/>
        <item x="419"/>
        <item x="420"/>
        <item x="423"/>
        <item x="443"/>
        <item x="424"/>
        <item x="422"/>
        <item x="425"/>
        <item x="426"/>
        <item x="427"/>
        <item x="428"/>
        <item x="429"/>
        <item x="430"/>
        <item x="431"/>
        <item x="432"/>
        <item m="1" x="2317"/>
        <item x="433"/>
        <item x="434"/>
        <item x="435"/>
        <item x="436"/>
        <item x="438"/>
        <item x="437"/>
        <item x="439"/>
        <item x="440"/>
        <item x="442"/>
        <item x="441"/>
        <item x="445"/>
        <item x="446"/>
        <item x="447"/>
        <item x="444"/>
        <item x="448"/>
        <item x="449"/>
        <item x="450"/>
        <item x="451"/>
        <item x="452"/>
        <item x="453"/>
        <item x="454"/>
        <item x="455"/>
        <item x="456"/>
        <item x="457"/>
        <item m="1" x="2279"/>
        <item x="458"/>
        <item x="459"/>
        <item m="1" x="2328"/>
        <item x="460"/>
        <item x="461"/>
        <item x="462"/>
        <item x="463"/>
        <item m="1" x="2337"/>
        <item x="464"/>
        <item x="465"/>
        <item x="466"/>
        <item x="467"/>
        <item x="468"/>
        <item x="469"/>
        <item x="470"/>
        <item m="1" x="2316"/>
        <item x="471"/>
        <item x="472"/>
        <item x="473"/>
        <item x="474"/>
        <item x="475"/>
        <item x="476"/>
        <item x="477"/>
        <item x="478"/>
        <item x="479"/>
        <item x="480"/>
        <item x="481"/>
        <item x="482"/>
        <item x="483"/>
        <item x="484"/>
        <item m="1" x="2292"/>
        <item x="490"/>
        <item x="485"/>
        <item x="486"/>
        <item x="487"/>
        <item x="488"/>
        <item x="489"/>
        <item x="491"/>
        <item x="492"/>
        <item m="1" x="2285"/>
        <item m="1" x="2329"/>
        <item x="503"/>
        <item m="1" x="2332"/>
        <item x="493"/>
        <item x="494"/>
        <item x="504"/>
        <item x="495"/>
        <item x="496"/>
        <item x="497"/>
        <item x="498"/>
        <item x="499"/>
        <item x="500"/>
        <item x="501"/>
        <item x="502"/>
        <item x="505"/>
        <item x="506"/>
        <item x="507"/>
        <item x="508"/>
        <item m="1" x="22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1"/>
        <item x="564"/>
        <item x="565"/>
        <item x="566"/>
        <item x="567"/>
        <item x="568"/>
        <item x="569"/>
        <item x="570"/>
        <item x="571"/>
        <item x="572"/>
        <item x="573"/>
        <item x="574"/>
        <item m="1" x="22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8"/>
        <item x="698"/>
        <item x="708"/>
        <item x="709"/>
        <item x="710"/>
        <item x="699"/>
        <item x="700"/>
        <item x="701"/>
        <item x="702"/>
        <item x="703"/>
        <item x="704"/>
        <item x="705"/>
        <item x="706"/>
        <item x="707"/>
        <item x="711"/>
        <item x="726"/>
        <item x="727"/>
        <item x="734"/>
        <item x="712"/>
        <item x="728"/>
        <item x="729"/>
        <item m="1" x="23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4"/>
        <item x="753"/>
        <item m="1" x="2276"/>
        <item x="740"/>
        <item x="754"/>
        <item x="741"/>
        <item x="742"/>
        <item x="743"/>
        <item x="744"/>
        <item x="745"/>
        <item x="746"/>
        <item x="747"/>
        <item x="755"/>
        <item x="748"/>
        <item x="757"/>
        <item x="758"/>
        <item x="769"/>
        <item x="759"/>
        <item m="1" x="2323"/>
        <item x="760"/>
        <item x="761"/>
        <item x="770"/>
        <item m="1" x="2330"/>
        <item x="762"/>
        <item x="771"/>
        <item x="763"/>
        <item x="764"/>
        <item x="765"/>
        <item x="766"/>
        <item x="772"/>
        <item x="773"/>
        <item x="767"/>
        <item x="768"/>
        <item x="774"/>
        <item x="775"/>
        <item x="790"/>
        <item x="776"/>
        <item x="791"/>
        <item x="777"/>
        <item x="778"/>
        <item x="792"/>
        <item x="779"/>
        <item x="780"/>
        <item x="781"/>
        <item x="782"/>
        <item x="793"/>
        <item x="783"/>
        <item x="794"/>
        <item x="795"/>
        <item x="224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1"/>
        <item x="944"/>
        <item m="1" x="22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2"/>
        <item x="1583"/>
        <item x="1577"/>
        <item x="1578"/>
        <item x="1576"/>
        <item x="1579"/>
        <item x="1580"/>
        <item x="1586"/>
        <item x="1587"/>
        <item x="1581"/>
        <item x="1582"/>
        <item x="1588"/>
        <item x="1589"/>
        <item x="1590"/>
        <item x="1602"/>
        <item x="1612"/>
        <item m="1" x="22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t="default"/>
      </items>
    </pivotField>
    <pivotField axis="axisRow" showAll="0">
      <items count="247">
        <item sd="0" x="113"/>
        <item sd="0" x="112"/>
        <item sd="0" x="111"/>
        <item sd="0" x="106"/>
        <item sd="0" x="104"/>
        <item sd="0" x="105"/>
        <item sd="0" x="103"/>
        <item sd="0" x="109"/>
        <item sd="0" x="107"/>
        <item sd="0" x="99"/>
        <item sd="0" x="102"/>
        <item sd="0" x="100"/>
        <item sd="0" x="98"/>
        <item sd="0" x="95"/>
        <item sd="0" x="97"/>
        <item sd="0" m="1" x="120"/>
        <item sd="0" x="94"/>
        <item sd="0" x="92"/>
        <item sd="0" x="91"/>
        <item sd="0" x="90"/>
        <item sd="0" x="52"/>
        <item sd="0" x="89"/>
        <item sd="0" x="87"/>
        <item sd="0" x="88"/>
        <item sd="0" x="85"/>
        <item sd="0" x="72"/>
        <item sd="0" x="79"/>
        <item sd="0" x="84"/>
        <item sd="0" x="83"/>
        <item sd="0" m="1" x="11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4"/>
        <item sd="0" x="49"/>
        <item sd="0" x="24"/>
        <item sd="0" x="33"/>
        <item sd="0" x="23"/>
        <item sd="0" x="22"/>
        <item sd="0" x="34"/>
        <item n="JPMC (Main Project)" sd="0" x="11"/>
        <item sd="0" x="18"/>
        <item sd="0" x="48"/>
        <item sd="0" x="46"/>
        <item sd="0" x="45"/>
        <item sd="0" x="37"/>
        <item sd="0" x="47"/>
        <item sd="0" m="1" x="158"/>
        <item sd="0" x="44"/>
        <item sd="0" m="1" x="172"/>
        <item sd="0" x="42"/>
        <item sd="0" x="40"/>
        <item sd="0" x="15"/>
        <item sd="0" x="27"/>
        <item sd="0" x="30"/>
        <item sd="0" x="25"/>
        <item sd="0" x="29"/>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sd="0" m="1" x="184"/>
        <item sd="0" x="41"/>
        <item sd="0" m="1" x="194"/>
        <item sd="0" x="20"/>
        <item sd="0" x="36"/>
        <item sd="0" x="32"/>
        <item sd="0" x="31"/>
        <item sd="0" m="1" x="222"/>
        <item m="1" x="154"/>
        <item sd="0" x="51"/>
        <item sd="0" m="1" x="212"/>
        <item sd="0" m="1" x="177"/>
        <item sd="0" m="1" x="170"/>
        <item sd="0" m="1" x="142"/>
        <item sd="0" x="0"/>
        <item sd="0" x="26"/>
        <item sd="0" x="19"/>
        <item sd="0" m="1" x="164"/>
        <item sd="0" x="21"/>
        <item sd="0" m="1" x="235"/>
        <item sd="0" x="63"/>
        <item sd="0" x="64"/>
        <item sd="0" m="1" x="114"/>
        <item m="1" x="179"/>
        <item sd="0" x="70"/>
        <item m="1" x="209"/>
        <item m="1" x="141"/>
        <item m="1" x="146"/>
        <item sd="0" m="1" x="131"/>
        <item sd="0" m="1" x="201"/>
        <item sd="0" m="1" x="133"/>
        <item sd="0" m="1" x="128"/>
        <item m="1" x="196"/>
        <item sd="0" m="1" x="238"/>
        <item sd="0" x="82"/>
        <item sd="0" m="1" x="241"/>
        <item sd="0" m="1" x="185"/>
        <item sd="0" m="1" x="157"/>
        <item sd="0" m="1" x="115"/>
        <item sd="0" m="1" x="160"/>
        <item sd="0" m="1" x="207"/>
        <item sd="0" m="1" x="165"/>
        <item sd="0" m="1" x="123"/>
        <item sd="0" x="93"/>
        <item sd="0" m="1" x="126"/>
        <item sd="0" m="1" x="125"/>
        <item sd="0" m="1" x="124"/>
        <item m="1" x="127"/>
        <item sd="0" m="1" x="117"/>
        <item sd="0" x="96"/>
        <item m="1" x="121"/>
        <item m="1" x="122"/>
        <item sd="0" m="1" x="118"/>
        <item sd="0" x="101"/>
        <item sd="0" m="1" x="116"/>
        <item sd="0" x="108"/>
        <item sd="0" x="110"/>
        <item t="default"/>
      </items>
    </pivotField>
    <pivotField axis="axisRow" showAll="0">
      <items count="1098">
        <item sd="0" x="60"/>
        <item sd="0" x="149"/>
        <item sd="0" m="1" x="940"/>
        <item sd="0" m="1" x="1038"/>
        <item sd="0" m="1" x="902"/>
        <item sd="0" x="18"/>
        <item sd="0" x="288"/>
        <item sd="0" m="1" x="1079"/>
        <item sd="0" x="146"/>
        <item sd="0" x="179"/>
        <item sd="0" m="1" x="1076"/>
        <item sd="0" x="623"/>
        <item sd="0" x="100"/>
        <item sd="0" m="1" x="887"/>
        <item sd="0" m="1" x="1042"/>
        <item sd="0" x="137"/>
        <item sd="0" m="1" x="1024"/>
        <item sd="0" x="231"/>
        <item sd="0" m="1" x="858"/>
        <item sd="0" m="1" x="1029"/>
        <item sd="0" x="363"/>
        <item sd="0" x="375"/>
        <item sd="0" m="1" x="916"/>
        <item sd="0" x="208"/>
        <item sd="0" x="159"/>
        <item sd="0" x="258"/>
        <item sd="0" x="282"/>
        <item sd="0" x="144"/>
        <item sd="0" x="191"/>
        <item sd="0" x="217"/>
        <item sd="0" x="322"/>
        <item sd="0" x="256"/>
        <item sd="0" x="189"/>
        <item sd="0" m="1" x="979"/>
        <item sd="0" x="325"/>
        <item sd="0" m="1" x="1080"/>
        <item sd="0" m="1" x="977"/>
        <item sd="0" x="630"/>
        <item sd="0" x="223"/>
        <item sd="0" m="1" x="870"/>
        <item sd="0" x="239"/>
        <item sd="0" x="135"/>
        <item sd="0" x="140"/>
        <item sd="0" m="1" x="1053"/>
        <item sd="0" m="1" x="983"/>
        <item sd="0" x="219"/>
        <item sd="0" x="562"/>
        <item sd="0" x="93"/>
        <item sd="0" m="1" x="1050"/>
        <item sd="0" x="222"/>
        <item sd="0" m="1" x="883"/>
        <item sd="0" x="337"/>
        <item sd="0" x="207"/>
        <item sd="0" x="184"/>
        <item sd="0" x="152"/>
        <item sd="0" m="1" x="1063"/>
        <item sd="0" x="40"/>
        <item sd="0" x="281"/>
        <item sd="0" x="170"/>
        <item sd="0" x="317"/>
        <item sd="0" x="358"/>
        <item sd="0" x="214"/>
        <item sd="0" x="370"/>
        <item sd="0" x="279"/>
        <item sd="0" x="156"/>
        <item sd="0" x="700"/>
        <item sd="0" x="253"/>
        <item sd="0" m="1" x="1039"/>
        <item sd="0" m="1" x="849"/>
        <item sd="0" x="365"/>
        <item sd="0" m="1" x="901"/>
        <item sd="0" m="1" x="866"/>
        <item sd="0" x="259"/>
        <item sd="0" x="252"/>
        <item sd="0" m="1" x="982"/>
        <item sd="0" x="12"/>
        <item sd="0" x="352"/>
        <item sd="0" x="218"/>
        <item sd="0" x="224"/>
        <item sd="0" x="63"/>
        <item sd="0" x="8"/>
        <item sd="0" x="102"/>
        <item sd="0" m="1" x="888"/>
        <item sd="0" m="1" x="1082"/>
        <item sd="0" x="319"/>
        <item sd="0" m="1" x="893"/>
        <item sd="0" m="1" x="1093"/>
        <item sd="0" x="386"/>
        <item sd="0" x="31"/>
        <item sd="0" x="55"/>
        <item sd="0" x="227"/>
        <item sd="0" x="356"/>
        <item sd="0" x="161"/>
        <item sd="0" x="153"/>
        <item sd="0" m="1" x="967"/>
        <item sd="0" x="133"/>
        <item sd="0" m="1" x="874"/>
        <item sd="0" m="1" x="867"/>
        <item sd="0" m="1" x="1068"/>
        <item sd="0" x="46"/>
        <item sd="0" x="374"/>
        <item sd="0" m="1" x="876"/>
        <item sd="0" x="270"/>
        <item sd="0" m="1" x="957"/>
        <item sd="0" m="1" x="922"/>
        <item sd="0" m="1" x="958"/>
        <item sd="0" m="1" x="938"/>
        <item sd="0" m="1" x="1049"/>
        <item sd="0" m="1" x="992"/>
        <item sd="0" m="1" x="954"/>
        <item sd="0" x="366"/>
        <item sd="0" x="318"/>
        <item sd="0" m="1" x="915"/>
        <item sd="0" x="273"/>
        <item sd="0" m="1" x="1014"/>
        <item sd="0" x="201"/>
        <item sd="0" m="1" x="942"/>
        <item sd="0" x="160"/>
        <item sd="0" m="1" x="1046"/>
        <item sd="0" m="1" x="1006"/>
        <item sd="0" m="1" x="900"/>
        <item sd="0" x="277"/>
        <item sd="0" m="1" x="1000"/>
        <item sd="0" x="225"/>
        <item sd="0" m="1" x="872"/>
        <item sd="0" m="1" x="875"/>
        <item sd="0" m="1" x="886"/>
        <item sd="0" x="292"/>
        <item sd="0" x="15"/>
        <item sd="0" m="1" x="913"/>
        <item sd="0" m="1" x="928"/>
        <item sd="0" x="0"/>
        <item sd="0" x="232"/>
        <item sd="0" x="213"/>
        <item sd="0" m="1" x="1048"/>
        <item sd="0" x="316"/>
        <item sd="0" m="1" x="857"/>
        <item sd="0" x="291"/>
        <item sd="0" x="333"/>
        <item sd="0" x="339"/>
        <item sd="0" x="275"/>
        <item sd="0" m="1" x="889"/>
        <item sd="0" x="174"/>
        <item sd="0" x="171"/>
        <item sd="0" x="233"/>
        <item sd="0" x="78"/>
        <item sd="0" m="1" x="948"/>
        <item sd="0" x="236"/>
        <item sd="0" x="58"/>
        <item sd="0" x="240"/>
        <item sd="0" m="1" x="882"/>
        <item sd="0" x="182"/>
        <item sd="0" x="307"/>
        <item sd="0" x="781"/>
        <item sd="0" x="290"/>
        <item sd="0" m="1" x="974"/>
        <item sd="0" m="1" x="1035"/>
        <item sd="0" x="132"/>
        <item sd="0" x="56"/>
        <item sd="0" x="126"/>
        <item sd="0" x="22"/>
        <item sd="0" x="187"/>
        <item sd="0" m="1" x="863"/>
        <item sd="0" m="1" x="1066"/>
        <item sd="0" m="1" x="869"/>
        <item sd="0" x="11"/>
        <item sd="0" x="353"/>
        <item sd="0" m="1" x="953"/>
        <item sd="0" x="124"/>
        <item sd="0" m="1" x="1096"/>
        <item sd="0" x="77"/>
        <item sd="0" m="1" x="978"/>
        <item sd="0" x="92"/>
        <item sd="0" x="35"/>
        <item sd="0" x="196"/>
        <item sd="0" m="1" x="1075"/>
        <item sd="0" x="1"/>
        <item sd="0" x="180"/>
        <item sd="0" x="285"/>
        <item sd="0" m="1" x="995"/>
        <item sd="0" x="42"/>
        <item sd="0" m="1" x="1016"/>
        <item sd="0" m="1" x="986"/>
        <item sd="0" m="1" x="1003"/>
        <item sd="0" m="1" x="936"/>
        <item sd="0" x="84"/>
        <item sd="0" x="106"/>
        <item sd="0" m="1" x="848"/>
        <item sd="0" x="336"/>
        <item sd="0" m="1" x="1009"/>
        <item sd="0" m="1" x="850"/>
        <item sd="0" m="1" x="845"/>
        <item sd="0" m="1" x="996"/>
        <item sd="0" m="1" x="878"/>
        <item sd="0" m="1" x="1026"/>
        <item sd="0" m="1" x="879"/>
        <item sd="0" x="16"/>
        <item sd="0" m="1" x="1005"/>
        <item sd="0" m="1" x="918"/>
        <item sd="0" x="280"/>
        <item sd="0" x="104"/>
        <item sd="0" x="332"/>
        <item sd="0" m="1" x="941"/>
        <item sd="0" x="348"/>
        <item sd="0" x="23"/>
        <item sd="0" x="362"/>
        <item sd="0" x="237"/>
        <item sd="0" x="91"/>
        <item sd="0" x="13"/>
        <item sd="0" x="175"/>
        <item sd="0" x="343"/>
        <item sd="0" m="1" x="1086"/>
        <item sd="0" m="1" x="1061"/>
        <item sd="0" x="87"/>
        <item sd="0" x="690"/>
        <item sd="0" x="33"/>
        <item sd="0" x="19"/>
        <item sd="0" m="1" x="852"/>
        <item sd="0" x="20"/>
        <item sd="0" m="1" x="864"/>
        <item sd="0" x="96"/>
        <item sd="0" m="1" x="1078"/>
        <item sd="0" m="1" x="1055"/>
        <item sd="0" m="1" x="929"/>
        <item sd="0" x="120"/>
        <item sd="0" x="131"/>
        <item sd="0" x="119"/>
        <item sd="0" m="1" x="1007"/>
        <item sd="0" m="1" x="998"/>
        <item sd="0" m="1" x="862"/>
        <item sd="0" m="1" x="984"/>
        <item sd="0" x="228"/>
        <item sd="0" x="39"/>
        <item sd="0" x="108"/>
        <item sd="0" x="24"/>
        <item sd="0" x="139"/>
        <item sd="0" m="1" x="1065"/>
        <item sd="0" x="17"/>
        <item sd="0" x="248"/>
        <item sd="0" x="48"/>
        <item sd="0" m="1" x="980"/>
        <item sd="0" m="1" x="1040"/>
        <item sd="0" x="134"/>
        <item sd="0" x="596"/>
        <item sd="0" m="1" x="950"/>
        <item sd="0" x="69"/>
        <item sd="0" x="34"/>
        <item sd="0" x="206"/>
        <item sd="0" m="1" x="1081"/>
        <item sd="0" m="1" x="956"/>
        <item sd="0" m="1" x="975"/>
        <item sd="0" m="1" x="917"/>
        <item sd="0" x="268"/>
        <item sd="0" x="376"/>
        <item sd="0" x="331"/>
        <item sd="0" m="1" x="909"/>
        <item sd="0" x="360"/>
        <item sd="0" m="1" x="1056"/>
        <item sd="0" x="89"/>
        <item sd="0" x="355"/>
        <item sd="0" m="1" x="955"/>
        <item sd="0" x="168"/>
        <item sd="0" m="1" x="853"/>
        <item sd="0" m="1" x="846"/>
        <item sd="0" x="272"/>
        <item sd="0" x="51"/>
        <item sd="0" x="190"/>
        <item sd="0" x="50"/>
        <item sd="0" x="79"/>
        <item sd="0" x="32"/>
        <item sd="0" m="1" x="1043"/>
        <item sd="0" x="188"/>
        <item sd="0" x="110"/>
        <item sd="0" m="1" x="1062"/>
        <item sd="0" m="1" x="1059"/>
        <item sd="0" m="1" x="965"/>
        <item sd="0" m="1" x="911"/>
        <item sd="0" m="1" x="960"/>
        <item sd="0" m="1" x="932"/>
        <item sd="0" x="226"/>
        <item sd="0" x="57"/>
        <item sd="0" m="1" x="963"/>
        <item sd="0" x="340"/>
        <item sd="0" x="265"/>
        <item sd="0" x="294"/>
        <item sd="0" m="1" x="990"/>
        <item sd="0" x="62"/>
        <item sd="0" x="295"/>
        <item sd="0" x="3"/>
        <item sd="0" x="151"/>
        <item sd="0" x="210"/>
        <item sd="0" x="54"/>
        <item sd="0" m="1" x="1021"/>
        <item sd="0" m="1" x="1004"/>
        <item sd="0" x="323"/>
        <item sd="0" m="1" x="898"/>
        <item sd="0" x="75"/>
        <item sd="0" m="1" x="927"/>
        <item sd="0" x="186"/>
        <item sd="0" x="361"/>
        <item sd="0" x="368"/>
        <item sd="0" x="327"/>
        <item sd="0" x="195"/>
        <item sd="0" m="1" x="994"/>
        <item sd="0" m="1" x="1034"/>
        <item sd="0" x="123"/>
        <item sd="0" m="1" x="924"/>
        <item sd="0" x="194"/>
        <item sd="0" x="121"/>
        <item sd="0" x="53"/>
        <item sd="0" m="1" x="1051"/>
        <item sd="0" x="278"/>
        <item sd="0" x="212"/>
        <item sd="0" m="1" x="1036"/>
        <item sd="0" m="1" x="1027"/>
        <item sd="0" m="1" x="1094"/>
        <item sd="0" m="1" x="880"/>
        <item sd="0" m="1" x="1088"/>
        <item sd="0" x="117"/>
        <item sd="0" x="111"/>
        <item sd="0" x="81"/>
        <item sd="0" x="7"/>
        <item sd="0" x="235"/>
        <item sd="0" x="287"/>
        <item sd="0" m="1" x="1025"/>
        <item sd="0" m="1" x="1072"/>
        <item sd="0" x="2"/>
        <item sd="0" m="1" x="1087"/>
        <item sd="0" m="1" x="946"/>
        <item sd="0" x="163"/>
        <item sd="0" m="1" x="1019"/>
        <item sd="0" m="1" x="892"/>
        <item sd="0" m="1" x="1095"/>
        <item sd="0" m="1" x="859"/>
        <item sd="0" m="1" x="856"/>
        <item sd="0" x="130"/>
        <item sd="0" x="88"/>
        <item sd="0" m="1" x="1090"/>
        <item sd="0" x="204"/>
        <item sd="0" x="72"/>
        <item sd="0" x="73"/>
        <item sd="0" x="28"/>
        <item sd="0" x="47"/>
        <item sd="0" x="181"/>
        <item sd="0" x="26"/>
        <item sd="0" x="86"/>
        <item sd="0" x="230"/>
        <item sd="0" m="1" x="962"/>
        <item sd="0" m="1" x="945"/>
        <item sd="0" m="1" x="981"/>
        <item sd="0" x="94"/>
        <item sd="0" x="107"/>
        <item sd="0" x="309"/>
        <item sd="0" x="38"/>
        <item sd="0" x="145"/>
        <item sd="0" x="101"/>
        <item sd="0" x="369"/>
        <item sd="0" x="10"/>
        <item sd="0" x="74"/>
        <item sd="0" x="264"/>
        <item sd="0" m="1" x="931"/>
        <item sd="0" x="178"/>
        <item sd="0" x="266"/>
        <item sd="0" x="364"/>
        <item sd="0" x="98"/>
        <item sd="0" x="165"/>
        <item sd="0" x="66"/>
        <item sd="0" x="5"/>
        <item sd="0" m="1" x="905"/>
        <item sd="0" x="359"/>
        <item sd="0" m="1" x="1085"/>
        <item sd="0" x="269"/>
        <item sd="0" x="215"/>
        <item sd="0" x="349"/>
        <item sd="0" x="283"/>
        <item sd="0" x="185"/>
        <item sd="0" x="220"/>
        <item sd="0" m="1" x="1073"/>
        <item sd="0" m="1" x="851"/>
        <item sd="0" x="4"/>
        <item sd="0" x="377"/>
        <item sd="0" x="262"/>
        <item sd="0" x="326"/>
        <item sd="0" x="173"/>
        <item sd="0" x="200"/>
        <item sd="0" m="1" x="890"/>
        <item sd="0" x="345"/>
        <item sd="0" x="30"/>
        <item sd="0" m="1" x="1022"/>
        <item sd="0" x="242"/>
        <item sd="0" m="1" x="952"/>
        <item sd="0" m="1" x="860"/>
        <item sd="0" x="243"/>
        <item sd="0" m="1" x="1067"/>
        <item sd="0" m="1" x="1070"/>
        <item sd="0" x="303"/>
        <item sd="0" x="37"/>
        <item sd="0" x="357"/>
        <item sd="0" m="1" x="964"/>
        <item sd="0" m="1" x="1015"/>
        <item sd="0" x="115"/>
        <item sd="0" m="1" x="1064"/>
        <item sd="0" m="1" x="871"/>
        <item sd="0" m="1" x="934"/>
        <item sd="0" x="128"/>
        <item sd="0" m="1" x="1071"/>
        <item sd="0" m="1" x="1047"/>
        <item sd="0" x="255"/>
        <item sd="0" x="199"/>
        <item sd="0" x="329"/>
        <item sd="0" x="297"/>
        <item sd="0" x="310"/>
        <item sd="0" x="83"/>
        <item sd="0" m="1" x="971"/>
        <item sd="0" m="1" x="854"/>
        <item sd="0" x="80"/>
        <item sd="0" m="1" x="923"/>
        <item sd="0" m="1" x="1060"/>
        <item sd="0" x="97"/>
        <item sd="0" x="289"/>
        <item sd="0" m="1" x="1010"/>
        <item sd="0" x="116"/>
        <item sd="0" x="209"/>
        <item sd="0" x="198"/>
        <item sd="0" x="150"/>
        <item sd="0" x="136"/>
        <item sd="0" m="1" x="951"/>
        <item sd="0" x="109"/>
        <item sd="0" x="524"/>
        <item sd="0" m="1" x="930"/>
        <item sd="0" m="1" x="1031"/>
        <item sd="0" x="284"/>
        <item sd="0" x="296"/>
        <item sd="0" x="211"/>
        <item sd="0" x="45"/>
        <item sd="0" m="1" x="1011"/>
        <item sd="0" m="1" x="1002"/>
        <item sd="0" x="155"/>
        <item sd="0" m="1" x="1032"/>
        <item sd="0" x="61"/>
        <item sd="0" x="129"/>
        <item sd="0" x="105"/>
        <item sd="0" m="1" x="877"/>
        <item sd="0" x="157"/>
        <item sd="0" x="14"/>
        <item sd="0" x="43"/>
        <item sd="0" x="250"/>
        <item sd="0" x="238"/>
        <item sd="0" x="103"/>
        <item sd="0" x="70"/>
        <item sd="0" x="299"/>
        <item sd="0" x="127"/>
        <item sd="0" m="1" x="847"/>
        <item sd="0" x="193"/>
        <item sd="0" x="147"/>
        <item sd="0" m="1" x="966"/>
        <item sd="0" x="99"/>
        <item sd="0" x="344"/>
        <item sd="0" x="221"/>
        <item sd="0" m="1" x="1084"/>
        <item sd="0" m="1" x="1089"/>
        <item sd="0" x="271"/>
        <item sd="0" x="166"/>
        <item sd="0" x="286"/>
        <item sd="0" x="304"/>
        <item sd="0" m="1" x="959"/>
        <item sd="0" x="138"/>
        <item sd="0" x="41"/>
        <item sd="0" x="229"/>
        <item sd="0" m="1" x="1018"/>
        <item sd="0" x="71"/>
        <item sd="0" x="64"/>
        <item sd="0" m="1" x="943"/>
        <item sd="0" m="1" x="937"/>
        <item sd="0" x="540"/>
        <item sd="0" x="44"/>
        <item sd="0" x="114"/>
        <item sd="0" x="52"/>
        <item sd="0" x="142"/>
        <item sd="0" x="82"/>
        <item sd="0" x="245"/>
        <item sd="0" x="314"/>
        <item sd="0" m="1" x="1057"/>
        <item sd="0" m="1" x="1028"/>
        <item sd="0" x="308"/>
        <item sd="0" m="1" x="988"/>
        <item sd="0" m="1" x="1054"/>
        <item sd="0" x="122"/>
        <item sd="0" x="118"/>
        <item sd="0" m="1" x="1008"/>
        <item sd="0" x="169"/>
        <item sd="0" x="197"/>
        <item sd="0" x="125"/>
        <item sd="0" x="203"/>
        <item sd="0" x="267"/>
        <item sd="0" x="301"/>
        <item sd="0" x="85"/>
        <item sd="0" x="25"/>
        <item sd="0" x="244"/>
        <item sd="0" x="112"/>
        <item sd="0" x="192"/>
        <item sd="0" x="302"/>
        <item sd="0" x="260"/>
        <item sd="0" x="261"/>
        <item sd="0" m="1" x="993"/>
        <item sd="0" x="328"/>
        <item sd="0" x="350"/>
        <item sd="0" x="254"/>
        <item sd="0" x="320"/>
        <item sd="0" x="241"/>
        <item sd="0" x="158"/>
        <item sd="0" m="1" x="985"/>
        <item sd="0" m="1" x="949"/>
        <item sd="0" m="1" x="1041"/>
        <item sd="0" m="1" x="855"/>
        <item sd="0" m="1" x="907"/>
        <item sd="0" x="143"/>
        <item sd="0" m="1" x="1045"/>
        <item sd="0" x="276"/>
        <item sd="0" x="298"/>
        <item sd="0" x="424"/>
        <item sd="0" x="346"/>
        <item sd="0" x="306"/>
        <item sd="0" m="1" x="1069"/>
        <item sd="0" x="321"/>
        <item sd="0" x="313"/>
        <item sd="0" x="49"/>
        <item sd="0" x="315"/>
        <item sd="0" x="59"/>
        <item sd="0" x="183"/>
        <item sd="0" x="330"/>
        <item sd="0" x="274"/>
        <item sd="0" x="311"/>
        <item sd="0" x="249"/>
        <item sd="0" m="1" x="885"/>
        <item sd="0" m="1" x="989"/>
        <item sd="0" m="1" x="1091"/>
        <item sd="0" m="1" x="944"/>
        <item sd="0" m="1" x="926"/>
        <item sd="0" m="1" x="925"/>
        <item sd="0" x="90"/>
        <item sd="0" x="202"/>
        <item sd="0" x="67"/>
        <item sd="0" m="1" x="1020"/>
        <item sd="0" x="65"/>
        <item sd="0" x="247"/>
        <item sd="0" m="1" x="896"/>
        <item sd="0" x="216"/>
        <item sd="0" m="1" x="908"/>
        <item sd="0" x="141"/>
        <item sd="0" x="177"/>
        <item sd="0" x="305"/>
        <item sd="0" m="1" x="904"/>
        <item sd="0" x="347"/>
        <item sd="0" m="1" x="1083"/>
        <item sd="0" m="1" x="969"/>
        <item sd="0" x="293"/>
        <item sd="0" x="148"/>
        <item sd="0" x="354"/>
        <item sd="0" m="1" x="1023"/>
        <item sd="0" x="27"/>
        <item sd="0" m="1" x="1033"/>
        <item sd="0" x="68"/>
        <item sd="0" x="6"/>
        <item sd="0" x="263"/>
        <item sd="0" x="154"/>
        <item sd="0" x="164"/>
        <item sd="0" x="172"/>
        <item sd="0" x="205"/>
        <item sd="0" x="351"/>
        <item sd="0" m="1" x="910"/>
        <item sd="0" x="29"/>
        <item sd="0" m="1" x="1077"/>
        <item sd="0" x="9"/>
        <item sd="0" x="335"/>
        <item sd="0" m="1" x="973"/>
        <item sd="0" m="1" x="999"/>
        <item sd="0" m="1" x="939"/>
        <item sd="0" x="234"/>
        <item sd="0" x="162"/>
        <item sd="0" m="1" x="912"/>
        <item sd="0" m="1" x="1044"/>
        <item sd="0" m="1" x="1074"/>
        <item sd="0" m="1" x="1058"/>
        <item sd="0" x="300"/>
        <item sd="0" x="167"/>
        <item sd="0" x="76"/>
        <item sd="0" m="1" x="1037"/>
        <item sd="0" x="342"/>
        <item sd="0" x="341"/>
        <item sd="0" m="1" x="873"/>
        <item sd="0" m="1" x="935"/>
        <item sd="0" m="1" x="1012"/>
        <item sd="0" m="1" x="991"/>
        <item sd="0" x="113"/>
        <item sd="0" x="251"/>
        <item sd="0" x="176"/>
        <item sd="0" x="372"/>
        <item sd="0" x="246"/>
        <item sd="0" m="1" x="861"/>
        <item sd="0" x="257"/>
        <item sd="0" x="95"/>
        <item sd="0" x="338"/>
        <item sd="0" x="36"/>
        <item sd="0" m="1" x="914"/>
        <item sd="0" x="21"/>
        <item sd="0" x="378"/>
        <item sd="0" x="381"/>
        <item sd="0" x="382"/>
        <item sd="0" x="379"/>
        <item sd="0" x="383"/>
        <item sd="0" x="380"/>
        <item sd="0" x="384"/>
        <item sd="0" x="385"/>
        <item sd="0" x="387"/>
        <item sd="0" m="1" x="894"/>
        <item sd="0" m="1" x="933"/>
        <item sd="0" x="388"/>
        <item sd="0" m="1" x="865"/>
        <item sd="0" x="389"/>
        <item sd="0" x="390"/>
        <item sd="0" x="391"/>
        <item sd="0" x="392"/>
        <item sd="0" x="393"/>
        <item sd="0" x="394"/>
        <item sd="0" x="396"/>
        <item sd="0" x="397"/>
        <item sd="0" x="398"/>
        <item sd="0" x="395"/>
        <item sd="0" x="373"/>
        <item sd="0" x="399"/>
        <item sd="0" m="1" x="881"/>
        <item sd="0" x="401"/>
        <item sd="0" x="400"/>
        <item sd="0" m="1" x="899"/>
        <item sd="0" x="402"/>
        <item sd="0" x="403"/>
        <item sd="0" x="404"/>
        <item sd="0" x="405"/>
        <item sd="0" x="406"/>
        <item sd="0" x="411"/>
        <item sd="0" m="1" x="96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01"/>
        <item sd="0" x="465"/>
        <item sd="0" x="469"/>
        <item sd="0" x="466"/>
        <item sd="0" x="467"/>
        <item sd="0" m="1" x="891"/>
        <item sd="0" x="470"/>
        <item sd="0" m="1" x="868"/>
        <item sd="0" x="472"/>
        <item sd="0" x="475"/>
        <item sd="0" x="476"/>
        <item sd="0" x="371"/>
        <item sd="0" m="1" x="972"/>
        <item sd="0" x="477"/>
        <item sd="0" x="478"/>
        <item sd="0" x="479"/>
        <item sd="0" x="473"/>
        <item sd="0" x="474"/>
        <item sd="0" x="480"/>
        <item sd="0" x="481"/>
        <item sd="0" x="482"/>
        <item sd="0" x="483"/>
        <item sd="0" x="484"/>
        <item sd="0" x="485"/>
        <item sd="0" x="486"/>
        <item sd="0" m="1" x="1030"/>
        <item sd="0" x="488"/>
        <item sd="0" x="489"/>
        <item sd="0" x="487"/>
        <item sd="0" x="492"/>
        <item sd="0" x="491"/>
        <item sd="0" x="312"/>
        <item sd="0" m="1" x="1013"/>
        <item sd="0" x="490"/>
        <item sd="0" x="493"/>
        <item sd="0" x="471"/>
        <item sd="0" x="494"/>
        <item sd="0" x="495"/>
        <item sd="0" m="1" x="997"/>
        <item sd="0" x="497"/>
        <item sd="0" x="499"/>
        <item sd="0" x="500"/>
        <item sd="0" x="503"/>
        <item sd="0" m="1" x="970"/>
        <item sd="0" m="1" x="90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40"/>
        <item sd="0" x="528"/>
        <item sd="0" x="531"/>
        <item sd="0" x="532"/>
        <item sd="0" x="529"/>
        <item sd="0" x="530"/>
        <item sd="0" x="533"/>
        <item sd="0" x="534"/>
        <item sd="0" x="538"/>
        <item sd="0" x="535"/>
        <item sd="0" x="536"/>
        <item sd="0" x="537"/>
        <item sd="0" x="542"/>
        <item sd="0" x="539"/>
        <item sd="0" x="541"/>
        <item sd="0" m="1" x="897"/>
        <item sd="0" x="547"/>
        <item sd="0" x="548"/>
        <item sd="0" x="549"/>
        <item sd="0" x="543"/>
        <item sd="0" x="544"/>
        <item sd="0" x="546"/>
        <item sd="0" x="550"/>
        <item sd="0" x="551"/>
        <item sd="0" x="545"/>
        <item sd="0" x="556"/>
        <item sd="0" x="557"/>
        <item sd="0" x="558"/>
        <item sd="0" x="559"/>
        <item sd="0" x="552"/>
        <item sd="0" x="553"/>
        <item sd="0" x="554"/>
        <item sd="0" m="1" x="947"/>
        <item sd="0" x="431"/>
        <item sd="0" x="555"/>
        <item sd="0" x="560"/>
        <item sd="0" x="561"/>
        <item sd="0" x="563"/>
        <item sd="0" x="564"/>
        <item sd="0" x="565"/>
        <item sd="0" m="1" x="1052"/>
        <item sd="0" x="566"/>
        <item sd="0" x="567"/>
        <item sd="0" x="571"/>
        <item sd="0" x="572"/>
        <item sd="0" x="573"/>
        <item sd="0" x="574"/>
        <item sd="0" x="568"/>
        <item sd="0" x="569"/>
        <item sd="0" x="575"/>
        <item sd="0" x="570"/>
        <item sd="0" m="1" x="96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2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7"/>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42"/>
        <item x="683"/>
        <item x="687"/>
        <item x="689"/>
        <item x="685"/>
        <item x="686"/>
        <item x="691"/>
        <item x="684"/>
        <item x="692"/>
        <item x="693"/>
        <item x="694"/>
        <item x="695"/>
        <item x="696"/>
        <item m="1" x="895"/>
        <item x="698"/>
        <item x="699"/>
        <item x="697"/>
        <item x="701"/>
        <item x="702"/>
        <item m="1" x="1017"/>
        <item x="705"/>
        <item m="1" x="843"/>
        <item x="703"/>
        <item x="704"/>
        <item x="706"/>
        <item x="707"/>
        <item x="720"/>
        <item x="708"/>
        <item x="709"/>
        <item x="710"/>
        <item x="711"/>
        <item x="712"/>
        <item x="713"/>
        <item x="714"/>
        <item x="715"/>
        <item x="716"/>
        <item x="717"/>
        <item x="718"/>
        <item x="719"/>
        <item x="721"/>
        <item x="722"/>
        <item x="723"/>
        <item x="724"/>
        <item x="725"/>
        <item m="1" x="920"/>
        <item x="726"/>
        <item x="727"/>
        <item x="730"/>
        <item m="1" x="1092"/>
        <item m="1" x="884"/>
        <item x="731"/>
        <item x="728"/>
        <item x="334"/>
        <item x="729"/>
        <item x="732"/>
        <item x="733"/>
        <item x="734"/>
        <item x="735"/>
        <item x="736"/>
        <item x="737"/>
        <item x="738"/>
        <item x="792"/>
        <item x="739"/>
        <item x="740"/>
        <item x="741"/>
        <item x="742"/>
        <item x="786"/>
        <item x="743"/>
        <item x="744"/>
        <item x="745"/>
        <item x="746"/>
        <item x="747"/>
        <item x="748"/>
        <item m="1" x="903"/>
        <item x="749"/>
        <item x="756"/>
        <item x="750"/>
        <item x="751"/>
        <item m="1" x="976"/>
        <item x="752"/>
        <item x="753"/>
        <item x="754"/>
        <item x="755"/>
        <item x="757"/>
        <item x="594"/>
        <item x="758"/>
        <item x="759"/>
        <item x="760"/>
        <item x="761"/>
        <item x="762"/>
        <item x="763"/>
        <item x="764"/>
        <item x="765"/>
        <item x="766"/>
        <item x="767"/>
        <item x="768"/>
        <item m="1" x="844"/>
        <item m="1" x="839"/>
        <item x="770"/>
        <item x="771"/>
        <item x="772"/>
        <item x="769"/>
        <item x="773"/>
        <item x="774"/>
        <item x="775"/>
        <item x="776"/>
        <item x="777"/>
        <item x="778"/>
        <item x="779"/>
        <item x="780"/>
        <item x="782"/>
        <item x="783"/>
        <item x="784"/>
        <item x="785"/>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41"/>
        <item x="816"/>
        <item x="818"/>
        <item x="819"/>
        <item x="820"/>
        <item x="821"/>
        <item x="822"/>
        <item x="823"/>
        <item x="824"/>
        <item x="825"/>
        <item x="826"/>
        <item x="827"/>
        <item x="828"/>
        <item x="829"/>
        <item x="830"/>
        <item x="831"/>
        <item x="832"/>
        <item x="833"/>
        <item x="836"/>
        <item x="834"/>
        <item x="835"/>
        <item x="837"/>
        <item x="838"/>
        <item t="default" sd="0"/>
      </items>
    </pivotField>
    <pivotField axis="axisPage" showAll="0">
      <items count="101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0"/>
        <item x="10121"/>
        <item x="10122"/>
        <item x="10123"/>
        <item x="10129"/>
        <item x="10130"/>
        <item x="10131"/>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2"/>
        <item x="9998"/>
        <item x="10025"/>
        <item x="10026"/>
        <item x="10033"/>
        <item x="9997"/>
        <item x="10034"/>
        <item x="9999"/>
        <item x="10035"/>
        <item x="10036"/>
        <item x="10037"/>
        <item x="10038"/>
        <item x="10039"/>
        <item x="10040"/>
        <item x="10041"/>
        <item x="10042"/>
        <item x="10043"/>
        <item x="10044"/>
        <item x="10133"/>
        <item x="10134"/>
        <item x="10135"/>
        <item x="10006"/>
        <item x="10045"/>
        <item x="10046"/>
        <item x="10047"/>
        <item x="10048"/>
        <item x="10049"/>
        <item x="10050"/>
        <item x="10053"/>
        <item x="10054"/>
        <item x="10055"/>
        <item x="10056"/>
        <item x="10057"/>
        <item x="10058"/>
        <item x="10059"/>
        <item x="10060"/>
        <item x="10061"/>
        <item x="10062"/>
        <item x="10063"/>
        <item x="10124"/>
        <item x="10136"/>
        <item x="10051"/>
        <item x="10052"/>
        <item x="10064"/>
        <item x="10065"/>
        <item x="10066"/>
        <item x="10067"/>
        <item x="10068"/>
        <item x="10069"/>
        <item x="10070"/>
        <item x="10071"/>
        <item x="10072"/>
        <item x="10073"/>
        <item x="10074"/>
        <item x="10075"/>
        <item x="10076"/>
        <item x="10138"/>
        <item x="10139"/>
        <item x="10077"/>
        <item x="10078"/>
        <item x="10079"/>
        <item x="10080"/>
        <item x="10081"/>
        <item x="10082"/>
        <item x="10083"/>
        <item x="10084"/>
        <item x="10085"/>
        <item x="10086"/>
        <item x="10087"/>
        <item x="10088"/>
        <item x="10089"/>
        <item x="10090"/>
        <item x="10091"/>
        <item x="10125"/>
        <item x="9850"/>
        <item x="10092"/>
        <item x="10094"/>
        <item x="10140"/>
        <item x="10141"/>
        <item x="10142"/>
        <item x="10106"/>
        <item x="10095"/>
        <item x="10096"/>
        <item x="10097"/>
        <item x="10099"/>
        <item x="10100"/>
        <item x="10103"/>
        <item x="10107"/>
        <item x="10108"/>
        <item x="10109"/>
        <item x="10143"/>
        <item x="10093"/>
        <item x="10098"/>
        <item x="10101"/>
        <item x="10102"/>
        <item x="10104"/>
        <item x="10105"/>
        <item x="10110"/>
        <item x="10111"/>
        <item x="10112"/>
        <item x="10113"/>
        <item x="10114"/>
        <item x="10115"/>
        <item x="10116"/>
        <item x="10117"/>
        <item x="10118"/>
        <item x="10119"/>
        <item x="10126"/>
        <item x="10127"/>
        <item x="10128"/>
        <item x="10137"/>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15">
    <i>
      <x/>
    </i>
    <i>
      <x v="1"/>
    </i>
    <i>
      <x v="2"/>
    </i>
    <i>
      <x v="3"/>
    </i>
    <i>
      <x v="4"/>
    </i>
    <i>
      <x v="5"/>
    </i>
    <i>
      <x v="6"/>
    </i>
    <i>
      <x v="7"/>
    </i>
    <i>
      <x v="8"/>
    </i>
    <i>
      <x v="9"/>
    </i>
    <i>
      <x v="10"/>
    </i>
    <i>
      <x v="11"/>
    </i>
    <i>
      <x v="12"/>
    </i>
    <i>
      <x v="13"/>
    </i>
    <i>
      <x v="14"/>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5"/>
    </i>
    <i>
      <x v="77"/>
    </i>
    <i>
      <x v="78"/>
    </i>
    <i>
      <x v="79"/>
    </i>
    <i>
      <x v="80"/>
    </i>
    <i>
      <x v="81"/>
    </i>
    <i>
      <x v="82"/>
    </i>
    <i>
      <x v="83"/>
    </i>
    <i>
      <x v="84"/>
    </i>
    <i>
      <x v="85"/>
    </i>
    <i>
      <x v="92"/>
    </i>
    <i>
      <x v="105"/>
    </i>
    <i>
      <x v="109"/>
    </i>
    <i>
      <x v="111"/>
    </i>
    <i>
      <x v="124"/>
    </i>
    <i>
      <x v="126"/>
    </i>
    <i>
      <x v="140"/>
    </i>
    <i>
      <x v="142"/>
    </i>
    <i>
      <x v="144"/>
    </i>
    <i>
      <x v="147"/>
    </i>
    <i>
      <x v="149"/>
    </i>
    <i>
      <x v="160"/>
    </i>
    <i>
      <x v="166"/>
    </i>
    <i>
      <x v="178"/>
    </i>
    <i>
      <x v="190"/>
    </i>
    <i>
      <x v="192"/>
    </i>
    <i>
      <x v="193"/>
    </i>
    <i>
      <x v="194"/>
    </i>
    <i>
      <x v="195"/>
    </i>
    <i>
      <x v="198"/>
    </i>
    <i>
      <x v="203"/>
    </i>
    <i>
      <x v="204"/>
    </i>
    <i>
      <x v="205"/>
    </i>
    <i>
      <x v="207"/>
    </i>
    <i>
      <x v="209"/>
    </i>
    <i>
      <x v="210"/>
    </i>
    <i>
      <x v="213"/>
    </i>
    <i>
      <x v="223"/>
    </i>
    <i>
      <x v="232"/>
    </i>
    <i>
      <x v="238"/>
    </i>
    <i>
      <x v="242"/>
    </i>
    <i>
      <x v="244"/>
    </i>
    <i>
      <x v="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0">
    <format dxfId="1710">
      <pivotArea type="all" dataOnly="0" outline="0" fieldPosition="0"/>
    </format>
    <format dxfId="1709">
      <pivotArea outline="0" collapsedLevelsAreSubtotals="1" fieldPosition="0"/>
    </format>
    <format dxfId="1708">
      <pivotArea dataOnly="0" labelOnly="1" outline="0" fieldPosition="0">
        <references count="1">
          <reference field="4294967294" count="3">
            <x v="0"/>
            <x v="1"/>
            <x v="2"/>
          </reference>
        </references>
      </pivotArea>
    </format>
    <format dxfId="1707">
      <pivotArea type="all" dataOnly="0" outline="0" fieldPosition="0"/>
    </format>
    <format dxfId="1706">
      <pivotArea outline="0" collapsedLevelsAreSubtotals="1" fieldPosition="0"/>
    </format>
    <format dxfId="1705">
      <pivotArea field="1" type="button" dataOnly="0" labelOnly="1" outline="0" axis="axisRow" fieldPosition="0"/>
    </format>
    <format dxfId="1704">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1703">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1702">
      <pivotArea dataOnly="0" labelOnly="1" grandRow="1" outline="0" fieldPosition="0"/>
    </format>
    <format dxfId="1701">
      <pivotArea dataOnly="0" labelOnly="1" outline="0" fieldPosition="0">
        <references count="1">
          <reference field="4294967294" count="3">
            <x v="0"/>
            <x v="1"/>
            <x v="2"/>
          </reference>
        </references>
      </pivotArea>
    </format>
    <format dxfId="1700">
      <pivotArea type="all" dataOnly="0" outline="0" fieldPosition="0"/>
    </format>
    <format dxfId="1699">
      <pivotArea outline="0" collapsedLevelsAreSubtotals="1" fieldPosition="0"/>
    </format>
    <format dxfId="1698">
      <pivotArea field="1" type="button" dataOnly="0" labelOnly="1" outline="0" axis="axisRow" fieldPosition="0"/>
    </format>
    <format dxfId="1697">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1696">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1695">
      <pivotArea dataOnly="0" labelOnly="1" grandRow="1" outline="0" fieldPosition="0"/>
    </format>
    <format dxfId="1694">
      <pivotArea dataOnly="0" labelOnly="1" outline="0" fieldPosition="0">
        <references count="1">
          <reference field="4294967294" count="3">
            <x v="0"/>
            <x v="1"/>
            <x v="2"/>
          </reference>
        </references>
      </pivotArea>
    </format>
    <format dxfId="1693">
      <pivotArea type="all" dataOnly="0" outline="0" fieldPosition="0"/>
    </format>
    <format dxfId="1692">
      <pivotArea field="1" type="button" dataOnly="0" labelOnly="1" outline="0" axis="axisRow" fieldPosition="0"/>
    </format>
    <format dxfId="1691">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1690">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1689">
      <pivotArea dataOnly="0" labelOnly="1" outline="0" fieldPosition="0">
        <references count="1">
          <reference field="4294967294" count="3">
            <x v="0"/>
            <x v="1"/>
            <x v="2"/>
          </reference>
        </references>
      </pivotArea>
    </format>
    <format dxfId="1688">
      <pivotArea dataOnly="0" labelOnly="1" outline="0" fieldPosition="0">
        <references count="1">
          <reference field="4294967294" count="1">
            <x v="2"/>
          </reference>
        </references>
      </pivotArea>
    </format>
    <format dxfId="1687">
      <pivotArea dataOnly="0" labelOnly="1" outline="0" fieldPosition="0">
        <references count="1">
          <reference field="4294967294" count="1">
            <x v="2"/>
          </reference>
        </references>
      </pivotArea>
    </format>
    <format dxfId="1686">
      <pivotArea dataOnly="0" labelOnly="1" outline="0" fieldPosition="0">
        <references count="1">
          <reference field="4294967294" count="2">
            <x v="0"/>
            <x v="1"/>
          </reference>
        </references>
      </pivotArea>
    </format>
    <format dxfId="1685">
      <pivotArea dataOnly="0" labelOnly="1" outline="0" fieldPosition="0">
        <references count="1">
          <reference field="4294967294" count="2">
            <x v="0"/>
            <x v="1"/>
          </reference>
        </references>
      </pivotArea>
    </format>
    <format dxfId="1684">
      <pivotArea dataOnly="0" labelOnly="1" outline="0" fieldPosition="0">
        <references count="1">
          <reference field="4294967294" count="2">
            <x v="0"/>
            <x v="1"/>
          </reference>
        </references>
      </pivotArea>
    </format>
    <format dxfId="1683">
      <pivotArea dataOnly="0" labelOnly="1" outline="0" fieldPosition="0">
        <references count="1">
          <reference field="4294967294" count="2">
            <x v="0"/>
            <x v="1"/>
          </reference>
        </references>
      </pivotArea>
    </format>
    <format dxfId="1682">
      <pivotArea field="1" type="button" dataOnly="0" labelOnly="1" outline="0" axis="axisRow" fieldPosition="0"/>
    </format>
    <format dxfId="1681">
      <pivotArea field="1" type="button" dataOnly="0" labelOnly="1" outline="0" axis="axisRow" fieldPosition="0"/>
    </format>
    <format dxfId="1680">
      <pivotArea field="1" type="button" dataOnly="0" labelOnly="1" outline="0" axis="axisRow" fieldPosition="0"/>
    </format>
    <format dxfId="1679">
      <pivotArea dataOnly="0" labelOnly="1" outline="0" fieldPosition="0">
        <references count="1">
          <reference field="4294967294" count="3">
            <x v="0"/>
            <x v="1"/>
            <x v="2"/>
          </reference>
        </references>
      </pivotArea>
    </format>
    <format dxfId="1678">
      <pivotArea field="1" type="button" dataOnly="0" labelOnly="1" outline="0" axis="axisRow" fieldPosition="0"/>
    </format>
    <format dxfId="1677">
      <pivotArea dataOnly="0" labelOnly="1" outline="0" fieldPosition="0">
        <references count="1">
          <reference field="4294967294" count="3">
            <x v="0"/>
            <x v="1"/>
            <x v="2"/>
          </reference>
        </references>
      </pivotArea>
    </format>
    <format dxfId="1676">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1675">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1674">
      <pivotArea collapsedLevelsAreSubtotals="1" fieldPosition="0">
        <references count="1">
          <reference field="1" count="1">
            <x v="112"/>
          </reference>
        </references>
      </pivotArea>
    </format>
    <format dxfId="1673">
      <pivotArea collapsedLevelsAreSubtotals="1" fieldPosition="0">
        <references count="1">
          <reference field="1" count="1">
            <x v="113"/>
          </reference>
        </references>
      </pivotArea>
    </format>
    <format dxfId="1672">
      <pivotArea collapsedLevelsAreSubtotals="1" fieldPosition="0">
        <references count="1">
          <reference field="1" count="1">
            <x v="114"/>
          </reference>
        </references>
      </pivotArea>
    </format>
    <format dxfId="1671">
      <pivotArea collapsedLevelsAreSubtotals="1" fieldPosition="0">
        <references count="1">
          <reference field="1" count="1">
            <x v="115"/>
          </reference>
        </references>
      </pivotArea>
    </format>
    <format dxfId="1670">
      <pivotArea collapsedLevelsAreSubtotals="1" fieldPosition="0">
        <references count="1">
          <reference field="1" count="1">
            <x v="116"/>
          </reference>
        </references>
      </pivotArea>
    </format>
    <format dxfId="1669">
      <pivotArea collapsedLevelsAreSubtotals="1" fieldPosition="0">
        <references count="1">
          <reference field="1" count="1">
            <x v="117"/>
          </reference>
        </references>
      </pivotArea>
    </format>
    <format dxfId="1668">
      <pivotArea collapsedLevelsAreSubtotals="1" fieldPosition="0">
        <references count="1">
          <reference field="1" count="1">
            <x v="118"/>
          </reference>
        </references>
      </pivotArea>
    </format>
    <format dxfId="1667">
      <pivotArea collapsedLevelsAreSubtotals="1" fieldPosition="0">
        <references count="1">
          <reference field="1" count="1">
            <x v="119"/>
          </reference>
        </references>
      </pivotArea>
    </format>
    <format dxfId="1666">
      <pivotArea collapsedLevelsAreSubtotals="1" fieldPosition="0">
        <references count="1">
          <reference field="1" count="1">
            <x v="120"/>
          </reference>
        </references>
      </pivotArea>
    </format>
    <format dxfId="1665">
      <pivotArea collapsedLevelsAreSubtotals="1" fieldPosition="0">
        <references count="1">
          <reference field="1" count="1">
            <x v="121"/>
          </reference>
        </references>
      </pivotArea>
    </format>
    <format dxfId="1664">
      <pivotArea collapsedLevelsAreSubtotals="1" fieldPosition="0">
        <references count="1">
          <reference field="1" count="1">
            <x v="122"/>
          </reference>
        </references>
      </pivotArea>
    </format>
    <format dxfId="1663">
      <pivotArea collapsedLevelsAreSubtotals="1" fieldPosition="0">
        <references count="1">
          <reference field="1" count="1">
            <x v="123"/>
          </reference>
        </references>
      </pivotArea>
    </format>
    <format dxfId="1662">
      <pivotArea collapsedLevelsAreSubtotals="1" fieldPosition="0">
        <references count="1">
          <reference field="1" count="1">
            <x v="124"/>
          </reference>
        </references>
      </pivotArea>
    </format>
    <format dxfId="1661">
      <pivotArea collapsedLevelsAreSubtotals="1" fieldPosition="0">
        <references count="1">
          <reference field="1" count="1">
            <x v="125"/>
          </reference>
        </references>
      </pivotArea>
    </format>
    <format dxfId="1660">
      <pivotArea collapsedLevelsAreSubtotals="1" fieldPosition="0">
        <references count="1">
          <reference field="1" count="1">
            <x v="126"/>
          </reference>
        </references>
      </pivotArea>
    </format>
    <format dxfId="1659">
      <pivotArea collapsedLevelsAreSubtotals="1" fieldPosition="0">
        <references count="1">
          <reference field="1" count="1">
            <x v="127"/>
          </reference>
        </references>
      </pivotArea>
    </format>
    <format dxfId="1658">
      <pivotArea collapsedLevelsAreSubtotals="1" fieldPosition="0">
        <references count="1">
          <reference field="1" count="1">
            <x v="128"/>
          </reference>
        </references>
      </pivotArea>
    </format>
    <format dxfId="1657">
      <pivotArea collapsedLevelsAreSubtotals="1" fieldPosition="0">
        <references count="1">
          <reference field="1" count="1">
            <x v="129"/>
          </reference>
        </references>
      </pivotArea>
    </format>
    <format dxfId="1656">
      <pivotArea collapsedLevelsAreSubtotals="1" fieldPosition="0">
        <references count="1">
          <reference field="1" count="1">
            <x v="130"/>
          </reference>
        </references>
      </pivotArea>
    </format>
    <format dxfId="1655">
      <pivotArea collapsedLevelsAreSubtotals="1" fieldPosition="0">
        <references count="1">
          <reference field="1" count="1">
            <x v="131"/>
          </reference>
        </references>
      </pivotArea>
    </format>
    <format dxfId="1654">
      <pivotArea collapsedLevelsAreSubtotals="1" fieldPosition="0">
        <references count="1">
          <reference field="1" count="1">
            <x v="132"/>
          </reference>
        </references>
      </pivotArea>
    </format>
    <format dxfId="1653">
      <pivotArea collapsedLevelsAreSubtotals="1" fieldPosition="0">
        <references count="1">
          <reference field="1" count="1">
            <x v="133"/>
          </reference>
        </references>
      </pivotArea>
    </format>
    <format dxfId="1652">
      <pivotArea collapsedLevelsAreSubtotals="1" fieldPosition="0">
        <references count="1">
          <reference field="1" count="1">
            <x v="134"/>
          </reference>
        </references>
      </pivotArea>
    </format>
    <format dxfId="1651">
      <pivotArea collapsedLevelsAreSubtotals="1" fieldPosition="0">
        <references count="1">
          <reference field="1" count="1">
            <x v="135"/>
          </reference>
        </references>
      </pivotArea>
    </format>
    <format dxfId="1650">
      <pivotArea collapsedLevelsAreSubtotals="1" fieldPosition="0">
        <references count="1">
          <reference field="1" count="1">
            <x v="136"/>
          </reference>
        </references>
      </pivotArea>
    </format>
    <format dxfId="1649">
      <pivotArea collapsedLevelsAreSubtotals="1" fieldPosition="0">
        <references count="1">
          <reference field="1" count="1">
            <x v="137"/>
          </reference>
        </references>
      </pivotArea>
    </format>
    <format dxfId="1648">
      <pivotArea collapsedLevelsAreSubtotals="1" fieldPosition="0">
        <references count="1">
          <reference field="1" count="1">
            <x v="138"/>
          </reference>
        </references>
      </pivotArea>
    </format>
    <format dxfId="1647">
      <pivotArea collapsedLevelsAreSubtotals="1" fieldPosition="0">
        <references count="1">
          <reference field="1" count="1">
            <x v="139"/>
          </reference>
        </references>
      </pivotArea>
    </format>
    <format dxfId="1646">
      <pivotArea collapsedLevelsAreSubtotals="1" fieldPosition="0">
        <references count="1">
          <reference field="1" count="1">
            <x v="140"/>
          </reference>
        </references>
      </pivotArea>
    </format>
    <format dxfId="1645">
      <pivotArea collapsedLevelsAreSubtotals="1" fieldPosition="0">
        <references count="1">
          <reference field="1" count="1">
            <x v="141"/>
          </reference>
        </references>
      </pivotArea>
    </format>
    <format dxfId="1644">
      <pivotArea collapsedLevelsAreSubtotals="1" fieldPosition="0">
        <references count="1">
          <reference field="1" count="1">
            <x v="142"/>
          </reference>
        </references>
      </pivotArea>
    </format>
    <format dxfId="1643">
      <pivotArea collapsedLevelsAreSubtotals="1" fieldPosition="0">
        <references count="1">
          <reference field="1" count="1">
            <x v="143"/>
          </reference>
        </references>
      </pivotArea>
    </format>
    <format dxfId="1642">
      <pivotArea collapsedLevelsAreSubtotals="1" fieldPosition="0">
        <references count="1">
          <reference field="1" count="1">
            <x v="144"/>
          </reference>
        </references>
      </pivotArea>
    </format>
    <format dxfId="1641">
      <pivotArea collapsedLevelsAreSubtotals="1" fieldPosition="0">
        <references count="1">
          <reference field="1" count="1">
            <x v="145"/>
          </reference>
        </references>
      </pivotArea>
    </format>
    <format dxfId="1640">
      <pivotArea collapsedLevelsAreSubtotals="1" fieldPosition="0">
        <references count="1">
          <reference field="1" count="1">
            <x v="146"/>
          </reference>
        </references>
      </pivotArea>
    </format>
    <format dxfId="1639">
      <pivotArea collapsedLevelsAreSubtotals="1" fieldPosition="0">
        <references count="1">
          <reference field="1" count="1">
            <x v="147"/>
          </reference>
        </references>
      </pivotArea>
    </format>
    <format dxfId="1638">
      <pivotArea collapsedLevelsAreSubtotals="1" fieldPosition="0">
        <references count="1">
          <reference field="1" count="1">
            <x v="57"/>
          </reference>
        </references>
      </pivotArea>
    </format>
    <format dxfId="1637">
      <pivotArea collapsedLevelsAreSubtotals="1" fieldPosition="0">
        <references count="1">
          <reference field="1" count="1">
            <x v="148"/>
          </reference>
        </references>
      </pivotArea>
    </format>
    <format dxfId="1636">
      <pivotArea collapsedLevelsAreSubtotals="1" fieldPosition="0">
        <references count="1">
          <reference field="1" count="1">
            <x v="149"/>
          </reference>
        </references>
      </pivotArea>
    </format>
    <format dxfId="1635">
      <pivotArea collapsedLevelsAreSubtotals="1" fieldPosition="0">
        <references count="1">
          <reference field="1" count="1">
            <x v="150"/>
          </reference>
        </references>
      </pivotArea>
    </format>
    <format dxfId="1634">
      <pivotArea collapsedLevelsAreSubtotals="1" fieldPosition="0">
        <references count="1">
          <reference field="1" count="1">
            <x v="151"/>
          </reference>
        </references>
      </pivotArea>
    </format>
    <format dxfId="1633">
      <pivotArea collapsedLevelsAreSubtotals="1" fieldPosition="0">
        <references count="1">
          <reference field="1" count="1">
            <x v="152"/>
          </reference>
        </references>
      </pivotArea>
    </format>
    <format dxfId="1632">
      <pivotArea collapsedLevelsAreSubtotals="1" fieldPosition="0">
        <references count="1">
          <reference field="1" count="1">
            <x v="153"/>
          </reference>
        </references>
      </pivotArea>
    </format>
    <format dxfId="1631">
      <pivotArea collapsedLevelsAreSubtotals="1" fieldPosition="0">
        <references count="1">
          <reference field="1" count="1">
            <x v="154"/>
          </reference>
        </references>
      </pivotArea>
    </format>
    <format dxfId="1630">
      <pivotArea collapsedLevelsAreSubtotals="1" fieldPosition="0">
        <references count="1">
          <reference field="1" count="1">
            <x v="155"/>
          </reference>
        </references>
      </pivotArea>
    </format>
    <format dxfId="1629">
      <pivotArea collapsedLevelsAreSubtotals="1" fieldPosition="0">
        <references count="1">
          <reference field="1" count="1">
            <x v="156"/>
          </reference>
        </references>
      </pivotArea>
    </format>
    <format dxfId="1628">
      <pivotArea collapsedLevelsAreSubtotals="1" fieldPosition="0">
        <references count="1">
          <reference field="1" count="1">
            <x v="157"/>
          </reference>
        </references>
      </pivotArea>
    </format>
    <format dxfId="1627">
      <pivotArea collapsedLevelsAreSubtotals="1" fieldPosition="0">
        <references count="1">
          <reference field="1" count="1">
            <x v="158"/>
          </reference>
        </references>
      </pivotArea>
    </format>
    <format dxfId="1626">
      <pivotArea collapsedLevelsAreSubtotals="1" fieldPosition="0">
        <references count="1">
          <reference field="1" count="1">
            <x v="159"/>
          </reference>
        </references>
      </pivotArea>
    </format>
    <format dxfId="1625">
      <pivotArea collapsedLevelsAreSubtotals="1" fieldPosition="0">
        <references count="1">
          <reference field="1" count="1">
            <x v="160"/>
          </reference>
        </references>
      </pivotArea>
    </format>
    <format dxfId="1624">
      <pivotArea collapsedLevelsAreSubtotals="1" fieldPosition="0">
        <references count="1">
          <reference field="1" count="1">
            <x v="161"/>
          </reference>
        </references>
      </pivotArea>
    </format>
    <format dxfId="1623">
      <pivotArea collapsedLevelsAreSubtotals="1" fieldPosition="0">
        <references count="1">
          <reference field="1" count="1">
            <x v="162"/>
          </reference>
        </references>
      </pivotArea>
    </format>
    <format dxfId="1622">
      <pivotArea collapsedLevelsAreSubtotals="1" fieldPosition="0">
        <references count="1">
          <reference field="1" count="1">
            <x v="163"/>
          </reference>
        </references>
      </pivotArea>
    </format>
    <format dxfId="1621">
      <pivotArea collapsedLevelsAreSubtotals="1" fieldPosition="0">
        <references count="1">
          <reference field="1" count="1">
            <x v="164"/>
          </reference>
        </references>
      </pivotArea>
    </format>
    <format dxfId="1620">
      <pivotArea collapsedLevelsAreSubtotals="1" fieldPosition="0">
        <references count="1">
          <reference field="1" count="1">
            <x v="165"/>
          </reference>
        </references>
      </pivotArea>
    </format>
    <format dxfId="1619">
      <pivotArea dataOnly="0" labelOnly="1" fieldPosition="0">
        <references count="1">
          <reference field="1" count="50">
            <x v="57"/>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1618">
      <pivotArea dataOnly="0" labelOnly="1" fieldPosition="0">
        <references count="1">
          <reference field="1" count="5">
            <x v="161"/>
            <x v="162"/>
            <x v="163"/>
            <x v="164"/>
            <x v="165"/>
          </reference>
        </references>
      </pivotArea>
    </format>
    <format dxfId="1617">
      <pivotArea dataOnly="0" labelOnly="1" outline="0" fieldPosition="0">
        <references count="1">
          <reference field="4294967294" count="1">
            <x v="2"/>
          </reference>
        </references>
      </pivotArea>
    </format>
    <format dxfId="1616">
      <pivotArea dataOnly="0" labelOnly="1" fieldPosition="0">
        <references count="1">
          <reference field="1" count="7">
            <x v="166"/>
            <x v="167"/>
            <x v="168"/>
            <x v="169"/>
            <x v="170"/>
            <x v="171"/>
            <x v="173"/>
          </reference>
        </references>
      </pivotArea>
    </format>
    <format dxfId="1615">
      <pivotArea dataOnly="0" labelOnly="1" fieldPosition="0">
        <references count="1">
          <reference field="1" count="7">
            <x v="166"/>
            <x v="167"/>
            <x v="168"/>
            <x v="169"/>
            <x v="170"/>
            <x v="171"/>
            <x v="173"/>
          </reference>
        </references>
      </pivotArea>
    </format>
    <format dxfId="1614">
      <pivotArea collapsedLevelsAreSubtotals="1" fieldPosition="0">
        <references count="1">
          <reference field="1" count="1">
            <x v="166"/>
          </reference>
        </references>
      </pivotArea>
    </format>
    <format dxfId="1613">
      <pivotArea collapsedLevelsAreSubtotals="1" fieldPosition="0">
        <references count="1">
          <reference field="1" count="1">
            <x v="167"/>
          </reference>
        </references>
      </pivotArea>
    </format>
    <format dxfId="1612">
      <pivotArea collapsedLevelsAreSubtotals="1" fieldPosition="0">
        <references count="1">
          <reference field="1" count="1">
            <x v="168"/>
          </reference>
        </references>
      </pivotArea>
    </format>
    <format dxfId="1611">
      <pivotArea collapsedLevelsAreSubtotals="1" fieldPosition="0">
        <references count="1">
          <reference field="1" count="1">
            <x v="169"/>
          </reference>
        </references>
      </pivotArea>
    </format>
    <format dxfId="1610">
      <pivotArea collapsedLevelsAreSubtotals="1" fieldPosition="0">
        <references count="1">
          <reference field="1" count="1">
            <x v="170"/>
          </reference>
        </references>
      </pivotArea>
    </format>
    <format dxfId="1609">
      <pivotArea collapsedLevelsAreSubtotals="1" fieldPosition="0">
        <references count="1">
          <reference field="1" count="1">
            <x v="171"/>
          </reference>
        </references>
      </pivotArea>
    </format>
    <format dxfId="1608">
      <pivotArea collapsedLevelsAreSubtotals="1" fieldPosition="0">
        <references count="1">
          <reference field="1" count="1">
            <x v="173"/>
          </reference>
        </references>
      </pivotArea>
    </format>
    <format dxfId="1607">
      <pivotArea dataOnly="0" labelOnly="1" fieldPosition="0">
        <references count="1">
          <reference field="1" count="4">
            <x v="67"/>
            <x v="68"/>
            <x v="203"/>
            <x v="205"/>
          </reference>
        </references>
      </pivotArea>
    </format>
    <format dxfId="1606">
      <pivotArea dataOnly="0" labelOnly="1" fieldPosition="0">
        <references count="1">
          <reference field="1" count="3">
            <x v="64"/>
            <x v="65"/>
            <x v="79"/>
          </reference>
        </references>
      </pivotArea>
    </format>
    <format dxfId="1605">
      <pivotArea collapsedLevelsAreSubtotals="1" fieldPosition="0">
        <references count="1">
          <reference field="1" count="1">
            <x v="201"/>
          </reference>
        </references>
      </pivotArea>
    </format>
    <format dxfId="1604">
      <pivotArea collapsedLevelsAreSubtotals="1" fieldPosition="0">
        <references count="1">
          <reference field="1" count="1">
            <x v="200"/>
          </reference>
        </references>
      </pivotArea>
    </format>
    <format dxfId="1603">
      <pivotArea collapsedLevelsAreSubtotals="1" fieldPosition="0">
        <references count="1">
          <reference field="1" count="1">
            <x v="84"/>
          </reference>
        </references>
      </pivotArea>
    </format>
    <format dxfId="1602">
      <pivotArea collapsedLevelsAreSubtotals="1" fieldPosition="0">
        <references count="1">
          <reference field="1" count="1">
            <x v="85"/>
          </reference>
        </references>
      </pivotArea>
    </format>
    <format dxfId="1601">
      <pivotArea collapsedLevelsAreSubtotals="1" fieldPosition="0">
        <references count="1">
          <reference field="1" count="1">
            <x v="86"/>
          </reference>
        </references>
      </pivotArea>
    </format>
    <format dxfId="1600">
      <pivotArea collapsedLevelsAreSubtotals="1" fieldPosition="0">
        <references count="1">
          <reference field="1" count="1">
            <x v="87"/>
          </reference>
        </references>
      </pivotArea>
    </format>
    <format dxfId="1599">
      <pivotArea collapsedLevelsAreSubtotals="1" fieldPosition="0">
        <references count="1">
          <reference field="1" count="1">
            <x v="88"/>
          </reference>
        </references>
      </pivotArea>
    </format>
    <format dxfId="1598">
      <pivotArea collapsedLevelsAreSubtotals="1" fieldPosition="0">
        <references count="1">
          <reference field="1" count="1">
            <x v="89"/>
          </reference>
        </references>
      </pivotArea>
    </format>
    <format dxfId="1597">
      <pivotArea collapsedLevelsAreSubtotals="1" fieldPosition="0">
        <references count="1">
          <reference field="1" count="1">
            <x v="90"/>
          </reference>
        </references>
      </pivotArea>
    </format>
    <format dxfId="1596">
      <pivotArea collapsedLevelsAreSubtotals="1" fieldPosition="0">
        <references count="1">
          <reference field="1" count="1">
            <x v="91"/>
          </reference>
        </references>
      </pivotArea>
    </format>
    <format dxfId="1595">
      <pivotArea collapsedLevelsAreSubtotals="1" fieldPosition="0">
        <references count="1">
          <reference field="1" count="1">
            <x v="92"/>
          </reference>
        </references>
      </pivotArea>
    </format>
    <format dxfId="1594">
      <pivotArea collapsedLevelsAreSubtotals="1" fieldPosition="0">
        <references count="1">
          <reference field="1" count="1">
            <x v="93"/>
          </reference>
        </references>
      </pivotArea>
    </format>
    <format dxfId="1593">
      <pivotArea collapsedLevelsAreSubtotals="1" fieldPosition="0">
        <references count="1">
          <reference field="1" count="1">
            <x v="94"/>
          </reference>
        </references>
      </pivotArea>
    </format>
    <format dxfId="1592">
      <pivotArea collapsedLevelsAreSubtotals="1" fieldPosition="0">
        <references count="1">
          <reference field="1" count="1">
            <x v="95"/>
          </reference>
        </references>
      </pivotArea>
    </format>
    <format dxfId="1591">
      <pivotArea collapsedLevelsAreSubtotals="1" fieldPosition="0">
        <references count="1">
          <reference field="1" count="1">
            <x v="96"/>
          </reference>
        </references>
      </pivotArea>
    </format>
    <format dxfId="1590">
      <pivotArea collapsedLevelsAreSubtotals="1" fieldPosition="0">
        <references count="1">
          <reference field="1" count="1">
            <x v="97"/>
          </reference>
        </references>
      </pivotArea>
    </format>
    <format dxfId="1589">
      <pivotArea collapsedLevelsAreSubtotals="1" fieldPosition="0">
        <references count="1">
          <reference field="1" count="1">
            <x v="98"/>
          </reference>
        </references>
      </pivotArea>
    </format>
    <format dxfId="1588">
      <pivotArea collapsedLevelsAreSubtotals="1" fieldPosition="0">
        <references count="1">
          <reference field="1" count="1">
            <x v="99"/>
          </reference>
        </references>
      </pivotArea>
    </format>
    <format dxfId="1587">
      <pivotArea collapsedLevelsAreSubtotals="1" fieldPosition="0">
        <references count="1">
          <reference field="1" count="1">
            <x v="100"/>
          </reference>
        </references>
      </pivotArea>
    </format>
    <format dxfId="1586">
      <pivotArea collapsedLevelsAreSubtotals="1" fieldPosition="0">
        <references count="1">
          <reference field="1" count="1">
            <x v="101"/>
          </reference>
        </references>
      </pivotArea>
    </format>
    <format dxfId="1585">
      <pivotArea collapsedLevelsAreSubtotals="1" fieldPosition="0">
        <references count="1">
          <reference field="1" count="1">
            <x v="102"/>
          </reference>
        </references>
      </pivotArea>
    </format>
    <format dxfId="1584">
      <pivotArea collapsedLevelsAreSubtotals="1" fieldPosition="0">
        <references count="1">
          <reference field="1" count="1">
            <x v="103"/>
          </reference>
        </references>
      </pivotArea>
    </format>
    <format dxfId="1583">
      <pivotArea collapsedLevelsAreSubtotals="1" fieldPosition="0">
        <references count="1">
          <reference field="1" count="1">
            <x v="104"/>
          </reference>
        </references>
      </pivotArea>
    </format>
    <format dxfId="1582">
      <pivotArea collapsedLevelsAreSubtotals="1" fieldPosition="0">
        <references count="1">
          <reference field="1" count="1">
            <x v="105"/>
          </reference>
        </references>
      </pivotArea>
    </format>
    <format dxfId="1581">
      <pivotArea collapsedLevelsAreSubtotals="1" fieldPosition="0">
        <references count="1">
          <reference field="1" count="1">
            <x v="106"/>
          </reference>
        </references>
      </pivotArea>
    </format>
    <format dxfId="1580">
      <pivotArea collapsedLevelsAreSubtotals="1" fieldPosition="0">
        <references count="1">
          <reference field="1" count="1">
            <x v="107"/>
          </reference>
        </references>
      </pivotArea>
    </format>
    <format dxfId="1579">
      <pivotArea collapsedLevelsAreSubtotals="1" fieldPosition="0">
        <references count="1">
          <reference field="1" count="1">
            <x v="108"/>
          </reference>
        </references>
      </pivotArea>
    </format>
    <format dxfId="1578">
      <pivotArea collapsedLevelsAreSubtotals="1" fieldPosition="0">
        <references count="1">
          <reference field="1" count="1">
            <x v="109"/>
          </reference>
        </references>
      </pivotArea>
    </format>
    <format dxfId="1577">
      <pivotArea collapsedLevelsAreSubtotals="1" fieldPosition="0">
        <references count="1">
          <reference field="1" count="1">
            <x v="110"/>
          </reference>
        </references>
      </pivotArea>
    </format>
    <format dxfId="1576">
      <pivotArea collapsedLevelsAreSubtotals="1" fieldPosition="0">
        <references count="1">
          <reference field="1" count="1">
            <x v="111"/>
          </reference>
        </references>
      </pivotArea>
    </format>
    <format dxfId="1575">
      <pivotArea dataOnly="0" labelOnly="1" fieldPosition="0">
        <references count="1">
          <reference field="1" count="30">
            <x v="84"/>
            <x v="85"/>
            <x v="86"/>
            <x v="87"/>
            <x v="88"/>
            <x v="89"/>
            <x v="90"/>
            <x v="91"/>
            <x v="92"/>
            <x v="93"/>
            <x v="94"/>
            <x v="95"/>
            <x v="96"/>
            <x v="97"/>
            <x v="98"/>
            <x v="99"/>
            <x v="100"/>
            <x v="101"/>
            <x v="102"/>
            <x v="103"/>
            <x v="104"/>
            <x v="105"/>
            <x v="106"/>
            <x v="107"/>
            <x v="108"/>
            <x v="109"/>
            <x v="110"/>
            <x v="111"/>
            <x v="200"/>
            <x v="201"/>
          </reference>
        </references>
      </pivotArea>
    </format>
    <format dxfId="1574">
      <pivotArea collapsedLevelsAreSubtotals="1" fieldPosition="0">
        <references count="2">
          <reference field="4294967294" count="2" selected="0">
            <x v="0"/>
            <x v="1"/>
          </reference>
          <reference field="1" count="1">
            <x v="174"/>
          </reference>
        </references>
      </pivotArea>
    </format>
    <format dxfId="1573">
      <pivotArea collapsedLevelsAreSubtotals="1" fieldPosition="0">
        <references count="2">
          <reference field="4294967294" count="2" selected="0">
            <x v="0"/>
            <x v="1"/>
          </reference>
          <reference field="1" count="1">
            <x v="175"/>
          </reference>
        </references>
      </pivotArea>
    </format>
    <format dxfId="1572">
      <pivotArea collapsedLevelsAreSubtotals="1" fieldPosition="0">
        <references count="2">
          <reference field="4294967294" count="2" selected="0">
            <x v="0"/>
            <x v="1"/>
          </reference>
          <reference field="1" count="1">
            <x v="178"/>
          </reference>
        </references>
      </pivotArea>
    </format>
    <format dxfId="1571">
      <pivotArea collapsedLevelsAreSubtotals="1" fieldPosition="0">
        <references count="2">
          <reference field="4294967294" count="2" selected="0">
            <x v="0"/>
            <x v="1"/>
          </reference>
          <reference field="1" count="1">
            <x v="179"/>
          </reference>
        </references>
      </pivotArea>
    </format>
    <format dxfId="1570">
      <pivotArea collapsedLevelsAreSubtotals="1" fieldPosition="0">
        <references count="2">
          <reference field="4294967294" count="2" selected="0">
            <x v="0"/>
            <x v="1"/>
          </reference>
          <reference field="1" count="1">
            <x v="180"/>
          </reference>
        </references>
      </pivotArea>
    </format>
    <format dxfId="1569">
      <pivotArea collapsedLevelsAreSubtotals="1" fieldPosition="0">
        <references count="2">
          <reference field="4294967294" count="2" selected="0">
            <x v="0"/>
            <x v="1"/>
          </reference>
          <reference field="1" count="1">
            <x v="181"/>
          </reference>
        </references>
      </pivotArea>
    </format>
    <format dxfId="1568">
      <pivotArea collapsedLevelsAreSubtotals="1" fieldPosition="0">
        <references count="2">
          <reference field="4294967294" count="2" selected="0">
            <x v="0"/>
            <x v="1"/>
          </reference>
          <reference field="1" count="1">
            <x v="182"/>
          </reference>
        </references>
      </pivotArea>
    </format>
    <format dxfId="1567">
      <pivotArea collapsedLevelsAreSubtotals="1" fieldPosition="0">
        <references count="2">
          <reference field="4294967294" count="2" selected="0">
            <x v="0"/>
            <x v="1"/>
          </reference>
          <reference field="1" count="1">
            <x v="185"/>
          </reference>
        </references>
      </pivotArea>
    </format>
    <format dxfId="1566">
      <pivotArea dataOnly="0" labelOnly="1" fieldPosition="0">
        <references count="1">
          <reference field="1" count="8">
            <x v="174"/>
            <x v="175"/>
            <x v="178"/>
            <x v="179"/>
            <x v="180"/>
            <x v="181"/>
            <x v="182"/>
            <x v="185"/>
          </reference>
        </references>
      </pivotArea>
    </format>
    <format dxfId="1565">
      <pivotArea collapsedLevelsAreSubtotals="1" fieldPosition="0">
        <references count="2">
          <reference field="4294967294" count="1" selected="0">
            <x v="2"/>
          </reference>
          <reference field="1" count="1">
            <x v="174"/>
          </reference>
        </references>
      </pivotArea>
    </format>
    <format dxfId="1564">
      <pivotArea collapsedLevelsAreSubtotals="1" fieldPosition="0">
        <references count="2">
          <reference field="4294967294" count="1" selected="0">
            <x v="2"/>
          </reference>
          <reference field="1" count="1">
            <x v="175"/>
          </reference>
        </references>
      </pivotArea>
    </format>
    <format dxfId="1563">
      <pivotArea collapsedLevelsAreSubtotals="1" fieldPosition="0">
        <references count="2">
          <reference field="4294967294" count="1" selected="0">
            <x v="2"/>
          </reference>
          <reference field="1" count="1">
            <x v="178"/>
          </reference>
        </references>
      </pivotArea>
    </format>
    <format dxfId="1562">
      <pivotArea collapsedLevelsAreSubtotals="1" fieldPosition="0">
        <references count="2">
          <reference field="4294967294" count="1" selected="0">
            <x v="2"/>
          </reference>
          <reference field="1" count="1">
            <x v="179"/>
          </reference>
        </references>
      </pivotArea>
    </format>
    <format dxfId="1561">
      <pivotArea collapsedLevelsAreSubtotals="1" fieldPosition="0">
        <references count="2">
          <reference field="4294967294" count="1" selected="0">
            <x v="2"/>
          </reference>
          <reference field="1" count="1">
            <x v="180"/>
          </reference>
        </references>
      </pivotArea>
    </format>
    <format dxfId="1560">
      <pivotArea collapsedLevelsAreSubtotals="1" fieldPosition="0">
        <references count="2">
          <reference field="4294967294" count="1" selected="0">
            <x v="2"/>
          </reference>
          <reference field="1" count="1">
            <x v="181"/>
          </reference>
        </references>
      </pivotArea>
    </format>
    <format dxfId="1559">
      <pivotArea collapsedLevelsAreSubtotals="1" fieldPosition="0">
        <references count="2">
          <reference field="4294967294" count="1" selected="0">
            <x v="2"/>
          </reference>
          <reference field="1" count="1">
            <x v="182"/>
          </reference>
        </references>
      </pivotArea>
    </format>
    <format dxfId="1558">
      <pivotArea collapsedLevelsAreSubtotals="1" fieldPosition="0">
        <references count="2">
          <reference field="4294967294" count="1" selected="0">
            <x v="2"/>
          </reference>
          <reference field="1" count="1">
            <x v="185"/>
          </reference>
        </references>
      </pivotArea>
    </format>
    <format dxfId="1557">
      <pivotArea dataOnly="0" labelOnly="1" fieldPosition="0">
        <references count="1">
          <reference field="1" count="3">
            <x v="67"/>
            <x v="68"/>
            <x v="79"/>
          </reference>
        </references>
      </pivotArea>
    </format>
    <format dxfId="1556">
      <pivotArea dataOnly="0" labelOnly="1" fieldPosition="0">
        <references count="1">
          <reference field="1" count="8">
            <x v="174"/>
            <x v="175"/>
            <x v="178"/>
            <x v="179"/>
            <x v="180"/>
            <x v="181"/>
            <x v="182"/>
            <x v="185"/>
          </reference>
        </references>
      </pivotArea>
    </format>
    <format dxfId="1555">
      <pivotArea collapsedLevelsAreSubtotals="1" fieldPosition="0">
        <references count="1">
          <reference field="1" count="1">
            <x v="190"/>
          </reference>
        </references>
      </pivotArea>
    </format>
    <format dxfId="1554">
      <pivotArea dataOnly="0" labelOnly="1" fieldPosition="0">
        <references count="1">
          <reference field="1" count="1">
            <x v="190"/>
          </reference>
        </references>
      </pivotArea>
    </format>
    <format dxfId="1553">
      <pivotArea collapsedLevelsAreSubtotals="1" fieldPosition="0">
        <references count="1">
          <reference field="1" count="1">
            <x v="190"/>
          </reference>
        </references>
      </pivotArea>
    </format>
    <format dxfId="1552">
      <pivotArea collapsedLevelsAreSubtotals="1" fieldPosition="0">
        <references count="1">
          <reference field="1" count="1">
            <x v="191"/>
          </reference>
        </references>
      </pivotArea>
    </format>
    <format dxfId="1551">
      <pivotArea collapsedLevelsAreSubtotals="1" fieldPosition="0">
        <references count="1">
          <reference field="1" count="1">
            <x v="191"/>
          </reference>
        </references>
      </pivotArea>
    </format>
    <format dxfId="1550">
      <pivotArea collapsedLevelsAreSubtotals="1" fieldPosition="0">
        <references count="1">
          <reference field="1" count="1">
            <x v="191"/>
          </reference>
        </references>
      </pivotArea>
    </format>
    <format dxfId="1549">
      <pivotArea collapsedLevelsAreSubtotals="1" fieldPosition="0">
        <references count="1">
          <reference field="1" count="1">
            <x v="191"/>
          </reference>
        </references>
      </pivotArea>
    </format>
    <format dxfId="1548">
      <pivotArea collapsedLevelsAreSubtotals="1" fieldPosition="0">
        <references count="1">
          <reference field="1" count="1">
            <x v="191"/>
          </reference>
        </references>
      </pivotArea>
    </format>
    <format dxfId="1547">
      <pivotArea collapsedLevelsAreSubtotals="1" fieldPosition="0">
        <references count="1">
          <reference field="1" count="1">
            <x v="191"/>
          </reference>
        </references>
      </pivotArea>
    </format>
    <format dxfId="1546">
      <pivotArea collapsedLevelsAreSubtotals="1" fieldPosition="0">
        <references count="1">
          <reference field="1" count="1">
            <x v="206"/>
          </reference>
        </references>
      </pivotArea>
    </format>
    <format dxfId="1545">
      <pivotArea collapsedLevelsAreSubtotals="1" fieldPosition="0">
        <references count="1">
          <reference field="1" count="1">
            <x v="83"/>
          </reference>
        </references>
      </pivotArea>
    </format>
    <format dxfId="1544">
      <pivotArea collapsedLevelsAreSubtotals="1" fieldPosition="0">
        <references count="1">
          <reference field="1" count="1">
            <x v="204"/>
          </reference>
        </references>
      </pivotArea>
    </format>
    <format dxfId="1543">
      <pivotArea collapsedLevelsAreSubtotals="1" fieldPosition="0">
        <references count="1">
          <reference field="1" count="1">
            <x v="203"/>
          </reference>
        </references>
      </pivotArea>
    </format>
    <format dxfId="1542">
      <pivotArea collapsedLevelsAreSubtotals="1" fieldPosition="0">
        <references count="1">
          <reference field="1" count="1">
            <x v="205"/>
          </reference>
        </references>
      </pivotArea>
    </format>
    <format dxfId="1541">
      <pivotArea collapsedLevelsAreSubtotals="1" fieldPosition="0">
        <references count="1">
          <reference field="1" count="1">
            <x v="202"/>
          </reference>
        </references>
      </pivotArea>
    </format>
    <format dxfId="1540">
      <pivotArea collapsedLevelsAreSubtotals="1" fieldPosition="0">
        <references count="1">
          <reference field="1" count="1">
            <x v="207"/>
          </reference>
        </references>
      </pivotArea>
    </format>
    <format dxfId="1539">
      <pivotArea collapsedLevelsAreSubtotals="1" fieldPosition="0">
        <references count="1">
          <reference field="1" count="1">
            <x v="199"/>
          </reference>
        </references>
      </pivotArea>
    </format>
    <format dxfId="1538">
      <pivotArea dataOnly="0" labelOnly="1" fieldPosition="0">
        <references count="1">
          <reference field="1" count="8">
            <x v="83"/>
            <x v="199"/>
            <x v="202"/>
            <x v="203"/>
            <x v="204"/>
            <x v="205"/>
            <x v="206"/>
            <x v="207"/>
          </reference>
        </references>
      </pivotArea>
    </format>
    <format dxfId="1537">
      <pivotArea collapsedLevelsAreSubtotals="1" fieldPosition="0">
        <references count="1">
          <reference field="1" count="1">
            <x v="206"/>
          </reference>
        </references>
      </pivotArea>
    </format>
    <format dxfId="1536">
      <pivotArea collapsedLevelsAreSubtotals="1" fieldPosition="0">
        <references count="1">
          <reference field="1" count="1">
            <x v="83"/>
          </reference>
        </references>
      </pivotArea>
    </format>
    <format dxfId="1535">
      <pivotArea collapsedLevelsAreSubtotals="1" fieldPosition="0">
        <references count="1">
          <reference field="1" count="1">
            <x v="204"/>
          </reference>
        </references>
      </pivotArea>
    </format>
    <format dxfId="1534">
      <pivotArea collapsedLevelsAreSubtotals="1" fieldPosition="0">
        <references count="1">
          <reference field="1" count="1">
            <x v="203"/>
          </reference>
        </references>
      </pivotArea>
    </format>
    <format dxfId="1533">
      <pivotArea collapsedLevelsAreSubtotals="1" fieldPosition="0">
        <references count="1">
          <reference field="1" count="1">
            <x v="205"/>
          </reference>
        </references>
      </pivotArea>
    </format>
    <format dxfId="1532">
      <pivotArea collapsedLevelsAreSubtotals="1" fieldPosition="0">
        <references count="1">
          <reference field="1" count="1">
            <x v="202"/>
          </reference>
        </references>
      </pivotArea>
    </format>
    <format dxfId="1531">
      <pivotArea collapsedLevelsAreSubtotals="1" fieldPosition="0">
        <references count="1">
          <reference field="1" count="1">
            <x v="207"/>
          </reference>
        </references>
      </pivotArea>
    </format>
    <format dxfId="1530">
      <pivotArea collapsedLevelsAreSubtotals="1" fieldPosition="0">
        <references count="1">
          <reference field="1" count="1">
            <x v="199"/>
          </reference>
        </references>
      </pivotArea>
    </format>
    <format dxfId="1529">
      <pivotArea dataOnly="0" labelOnly="1" fieldPosition="0">
        <references count="1">
          <reference field="1" count="8">
            <x v="83"/>
            <x v="199"/>
            <x v="202"/>
            <x v="203"/>
            <x v="204"/>
            <x v="205"/>
            <x v="206"/>
            <x v="207"/>
          </reference>
        </references>
      </pivotArea>
    </format>
    <format dxfId="1528">
      <pivotArea collapsedLevelsAreSubtotals="1" fieldPosition="0">
        <references count="1">
          <reference field="1" count="1">
            <x v="206"/>
          </reference>
        </references>
      </pivotArea>
    </format>
    <format dxfId="1527">
      <pivotArea collapsedLevelsAreSubtotals="1" fieldPosition="0">
        <references count="1">
          <reference field="1" count="1">
            <x v="83"/>
          </reference>
        </references>
      </pivotArea>
    </format>
    <format dxfId="1526">
      <pivotArea collapsedLevelsAreSubtotals="1" fieldPosition="0">
        <references count="1">
          <reference field="1" count="1">
            <x v="204"/>
          </reference>
        </references>
      </pivotArea>
    </format>
    <format dxfId="1525">
      <pivotArea collapsedLevelsAreSubtotals="1" fieldPosition="0">
        <references count="1">
          <reference field="1" count="1">
            <x v="203"/>
          </reference>
        </references>
      </pivotArea>
    </format>
    <format dxfId="1524">
      <pivotArea collapsedLevelsAreSubtotals="1" fieldPosition="0">
        <references count="1">
          <reference field="1" count="1">
            <x v="205"/>
          </reference>
        </references>
      </pivotArea>
    </format>
    <format dxfId="1523">
      <pivotArea collapsedLevelsAreSubtotals="1" fieldPosition="0">
        <references count="1">
          <reference field="1" count="1">
            <x v="202"/>
          </reference>
        </references>
      </pivotArea>
    </format>
    <format dxfId="1522">
      <pivotArea collapsedLevelsAreSubtotals="1" fieldPosition="0">
        <references count="1">
          <reference field="1" count="1">
            <x v="207"/>
          </reference>
        </references>
      </pivotArea>
    </format>
    <format dxfId="1521">
      <pivotArea collapsedLevelsAreSubtotals="1" fieldPosition="0">
        <references count="1">
          <reference field="1" count="1">
            <x v="199"/>
          </reference>
        </references>
      </pivotArea>
    </format>
    <format dxfId="1520">
      <pivotArea dataOnly="0" labelOnly="1" fieldPosition="0">
        <references count="1">
          <reference field="1" count="8">
            <x v="83"/>
            <x v="199"/>
            <x v="202"/>
            <x v="203"/>
            <x v="204"/>
            <x v="205"/>
            <x v="206"/>
            <x v="207"/>
          </reference>
        </references>
      </pivotArea>
    </format>
    <format dxfId="1519">
      <pivotArea collapsedLevelsAreSubtotals="1" fieldPosition="0">
        <references count="1">
          <reference field="1" count="1">
            <x v="191"/>
          </reference>
        </references>
      </pivotArea>
    </format>
    <format dxfId="1518">
      <pivotArea collapsedLevelsAreSubtotals="1" fieldPosition="0">
        <references count="1">
          <reference field="1" count="1">
            <x v="192"/>
          </reference>
        </references>
      </pivotArea>
    </format>
    <format dxfId="1517">
      <pivotArea collapsedLevelsAreSubtotals="1" fieldPosition="0">
        <references count="1">
          <reference field="1" count="1">
            <x v="193"/>
          </reference>
        </references>
      </pivotArea>
    </format>
    <format dxfId="1516">
      <pivotArea collapsedLevelsAreSubtotals="1" fieldPosition="0">
        <references count="1">
          <reference field="1" count="1">
            <x v="191"/>
          </reference>
        </references>
      </pivotArea>
    </format>
    <format dxfId="1515">
      <pivotArea collapsedLevelsAreSubtotals="1" fieldPosition="0">
        <references count="1">
          <reference field="1" count="1">
            <x v="191"/>
          </reference>
        </references>
      </pivotArea>
    </format>
    <format dxfId="1514">
      <pivotArea collapsedLevelsAreSubtotals="1" fieldPosition="0">
        <references count="1">
          <reference field="1" count="1">
            <x v="191"/>
          </reference>
        </references>
      </pivotArea>
    </format>
    <format dxfId="1513">
      <pivotArea collapsedLevelsAreSubtotals="1" fieldPosition="0">
        <references count="1">
          <reference field="1" count="1">
            <x v="191"/>
          </reference>
        </references>
      </pivotArea>
    </format>
    <format dxfId="1512">
      <pivotArea collapsedLevelsAreSubtotals="1" fieldPosition="0">
        <references count="1">
          <reference field="1" count="1">
            <x v="192"/>
          </reference>
        </references>
      </pivotArea>
    </format>
    <format dxfId="1511">
      <pivotArea collapsedLevelsAreSubtotals="1" fieldPosition="0">
        <references count="1">
          <reference field="1" count="1">
            <x v="193"/>
          </reference>
        </references>
      </pivotArea>
    </format>
    <format dxfId="1510">
      <pivotArea collapsedLevelsAreSubtotals="1" fieldPosition="0">
        <references count="1">
          <reference field="1" count="1">
            <x v="194"/>
          </reference>
        </references>
      </pivotArea>
    </format>
    <format dxfId="1509">
      <pivotArea collapsedLevelsAreSubtotals="1" fieldPosition="0">
        <references count="1">
          <reference field="1" count="1">
            <x v="195"/>
          </reference>
        </references>
      </pivotArea>
    </format>
    <format dxfId="1508">
      <pivotArea dataOnly="0" labelOnly="1" fieldPosition="0">
        <references count="1">
          <reference field="1" count="17">
            <x v="55"/>
            <x v="56"/>
            <x v="61"/>
            <x v="62"/>
            <x v="63"/>
            <x v="64"/>
            <x v="65"/>
            <x v="66"/>
            <x v="67"/>
            <x v="68"/>
            <x v="69"/>
            <x v="70"/>
            <x v="71"/>
            <x v="72"/>
            <x v="73"/>
            <x v="75"/>
            <x v="77"/>
          </reference>
        </references>
      </pivotArea>
    </format>
    <format dxfId="1507">
      <pivotArea outline="0" collapsedLevelsAreSubtotals="1" fieldPosition="0"/>
    </format>
    <format dxfId="1506">
      <pivotArea dataOnly="0" labelOnly="1" fieldPosition="0">
        <references count="1">
          <reference field="1" count="21">
            <x v="49"/>
            <x v="51"/>
            <x v="52"/>
            <x v="58"/>
            <x v="60"/>
            <x v="64"/>
            <x v="65"/>
            <x v="67"/>
            <x v="68"/>
            <x v="69"/>
            <x v="70"/>
            <x v="71"/>
            <x v="72"/>
            <x v="73"/>
            <x v="75"/>
            <x v="78"/>
            <x v="84"/>
            <x v="126"/>
            <x v="140"/>
            <x v="142"/>
            <x v="149"/>
          </reference>
        </references>
      </pivotArea>
    </format>
    <format dxfId="1505">
      <pivotArea outline="0" collapsedLevelsAreSubtotals="1" fieldPosition="0"/>
    </format>
    <format dxfId="1504">
      <pivotArea type="all" dataOnly="0" outline="0" fieldPosition="0"/>
    </format>
    <format dxfId="1503">
      <pivotArea outline="0" collapsedLevelsAreSubtotals="1" fieldPosition="0"/>
    </format>
    <format dxfId="1502">
      <pivotArea field="1" type="button" dataOnly="0" labelOnly="1" outline="0" axis="axisRow" fieldPosition="0"/>
    </format>
    <format dxfId="1501">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1500">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499">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1498">
      <pivotArea dataOnly="0" labelOnly="1" grandRow="1" outline="0" fieldPosition="0"/>
    </format>
    <format dxfId="1497">
      <pivotArea dataOnly="0" labelOnly="1" fieldPosition="0">
        <references count="2">
          <reference field="1" count="1" selected="0">
            <x v="50"/>
          </reference>
          <reference field="2" count="7">
            <x v="311"/>
            <x v="326"/>
            <x v="415"/>
            <x v="418"/>
            <x v="446"/>
            <x v="648"/>
            <x v="788"/>
          </reference>
        </references>
      </pivotArea>
    </format>
    <format dxfId="1496">
      <pivotArea dataOnly="0" labelOnly="1" outline="0" fieldPosition="0">
        <references count="1">
          <reference field="4294967294" count="3">
            <x v="0"/>
            <x v="1"/>
            <x v="2"/>
          </reference>
        </references>
      </pivotArea>
    </format>
    <format dxfId="1495">
      <pivotArea type="all" dataOnly="0" outline="0" fieldPosition="0"/>
    </format>
    <format dxfId="1494">
      <pivotArea outline="0" collapsedLevelsAreSubtotals="1" fieldPosition="0"/>
    </format>
    <format dxfId="1493">
      <pivotArea field="1" type="button" dataOnly="0" labelOnly="1" outline="0" axis="axisRow" fieldPosition="0"/>
    </format>
    <format dxfId="1492">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1491">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490">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1489">
      <pivotArea dataOnly="0" labelOnly="1" grandRow="1" outline="0" fieldPosition="0"/>
    </format>
    <format dxfId="1488">
      <pivotArea dataOnly="0" labelOnly="1" fieldPosition="0">
        <references count="2">
          <reference field="1" count="1" selected="0">
            <x v="50"/>
          </reference>
          <reference field="2" count="7">
            <x v="311"/>
            <x v="326"/>
            <x v="415"/>
            <x v="418"/>
            <x v="446"/>
            <x v="648"/>
            <x v="788"/>
          </reference>
        </references>
      </pivotArea>
    </format>
    <format dxfId="1487">
      <pivotArea dataOnly="0" labelOnly="1" outline="0" fieldPosition="0">
        <references count="1">
          <reference field="4294967294" count="3">
            <x v="0"/>
            <x v="1"/>
            <x v="2"/>
          </reference>
        </references>
      </pivotArea>
    </format>
    <format dxfId="1486">
      <pivotArea dataOnly="0" labelOnly="1" fieldPosition="0">
        <references count="1">
          <reference field="1" count="50">
            <x v="20"/>
            <x v="49"/>
            <x v="50"/>
            <x v="51"/>
            <x v="52"/>
            <x v="53"/>
            <x v="54"/>
            <x v="55"/>
            <x v="56"/>
            <x v="58"/>
            <x v="59"/>
            <x v="60"/>
            <x v="61"/>
            <x v="62"/>
            <x v="63"/>
            <x v="64"/>
            <x v="65"/>
            <x v="66"/>
            <x v="67"/>
            <x v="68"/>
            <x v="69"/>
            <x v="70"/>
            <x v="71"/>
            <x v="72"/>
            <x v="73"/>
            <x v="75"/>
            <x v="77"/>
            <x v="78"/>
            <x v="79"/>
            <x v="80"/>
            <x v="81"/>
            <x v="82"/>
            <x v="83"/>
            <x v="84"/>
            <x v="85"/>
            <x v="86"/>
            <x v="87"/>
            <x v="88"/>
            <x v="89"/>
            <x v="90"/>
            <x v="91"/>
            <x v="199"/>
            <x v="200"/>
            <x v="201"/>
            <x v="202"/>
            <x v="203"/>
            <x v="204"/>
            <x v="205"/>
            <x v="206"/>
            <x v="207"/>
          </reference>
        </references>
      </pivotArea>
    </format>
    <format dxfId="1485">
      <pivotArea dataOnly="0" labelOnly="1" fieldPosition="0">
        <references count="1">
          <reference field="1" count="50">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reference>
        </references>
      </pivotArea>
    </format>
    <format dxfId="1484">
      <pivotArea dataOnly="0" labelOnly="1" fieldPosition="0">
        <references count="1">
          <reference field="1" count="46">
            <x v="57"/>
            <x v="142"/>
            <x v="143"/>
            <x v="144"/>
            <x v="145"/>
            <x v="146"/>
            <x v="147"/>
            <x v="148"/>
            <x v="149"/>
            <x v="150"/>
            <x v="151"/>
            <x v="152"/>
            <x v="153"/>
            <x v="154"/>
            <x v="155"/>
            <x v="156"/>
            <x v="157"/>
            <x v="158"/>
            <x v="159"/>
            <x v="160"/>
            <x v="161"/>
            <x v="162"/>
            <x v="163"/>
            <x v="164"/>
            <x v="165"/>
            <x v="166"/>
            <x v="167"/>
            <x v="169"/>
            <x v="170"/>
            <x v="171"/>
            <x v="173"/>
            <x v="174"/>
            <x v="175"/>
            <x v="178"/>
            <x v="179"/>
            <x v="180"/>
            <x v="181"/>
            <x v="182"/>
            <x v="185"/>
            <x v="190"/>
            <x v="191"/>
            <x v="192"/>
            <x v="193"/>
            <x v="194"/>
            <x v="195"/>
            <x v="198"/>
          </reference>
        </references>
      </pivotArea>
    </format>
    <format dxfId="1483">
      <pivotArea outline="0" collapsedLevelsAreSubtotals="1" fieldPosition="0"/>
    </format>
    <format dxfId="1482">
      <pivotArea dataOnly="0" labelOnly="1" fieldPosition="0">
        <references count="1">
          <reference field="1" count="50">
            <x v="20"/>
            <x v="49"/>
            <x v="50"/>
            <x v="51"/>
            <x v="52"/>
            <x v="53"/>
            <x v="54"/>
            <x v="55"/>
            <x v="56"/>
            <x v="57"/>
            <x v="58"/>
            <x v="59"/>
            <x v="60"/>
            <x v="61"/>
            <x v="62"/>
            <x v="63"/>
            <x v="64"/>
            <x v="65"/>
            <x v="66"/>
            <x v="67"/>
            <x v="68"/>
            <x v="69"/>
            <x v="70"/>
            <x v="71"/>
            <x v="72"/>
            <x v="73"/>
            <x v="75"/>
            <x v="77"/>
            <x v="78"/>
            <x v="79"/>
            <x v="80"/>
            <x v="81"/>
            <x v="82"/>
            <x v="83"/>
            <x v="84"/>
            <x v="85"/>
            <x v="86"/>
            <x v="87"/>
            <x v="88"/>
            <x v="89"/>
            <x v="90"/>
            <x v="91"/>
            <x v="92"/>
            <x v="93"/>
            <x v="94"/>
            <x v="95"/>
            <x v="96"/>
            <x v="97"/>
            <x v="98"/>
            <x v="99"/>
          </reference>
        </references>
      </pivotArea>
    </format>
    <format dxfId="1481">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80">
      <pivotArea dataOnly="0" labelOnly="1" fieldPosition="0">
        <references count="1">
          <reference field="1" count="46">
            <x v="150"/>
            <x v="151"/>
            <x v="152"/>
            <x v="153"/>
            <x v="154"/>
            <x v="155"/>
            <x v="156"/>
            <x v="157"/>
            <x v="158"/>
            <x v="159"/>
            <x v="160"/>
            <x v="161"/>
            <x v="162"/>
            <x v="163"/>
            <x v="164"/>
            <x v="165"/>
            <x v="166"/>
            <x v="167"/>
            <x v="169"/>
            <x v="170"/>
            <x v="171"/>
            <x v="173"/>
            <x v="174"/>
            <x v="175"/>
            <x v="178"/>
            <x v="179"/>
            <x v="180"/>
            <x v="181"/>
            <x v="182"/>
            <x v="185"/>
            <x v="190"/>
            <x v="191"/>
            <x v="192"/>
            <x v="193"/>
            <x v="194"/>
            <x v="195"/>
            <x v="198"/>
            <x v="199"/>
            <x v="200"/>
            <x v="201"/>
            <x v="202"/>
            <x v="203"/>
            <x v="204"/>
            <x v="205"/>
            <x v="206"/>
            <x v="207"/>
          </reference>
        </references>
      </pivotArea>
    </format>
    <format dxfId="1479">
      <pivotArea dataOnly="0" labelOnly="1" grandRow="1" outline="0" fieldPosition="0"/>
    </format>
    <format dxfId="1478">
      <pivotArea collapsedLevelsAreSubtotals="1" fieldPosition="0">
        <references count="1">
          <reference field="1" count="1">
            <x v="50"/>
          </reference>
        </references>
      </pivotArea>
    </format>
    <format dxfId="1477">
      <pivotArea collapsedLevelsAreSubtotals="1" fieldPosition="0">
        <references count="1">
          <reference field="1" count="1">
            <x v="51"/>
          </reference>
        </references>
      </pivotArea>
    </format>
    <format dxfId="1476">
      <pivotArea collapsedLevelsAreSubtotals="1" fieldPosition="0">
        <references count="1">
          <reference field="1" count="1">
            <x v="52"/>
          </reference>
        </references>
      </pivotArea>
    </format>
    <format dxfId="1475">
      <pivotArea dataOnly="0" labelOnly="1" fieldPosition="0">
        <references count="1">
          <reference field="1" count="3">
            <x v="50"/>
            <x v="51"/>
            <x v="52"/>
          </reference>
        </references>
      </pivotArea>
    </format>
    <format dxfId="1474">
      <pivotArea collapsedLevelsAreSubtotals="1" fieldPosition="0">
        <references count="1">
          <reference field="1" count="1">
            <x v="49"/>
          </reference>
        </references>
      </pivotArea>
    </format>
    <format dxfId="1473">
      <pivotArea dataOnly="0" labelOnly="1" fieldPosition="0">
        <references count="1">
          <reference field="1" count="1">
            <x v="49"/>
          </reference>
        </references>
      </pivotArea>
    </format>
    <format dxfId="1472">
      <pivotArea collapsedLevelsAreSubtotals="1" fieldPosition="0">
        <references count="1">
          <reference field="1" count="1">
            <x v="48"/>
          </reference>
        </references>
      </pivotArea>
    </format>
    <format dxfId="1471">
      <pivotArea dataOnly="0" labelOnly="1" fieldPosition="0">
        <references count="1">
          <reference field="1" count="1">
            <x v="48"/>
          </reference>
        </references>
      </pivotArea>
    </format>
    <format dxfId="1470">
      <pivotArea collapsedLevelsAreSubtotals="1" fieldPosition="0">
        <references count="1">
          <reference field="1" count="1">
            <x v="48"/>
          </reference>
        </references>
      </pivotArea>
    </format>
    <format dxfId="1469">
      <pivotArea dataOnly="0" labelOnly="1" fieldPosition="0">
        <references count="1">
          <reference field="1" count="1">
            <x v="48"/>
          </reference>
        </references>
      </pivotArea>
    </format>
    <format dxfId="1468">
      <pivotArea dataOnly="0" labelOnly="1" fieldPosition="0">
        <references count="1">
          <reference field="1" count="1">
            <x v="47"/>
          </reference>
        </references>
      </pivotArea>
    </format>
    <format dxfId="1467">
      <pivotArea dataOnly="0" labelOnly="1" fieldPosition="0">
        <references count="1">
          <reference field="1" count="1">
            <x v="46"/>
          </reference>
        </references>
      </pivotArea>
    </format>
    <format dxfId="1466">
      <pivotArea collapsedLevelsAreSubtotals="1" fieldPosition="0">
        <references count="1">
          <reference field="1" count="1">
            <x v="46"/>
          </reference>
        </references>
      </pivotArea>
    </format>
    <format dxfId="1465">
      <pivotArea collapsedLevelsAreSubtotals="1" fieldPosition="0">
        <references count="1">
          <reference field="1" count="1">
            <x v="47"/>
          </reference>
        </references>
      </pivotArea>
    </format>
    <format dxfId="1464">
      <pivotArea collapsedLevelsAreSubtotals="1" fieldPosition="0">
        <references count="1">
          <reference field="1" count="1">
            <x v="44"/>
          </reference>
        </references>
      </pivotArea>
    </format>
    <format dxfId="1463">
      <pivotArea collapsedLevelsAreSubtotals="1" fieldPosition="0">
        <references count="1">
          <reference field="1" count="1">
            <x v="45"/>
          </reference>
        </references>
      </pivotArea>
    </format>
    <format dxfId="1462">
      <pivotArea dataOnly="0" labelOnly="1" fieldPosition="0">
        <references count="1">
          <reference field="1" count="2">
            <x v="44"/>
            <x v="45"/>
          </reference>
        </references>
      </pivotArea>
    </format>
    <format dxfId="1461">
      <pivotArea dataOnly="0" labelOnly="1" fieldPosition="0">
        <references count="1">
          <reference field="1" count="2">
            <x v="209"/>
            <x v="210"/>
          </reference>
        </references>
      </pivotArea>
    </format>
    <format dxfId="1460">
      <pivotArea dataOnly="0" labelOnly="1" fieldPosition="0">
        <references count="1">
          <reference field="1" count="3">
            <x v="41"/>
            <x v="42"/>
            <x v="43"/>
          </reference>
        </references>
      </pivotArea>
    </format>
    <format dxfId="1459">
      <pivotArea collapsedLevelsAreSubtotals="1" fieldPosition="0">
        <references count="1">
          <reference field="1" count="1">
            <x v="41"/>
          </reference>
        </references>
      </pivotArea>
    </format>
    <format dxfId="1458">
      <pivotArea collapsedLevelsAreSubtotals="1" fieldPosition="0">
        <references count="1">
          <reference field="1" count="1">
            <x v="42"/>
          </reference>
        </references>
      </pivotArea>
    </format>
    <format dxfId="1457">
      <pivotArea collapsedLevelsAreSubtotals="1" fieldPosition="0">
        <references count="1">
          <reference field="1" count="1">
            <x v="43"/>
          </reference>
        </references>
      </pivotArea>
    </format>
    <format dxfId="1456">
      <pivotArea collapsedLevelsAreSubtotals="1" fieldPosition="0">
        <references count="1">
          <reference field="1" count="1">
            <x v="39"/>
          </reference>
        </references>
      </pivotArea>
    </format>
    <format dxfId="1455">
      <pivotArea collapsedLevelsAreSubtotals="1" fieldPosition="0">
        <references count="1">
          <reference field="1" count="1">
            <x v="40"/>
          </reference>
        </references>
      </pivotArea>
    </format>
    <format dxfId="1454">
      <pivotArea dataOnly="0" labelOnly="1" fieldPosition="0">
        <references count="1">
          <reference field="1" count="2">
            <x v="39"/>
            <x v="40"/>
          </reference>
        </references>
      </pivotArea>
    </format>
    <format dxfId="1453">
      <pivotArea collapsedLevelsAreSubtotals="1" fieldPosition="0">
        <references count="1">
          <reference field="1" count="1">
            <x v="37"/>
          </reference>
        </references>
      </pivotArea>
    </format>
    <format dxfId="1452">
      <pivotArea collapsedLevelsAreSubtotals="1" fieldPosition="0">
        <references count="1">
          <reference field="1" count="1">
            <x v="38"/>
          </reference>
        </references>
      </pivotArea>
    </format>
    <format dxfId="1451">
      <pivotArea dataOnly="0" labelOnly="1" fieldPosition="0">
        <references count="1">
          <reference field="1" count="2">
            <x v="37"/>
            <x v="38"/>
          </reference>
        </references>
      </pivotArea>
    </format>
    <format dxfId="1450">
      <pivotArea collapsedLevelsAreSubtotals="1" fieldPosition="0">
        <references count="1">
          <reference field="1" count="1">
            <x v="36"/>
          </reference>
        </references>
      </pivotArea>
    </format>
    <format dxfId="1449">
      <pivotArea dataOnly="0" labelOnly="1" fieldPosition="0">
        <references count="1">
          <reference field="1" count="1">
            <x v="36"/>
          </reference>
        </references>
      </pivotArea>
    </format>
    <format dxfId="1448">
      <pivotArea collapsedLevelsAreSubtotals="1" fieldPosition="0">
        <references count="1">
          <reference field="1" count="1">
            <x v="35"/>
          </reference>
        </references>
      </pivotArea>
    </format>
    <format dxfId="1447">
      <pivotArea dataOnly="0" labelOnly="1" fieldPosition="0">
        <references count="1">
          <reference field="1" count="1">
            <x v="35"/>
          </reference>
        </references>
      </pivotArea>
    </format>
    <format dxfId="1446">
      <pivotArea collapsedLevelsAreSubtotals="1" fieldPosition="0">
        <references count="1">
          <reference field="1" count="1">
            <x v="33"/>
          </reference>
        </references>
      </pivotArea>
    </format>
    <format dxfId="1445">
      <pivotArea collapsedLevelsAreSubtotals="1" fieldPosition="0">
        <references count="1">
          <reference field="1" count="1">
            <x v="34"/>
          </reference>
        </references>
      </pivotArea>
    </format>
    <format dxfId="1444">
      <pivotArea dataOnly="0" labelOnly="1" fieldPosition="0">
        <references count="1">
          <reference field="1" count="2">
            <x v="33"/>
            <x v="34"/>
          </reference>
        </references>
      </pivotArea>
    </format>
    <format dxfId="1443">
      <pivotArea collapsedLevelsAreSubtotals="1" fieldPosition="0">
        <references count="1">
          <reference field="1" count="1">
            <x v="32"/>
          </reference>
        </references>
      </pivotArea>
    </format>
    <format dxfId="1442">
      <pivotArea dataOnly="0" labelOnly="1" fieldPosition="0">
        <references count="1">
          <reference field="1" count="1">
            <x v="32"/>
          </reference>
        </references>
      </pivotArea>
    </format>
    <format dxfId="1441">
      <pivotArea collapsedLevelsAreSubtotals="1" fieldPosition="0">
        <references count="1">
          <reference field="1" count="1">
            <x v="31"/>
          </reference>
        </references>
      </pivotArea>
    </format>
    <format dxfId="1440">
      <pivotArea dataOnly="0" labelOnly="1" fieldPosition="0">
        <references count="1">
          <reference field="1" count="1">
            <x v="31"/>
          </reference>
        </references>
      </pivotArea>
    </format>
    <format dxfId="1439">
      <pivotArea collapsedLevelsAreSubtotals="1" fieldPosition="0">
        <references count="1">
          <reference field="1" count="1">
            <x v="29"/>
          </reference>
        </references>
      </pivotArea>
    </format>
    <format dxfId="1438">
      <pivotArea collapsedLevelsAreSubtotals="1" fieldPosition="0">
        <references count="1">
          <reference field="1" count="1">
            <x v="30"/>
          </reference>
        </references>
      </pivotArea>
    </format>
    <format dxfId="1437">
      <pivotArea dataOnly="0" labelOnly="1" fieldPosition="0">
        <references count="1">
          <reference field="1" count="2">
            <x v="29"/>
            <x v="30"/>
          </reference>
        </references>
      </pivotArea>
    </format>
    <format dxfId="1436">
      <pivotArea collapsedLevelsAreSubtotals="1" fieldPosition="0">
        <references count="1">
          <reference field="1" count="1">
            <x v="28"/>
          </reference>
        </references>
      </pivotArea>
    </format>
    <format dxfId="1435">
      <pivotArea dataOnly="0" labelOnly="1" fieldPosition="0">
        <references count="1">
          <reference field="1" count="1">
            <x v="28"/>
          </reference>
        </references>
      </pivotArea>
    </format>
    <format dxfId="1434">
      <pivotArea collapsedLevelsAreSubtotals="1" fieldPosition="0">
        <references count="1">
          <reference field="1" count="1">
            <x v="213"/>
          </reference>
        </references>
      </pivotArea>
    </format>
    <format dxfId="1433">
      <pivotArea collapsedLevelsAreSubtotals="1" fieldPosition="0">
        <references count="1">
          <reference field="1" count="1">
            <x v="25"/>
          </reference>
        </references>
      </pivotArea>
    </format>
    <format dxfId="1432">
      <pivotArea collapsedLevelsAreSubtotals="1" fieldPosition="0">
        <references count="1">
          <reference field="1" count="1">
            <x v="223"/>
          </reference>
        </references>
      </pivotArea>
    </format>
    <format dxfId="1431">
      <pivotArea dataOnly="0" labelOnly="1" fieldPosition="0">
        <references count="1">
          <reference field="1" count="3">
            <x v="25"/>
            <x v="213"/>
            <x v="223"/>
          </reference>
        </references>
      </pivotArea>
    </format>
    <format dxfId="1430">
      <pivotArea collapsedLevelsAreSubtotals="1" fieldPosition="0">
        <references count="1">
          <reference field="1" count="1">
            <x v="27"/>
          </reference>
        </references>
      </pivotArea>
    </format>
    <format dxfId="1429">
      <pivotArea dataOnly="0" labelOnly="1" fieldPosition="0">
        <references count="1">
          <reference field="1" count="1">
            <x v="27"/>
          </reference>
        </references>
      </pivotArea>
    </format>
    <format dxfId="1428">
      <pivotArea collapsedLevelsAreSubtotals="1" fieldPosition="0">
        <references count="1">
          <reference field="1" count="1">
            <x v="25"/>
          </reference>
        </references>
      </pivotArea>
    </format>
    <format dxfId="1427">
      <pivotArea collapsedLevelsAreSubtotals="1" fieldPosition="0">
        <references count="1">
          <reference field="1" count="1">
            <x v="26"/>
          </reference>
        </references>
      </pivotArea>
    </format>
    <format dxfId="1426">
      <pivotArea dataOnly="0" labelOnly="1" fieldPosition="0">
        <references count="1">
          <reference field="1" count="2">
            <x v="25"/>
            <x v="26"/>
          </reference>
        </references>
      </pivotArea>
    </format>
    <format dxfId="1425">
      <pivotArea dataOnly="0" labelOnly="1" fieldPosition="0">
        <references count="1">
          <reference field="1" count="1">
            <x v="26"/>
          </reference>
        </references>
      </pivotArea>
    </format>
    <format dxfId="1424">
      <pivotArea collapsedLevelsAreSubtotals="1" fieldPosition="0">
        <references count="1">
          <reference field="1" count="1">
            <x v="24"/>
          </reference>
        </references>
      </pivotArea>
    </format>
    <format dxfId="1423">
      <pivotArea dataOnly="0" labelOnly="1" fieldPosition="0">
        <references count="1">
          <reference field="1" count="1">
            <x v="24"/>
          </reference>
        </references>
      </pivotArea>
    </format>
    <format dxfId="1422">
      <pivotArea collapsedLevelsAreSubtotals="1" fieldPosition="0">
        <references count="1">
          <reference field="1" count="1">
            <x v="22"/>
          </reference>
        </references>
      </pivotArea>
    </format>
    <format dxfId="1421">
      <pivotArea dataOnly="0" labelOnly="1" fieldPosition="0">
        <references count="1">
          <reference field="1" count="1">
            <x v="22"/>
          </reference>
        </references>
      </pivotArea>
    </format>
    <format dxfId="1420">
      <pivotArea collapsedLevelsAreSubtotals="1" fieldPosition="0">
        <references count="1">
          <reference field="1" count="1">
            <x v="23"/>
          </reference>
        </references>
      </pivotArea>
    </format>
    <format dxfId="1419">
      <pivotArea dataOnly="0" labelOnly="1" fieldPosition="0">
        <references count="1">
          <reference field="1" count="1">
            <x v="23"/>
          </reference>
        </references>
      </pivotArea>
    </format>
    <format dxfId="1418">
      <pivotArea dataOnly="0" labelOnly="1" fieldPosition="0">
        <references count="1">
          <reference field="1" count="1">
            <x v="21"/>
          </reference>
        </references>
      </pivotArea>
    </format>
    <format dxfId="1417">
      <pivotArea collapsedLevelsAreSubtotals="1" fieldPosition="0">
        <references count="1">
          <reference field="1" count="1">
            <x v="21"/>
          </reference>
        </references>
      </pivotArea>
    </format>
    <format dxfId="1416">
      <pivotArea collapsedLevelsAreSubtotals="1" fieldPosition="0">
        <references count="1">
          <reference field="1" count="1">
            <x v="22"/>
          </reference>
        </references>
      </pivotArea>
    </format>
    <format dxfId="1415">
      <pivotArea dataOnly="0" labelOnly="1" fieldPosition="0">
        <references count="1">
          <reference field="1" count="2">
            <x v="21"/>
            <x v="22"/>
          </reference>
        </references>
      </pivotArea>
    </format>
    <format dxfId="1414">
      <pivotArea collapsedLevelsAreSubtotals="1" fieldPosition="0">
        <references count="1">
          <reference field="1" count="1">
            <x v="20"/>
          </reference>
        </references>
      </pivotArea>
    </format>
    <format dxfId="1413">
      <pivotArea dataOnly="0" labelOnly="1" fieldPosition="0">
        <references count="1">
          <reference field="1" count="1">
            <x v="20"/>
          </reference>
        </references>
      </pivotArea>
    </format>
    <format dxfId="1412">
      <pivotArea collapsedLevelsAreSubtotals="1" fieldPosition="0">
        <references count="1">
          <reference field="1" count="1">
            <x v="18"/>
          </reference>
        </references>
      </pivotArea>
    </format>
    <format dxfId="1411">
      <pivotArea collapsedLevelsAreSubtotals="1" fieldPosition="0">
        <references count="1">
          <reference field="1" count="1">
            <x v="19"/>
          </reference>
        </references>
      </pivotArea>
    </format>
    <format dxfId="1410">
      <pivotArea dataOnly="0" labelOnly="1" fieldPosition="0">
        <references count="1">
          <reference field="1" count="2">
            <x v="18"/>
            <x v="19"/>
          </reference>
        </references>
      </pivotArea>
    </format>
    <format dxfId="1409">
      <pivotArea collapsedLevelsAreSubtotals="1" fieldPosition="0">
        <references count="1">
          <reference field="1" count="1">
            <x v="17"/>
          </reference>
        </references>
      </pivotArea>
    </format>
    <format dxfId="1408">
      <pivotArea dataOnly="0" labelOnly="1" fieldPosition="0">
        <references count="1">
          <reference field="1" count="1">
            <x v="17"/>
          </reference>
        </references>
      </pivotArea>
    </format>
    <format dxfId="1407">
      <pivotArea collapsedLevelsAreSubtotals="1" fieldPosition="0">
        <references count="1">
          <reference field="1" count="1">
            <x v="16"/>
          </reference>
        </references>
      </pivotArea>
    </format>
    <format dxfId="1406">
      <pivotArea dataOnly="0" labelOnly="1" fieldPosition="0">
        <references count="1">
          <reference field="1" count="1">
            <x v="16"/>
          </reference>
        </references>
      </pivotArea>
    </format>
    <format dxfId="1405">
      <pivotArea collapsedLevelsAreSubtotals="1" fieldPosition="0">
        <references count="1">
          <reference field="1" count="1">
            <x v="14"/>
          </reference>
        </references>
      </pivotArea>
    </format>
    <format dxfId="1404">
      <pivotArea collapsedLevelsAreSubtotals="1" fieldPosition="0">
        <references count="1">
          <reference field="1" count="1">
            <x v="15"/>
          </reference>
        </references>
      </pivotArea>
    </format>
    <format dxfId="1403">
      <pivotArea dataOnly="0" labelOnly="1" fieldPosition="0">
        <references count="1">
          <reference field="1" count="2">
            <x v="14"/>
            <x v="15"/>
          </reference>
        </references>
      </pivotArea>
    </format>
    <format dxfId="1402">
      <pivotArea collapsedLevelsAreSubtotals="1" fieldPosition="0">
        <references count="1">
          <reference field="1" count="1">
            <x v="232"/>
          </reference>
        </references>
      </pivotArea>
    </format>
    <format dxfId="1401">
      <pivotArea dataOnly="0" labelOnly="1" fieldPosition="0">
        <references count="1">
          <reference field="1" count="1">
            <x v="232"/>
          </reference>
        </references>
      </pivotArea>
    </format>
    <format dxfId="1400">
      <pivotArea collapsedLevelsAreSubtotals="1" fieldPosition="0">
        <references count="1">
          <reference field="1" count="1">
            <x v="10"/>
          </reference>
        </references>
      </pivotArea>
    </format>
    <format dxfId="1399">
      <pivotArea collapsedLevelsAreSubtotals="1" fieldPosition="0">
        <references count="1">
          <reference field="1" count="1">
            <x v="11"/>
          </reference>
        </references>
      </pivotArea>
    </format>
    <format dxfId="1398">
      <pivotArea collapsedLevelsAreSubtotals="1" fieldPosition="0">
        <references count="1">
          <reference field="1" count="1">
            <x v="12"/>
          </reference>
        </references>
      </pivotArea>
    </format>
    <format dxfId="1397">
      <pivotArea collapsedLevelsAreSubtotals="1" fieldPosition="0">
        <references count="1">
          <reference field="1" count="1">
            <x v="13"/>
          </reference>
        </references>
      </pivotArea>
    </format>
    <format dxfId="1396">
      <pivotArea dataOnly="0" labelOnly="1" fieldPosition="0">
        <references count="1">
          <reference field="1" count="4">
            <x v="10"/>
            <x v="11"/>
            <x v="12"/>
            <x v="13"/>
          </reference>
        </references>
      </pivotArea>
    </format>
    <format dxfId="1395">
      <pivotArea collapsedLevelsAreSubtotals="1" fieldPosition="0">
        <references count="1">
          <reference field="1" count="1">
            <x v="9"/>
          </reference>
        </references>
      </pivotArea>
    </format>
    <format dxfId="1394">
      <pivotArea dataOnly="0" labelOnly="1" fieldPosition="0">
        <references count="1">
          <reference field="1" count="1">
            <x v="9"/>
          </reference>
        </references>
      </pivotArea>
    </format>
    <format dxfId="1393">
      <pivotArea collapsedLevelsAreSubtotals="1" fieldPosition="0">
        <references count="1">
          <reference field="1" count="1">
            <x v="5"/>
          </reference>
        </references>
      </pivotArea>
    </format>
    <format dxfId="1392">
      <pivotArea collapsedLevelsAreSubtotals="1" fieldPosition="0">
        <references count="1">
          <reference field="1" count="1">
            <x v="6"/>
          </reference>
        </references>
      </pivotArea>
    </format>
    <format dxfId="1391">
      <pivotArea collapsedLevelsAreSubtotals="1" fieldPosition="0">
        <references count="1">
          <reference field="1" count="1">
            <x v="7"/>
          </reference>
        </references>
      </pivotArea>
    </format>
    <format dxfId="1390">
      <pivotArea collapsedLevelsAreSubtotals="1" fieldPosition="0">
        <references count="1">
          <reference field="1" count="1">
            <x v="8"/>
          </reference>
        </references>
      </pivotArea>
    </format>
    <format dxfId="1389">
      <pivotArea dataOnly="0" labelOnly="1" fieldPosition="0">
        <references count="1">
          <reference field="1" count="4">
            <x v="5"/>
            <x v="6"/>
            <x v="7"/>
            <x v="8"/>
          </reference>
        </references>
      </pivotArea>
    </format>
    <format dxfId="1388">
      <pivotArea collapsedLevelsAreSubtotals="1" fieldPosition="0">
        <references count="1">
          <reference field="1" count="1">
            <x v="4"/>
          </reference>
        </references>
      </pivotArea>
    </format>
    <format dxfId="1387">
      <pivotArea dataOnly="0" labelOnly="1" fieldPosition="0">
        <references count="1">
          <reference field="1" count="1">
            <x v="4"/>
          </reference>
        </references>
      </pivotArea>
    </format>
    <format dxfId="1386">
      <pivotArea collapsedLevelsAreSubtotals="1" fieldPosition="0">
        <references count="1">
          <reference field="1" count="1">
            <x v="1"/>
          </reference>
        </references>
      </pivotArea>
    </format>
    <format dxfId="1385">
      <pivotArea collapsedLevelsAreSubtotals="1" fieldPosition="0">
        <references count="1">
          <reference field="1" count="1">
            <x v="2"/>
          </reference>
        </references>
      </pivotArea>
    </format>
    <format dxfId="1384">
      <pivotArea collapsedLevelsAreSubtotals="1" fieldPosition="0">
        <references count="1">
          <reference field="1" count="1">
            <x v="3"/>
          </reference>
        </references>
      </pivotArea>
    </format>
    <format dxfId="1383">
      <pivotArea dataOnly="0" labelOnly="1" fieldPosition="0">
        <references count="1">
          <reference field="1" count="3">
            <x v="1"/>
            <x v="2"/>
            <x v="3"/>
          </reference>
        </references>
      </pivotArea>
    </format>
    <format dxfId="1382">
      <pivotArea collapsedLevelsAreSubtotals="1" fieldPosition="0">
        <references count="1">
          <reference field="1" count="1">
            <x v="0"/>
          </reference>
        </references>
      </pivotArea>
    </format>
    <format dxfId="138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78">
        <item x="0"/>
        <item x="1"/>
        <item x="2"/>
        <item x="4"/>
        <item x="5"/>
        <item x="7"/>
        <item x="8"/>
        <item x="9"/>
        <item m="1" x="1229"/>
        <item x="10"/>
        <item x="11"/>
        <item m="1" x="1233"/>
        <item x="12"/>
        <item x="13"/>
        <item x="14"/>
        <item x="16"/>
        <item x="18"/>
        <item x="3"/>
        <item x="6"/>
        <item x="17"/>
        <item x="15"/>
        <item m="1" x="1235"/>
        <item m="1" x="1234"/>
        <item x="21"/>
        <item x="19"/>
        <item x="23"/>
        <item m="1" x="1236"/>
        <item x="24"/>
        <item x="20"/>
        <item x="28"/>
        <item m="1" x="1237"/>
        <item x="22"/>
        <item x="39"/>
        <item x="25"/>
        <item x="29"/>
        <item x="35"/>
        <item x="26"/>
        <item x="27"/>
        <item x="38"/>
        <item x="30"/>
        <item x="31"/>
        <item x="32"/>
        <item m="1" x="1238"/>
        <item x="37"/>
        <item m="1" x="1239"/>
        <item m="1" x="1240"/>
        <item x="44"/>
        <item x="34"/>
        <item x="40"/>
        <item x="33"/>
        <item x="36"/>
        <item x="60"/>
        <item x="42"/>
        <item m="1" x="1242"/>
        <item x="41"/>
        <item x="47"/>
        <item x="43"/>
        <item m="1" x="1241"/>
        <item x="50"/>
        <item x="45"/>
        <item x="46"/>
        <item x="52"/>
        <item m="1" x="1243"/>
        <item x="53"/>
        <item x="56"/>
        <item x="49"/>
        <item x="48"/>
        <item m="1" x="1244"/>
        <item x="51"/>
        <item m="1" x="1245"/>
        <item x="54"/>
        <item x="55"/>
        <item x="62"/>
        <item x="57"/>
        <item x="58"/>
        <item x="59"/>
        <item x="61"/>
        <item x="63"/>
        <item x="64"/>
        <item x="65"/>
        <item x="66"/>
        <item x="67"/>
        <item x="68"/>
        <item m="1" x="1246"/>
        <item m="1" x="1247"/>
        <item x="69"/>
        <item x="70"/>
        <item x="76"/>
        <item m="1" x="1248"/>
        <item m="1" x="1249"/>
        <item m="1" x="1250"/>
        <item x="71"/>
        <item x="72"/>
        <item x="73"/>
        <item x="74"/>
        <item x="75"/>
        <item x="77"/>
        <item x="78"/>
        <item x="79"/>
        <item m="1" x="1251"/>
        <item x="87"/>
        <item x="80"/>
        <item m="1" x="1252"/>
        <item x="81"/>
        <item x="82"/>
        <item x="83"/>
        <item x="84"/>
        <item x="85"/>
        <item x="86"/>
        <item x="88"/>
        <item x="89"/>
        <item x="90"/>
        <item x="91"/>
        <item m="1" x="1253"/>
        <item x="92"/>
        <item x="93"/>
        <item x="94"/>
        <item x="95"/>
        <item m="1" x="1254"/>
        <item x="96"/>
        <item m="1" x="1255"/>
        <item x="97"/>
        <item x="104"/>
        <item x="98"/>
        <item x="109"/>
        <item x="99"/>
        <item x="100"/>
        <item x="101"/>
        <item x="102"/>
        <item x="103"/>
        <item x="105"/>
        <item x="106"/>
        <item x="107"/>
        <item x="108"/>
        <item x="110"/>
        <item x="111"/>
        <item m="1" x="12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7"/>
        <item m="1" x="1258"/>
        <item x="140"/>
        <item x="166"/>
        <item x="145"/>
        <item x="142"/>
        <item x="190"/>
        <item x="143"/>
        <item m="1" x="125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0"/>
        <item x="178"/>
        <item x="179"/>
        <item x="180"/>
        <item x="181"/>
        <item x="141"/>
        <item x="154"/>
        <item x="168"/>
        <item x="182"/>
        <item x="184"/>
        <item x="216"/>
        <item m="1" x="1261"/>
        <item x="186"/>
        <item x="185"/>
        <item x="187"/>
        <item x="188"/>
        <item x="191"/>
        <item x="192"/>
        <item x="193"/>
        <item x="194"/>
        <item x="195"/>
        <item x="196"/>
        <item x="197"/>
        <item x="199"/>
        <item x="200"/>
        <item x="201"/>
        <item m="1" x="1341"/>
        <item m="1" x="1342"/>
        <item m="1" x="1366"/>
        <item m="1" x="1295"/>
        <item x="204"/>
        <item x="202"/>
        <item x="203"/>
        <item x="205"/>
        <item x="206"/>
        <item x="183"/>
        <item x="207"/>
        <item x="208"/>
        <item x="209"/>
        <item x="210"/>
        <item x="211"/>
        <item m="1" x="1296"/>
        <item m="1" x="1297"/>
        <item m="1" x="1298"/>
        <item m="1" x="1299"/>
        <item x="222"/>
        <item x="212"/>
        <item x="213"/>
        <item x="214"/>
        <item x="215"/>
        <item x="217"/>
        <item m="1" x="1367"/>
        <item x="218"/>
        <item x="219"/>
        <item x="220"/>
        <item m="1" x="1262"/>
        <item m="1" x="1263"/>
        <item x="221"/>
        <item x="223"/>
        <item x="224"/>
        <item x="228"/>
        <item x="229"/>
        <item x="230"/>
        <item x="231"/>
        <item x="232"/>
        <item x="233"/>
        <item x="234"/>
        <item x="235"/>
        <item x="241"/>
        <item x="236"/>
        <item x="237"/>
        <item x="238"/>
        <item x="239"/>
        <item x="240"/>
        <item x="242"/>
        <item x="243"/>
        <item m="1" x="1264"/>
        <item x="244"/>
        <item x="245"/>
        <item m="1" x="135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0"/>
        <item x="373"/>
        <item x="114"/>
        <item x="279"/>
        <item x="280"/>
        <item x="226"/>
        <item m="1" x="1265"/>
        <item x="281"/>
        <item x="282"/>
        <item m="1" x="1355"/>
        <item x="283"/>
        <item x="284"/>
        <item x="285"/>
        <item x="286"/>
        <item x="287"/>
        <item x="288"/>
        <item x="135"/>
        <item x="289"/>
        <item x="290"/>
        <item x="291"/>
        <item x="292"/>
        <item x="293"/>
        <item x="294"/>
        <item x="295"/>
        <item x="296"/>
        <item x="370"/>
        <item x="297"/>
        <item x="298"/>
        <item x="299"/>
        <item x="300"/>
        <item x="301"/>
        <item m="1" x="1360"/>
        <item x="303"/>
        <item x="302"/>
        <item x="304"/>
        <item m="1" x="1351"/>
        <item x="312"/>
        <item x="309"/>
        <item x="308"/>
        <item m="1" x="1373"/>
        <item x="305"/>
        <item x="311"/>
        <item x="306"/>
        <item x="307"/>
        <item x="227"/>
        <item x="310"/>
        <item x="313"/>
        <item x="314"/>
        <item x="315"/>
        <item x="316"/>
        <item x="321"/>
        <item x="317"/>
        <item x="318"/>
        <item x="320"/>
        <item x="319"/>
        <item x="322"/>
        <item x="323"/>
        <item x="324"/>
        <item x="325"/>
        <item x="326"/>
        <item x="327"/>
        <item x="328"/>
        <item m="1" x="1301"/>
        <item x="329"/>
        <item x="330"/>
        <item x="331"/>
        <item x="332"/>
        <item x="333"/>
        <item x="334"/>
        <item m="1" x="1291"/>
        <item m="1" x="1292"/>
        <item m="1" x="1293"/>
        <item m="1" x="1294"/>
        <item m="1" x="1354"/>
        <item x="336"/>
        <item x="335"/>
        <item x="337"/>
        <item x="338"/>
        <item x="339"/>
        <item x="351"/>
        <item x="340"/>
        <item x="341"/>
        <item x="342"/>
        <item m="1" x="1266"/>
        <item x="343"/>
        <item x="344"/>
        <item x="345"/>
        <item x="346"/>
        <item x="361"/>
        <item x="347"/>
        <item x="348"/>
        <item x="349"/>
        <item x="350"/>
        <item x="355"/>
        <item x="352"/>
        <item x="354"/>
        <item x="353"/>
        <item x="371"/>
        <item x="362"/>
        <item x="356"/>
        <item x="357"/>
        <item x="358"/>
        <item x="359"/>
        <item x="360"/>
        <item m="1" x="1267"/>
        <item x="363"/>
        <item x="364"/>
        <item x="365"/>
        <item x="366"/>
        <item x="367"/>
        <item x="368"/>
        <item x="369"/>
        <item m="1" x="1268"/>
        <item m="1" x="1361"/>
        <item m="1" x="1362"/>
        <item x="372"/>
        <item x="374"/>
        <item m="1" x="1269"/>
        <item x="378"/>
        <item x="381"/>
        <item x="375"/>
        <item x="376"/>
        <item x="377"/>
        <item m="1" x="1270"/>
        <item x="379"/>
        <item x="380"/>
        <item x="382"/>
        <item x="383"/>
        <item x="384"/>
        <item x="385"/>
        <item m="1" x="1368"/>
        <item m="1" x="1363"/>
        <item x="386"/>
        <item x="387"/>
        <item x="388"/>
        <item m="1" x="1271"/>
        <item m="1" x="1272"/>
        <item x="389"/>
        <item x="390"/>
        <item x="393"/>
        <item x="391"/>
        <item x="392"/>
        <item x="394"/>
        <item x="395"/>
        <item x="396"/>
        <item x="397"/>
        <item x="398"/>
        <item x="399"/>
        <item m="1" x="1273"/>
        <item x="400"/>
        <item x="401"/>
        <item x="402"/>
        <item x="403"/>
        <item x="404"/>
        <item x="405"/>
        <item m="1" x="1274"/>
        <item x="406"/>
        <item x="407"/>
        <item x="409"/>
        <item x="410"/>
        <item x="411"/>
        <item x="412"/>
        <item m="1" x="1302"/>
        <item x="413"/>
        <item x="414"/>
        <item x="415"/>
        <item x="408"/>
        <item x="416"/>
        <item m="1" x="1375"/>
        <item x="421"/>
        <item m="1" x="1346"/>
        <item x="417"/>
        <item x="418"/>
        <item x="420"/>
        <item m="1" x="1369"/>
        <item x="419"/>
        <item m="1" x="1303"/>
        <item x="422"/>
        <item x="423"/>
        <item x="424"/>
        <item x="425"/>
        <item x="426"/>
        <item x="427"/>
        <item x="428"/>
        <item x="429"/>
        <item x="430"/>
        <item x="431"/>
        <item x="432"/>
        <item x="433"/>
        <item x="434"/>
        <item x="435"/>
        <item x="436"/>
        <item x="437"/>
        <item x="438"/>
        <item x="439"/>
        <item x="440"/>
        <item x="441"/>
        <item x="442"/>
        <item x="443"/>
        <item m="1" x="1357"/>
        <item x="444"/>
        <item x="445"/>
        <item x="446"/>
        <item m="1" x="1356"/>
        <item x="447"/>
        <item m="1" x="1359"/>
        <item x="448"/>
        <item m="1" x="1371"/>
        <item x="449"/>
        <item x="450"/>
        <item m="1" x="1275"/>
        <item x="451"/>
        <item x="452"/>
        <item x="453"/>
        <item x="454"/>
        <item x="455"/>
        <item m="1" x="1304"/>
        <item x="456"/>
        <item x="457"/>
        <item x="458"/>
        <item x="459"/>
        <item x="460"/>
        <item x="461"/>
        <item x="462"/>
        <item m="1" x="1276"/>
        <item x="463"/>
        <item x="464"/>
        <item x="465"/>
        <item x="466"/>
        <item x="467"/>
        <item x="468"/>
        <item x="469"/>
        <item x="470"/>
        <item x="471"/>
        <item x="472"/>
        <item m="1" x="1325"/>
        <item x="473"/>
        <item x="474"/>
        <item x="475"/>
        <item x="476"/>
        <item x="477"/>
        <item m="1" x="1326"/>
        <item x="478"/>
        <item x="479"/>
        <item x="480"/>
        <item x="481"/>
        <item m="1" x="1305"/>
        <item x="482"/>
        <item x="483"/>
        <item x="484"/>
        <item x="485"/>
        <item x="486"/>
        <item x="487"/>
        <item x="488"/>
        <item x="489"/>
        <item x="490"/>
        <item x="491"/>
        <item x="492"/>
        <item x="493"/>
        <item x="494"/>
        <item x="495"/>
        <item x="496"/>
        <item m="1" x="1286"/>
        <item x="498"/>
        <item x="497"/>
        <item x="499"/>
        <item x="500"/>
        <item x="501"/>
        <item x="502"/>
        <item x="503"/>
        <item m="1" x="1287"/>
        <item x="505"/>
        <item x="506"/>
        <item x="507"/>
        <item x="508"/>
        <item x="509"/>
        <item x="510"/>
        <item x="511"/>
        <item m="1" x="1306"/>
        <item m="1" x="1307"/>
        <item m="1" x="1308"/>
        <item m="1" x="1309"/>
        <item m="1" x="1310"/>
        <item x="512"/>
        <item x="513"/>
        <item x="514"/>
        <item x="515"/>
        <item x="516"/>
        <item x="517"/>
        <item x="518"/>
        <item x="519"/>
        <item x="520"/>
        <item x="521"/>
        <item x="522"/>
        <item x="523"/>
        <item x="524"/>
        <item x="525"/>
        <item x="526"/>
        <item x="527"/>
        <item x="528"/>
        <item x="529"/>
        <item x="530"/>
        <item x="531"/>
        <item x="532"/>
        <item m="1" x="1311"/>
        <item x="538"/>
        <item x="533"/>
        <item x="534"/>
        <item x="535"/>
        <item x="536"/>
        <item x="537"/>
        <item x="542"/>
        <item x="539"/>
        <item x="540"/>
        <item x="541"/>
        <item x="543"/>
        <item x="544"/>
        <item x="545"/>
        <item x="546"/>
        <item x="547"/>
        <item x="549"/>
        <item x="550"/>
        <item x="551"/>
        <item x="552"/>
        <item x="553"/>
        <item x="554"/>
        <item x="555"/>
        <item m="1" x="132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8"/>
        <item x="607"/>
        <item x="611"/>
        <item x="612"/>
        <item x="613"/>
        <item x="614"/>
        <item x="608"/>
        <item x="609"/>
        <item x="610"/>
        <item x="615"/>
        <item x="616"/>
        <item m="1" x="1329"/>
        <item x="617"/>
        <item x="618"/>
        <item m="1" x="1330"/>
        <item x="619"/>
        <item x="620"/>
        <item x="621"/>
        <item m="1" x="1331"/>
        <item x="622"/>
        <item m="1" x="1332"/>
        <item x="624"/>
        <item x="623"/>
        <item x="625"/>
        <item x="627"/>
        <item x="629"/>
        <item x="630"/>
        <item x="631"/>
        <item x="632"/>
        <item x="633"/>
        <item x="634"/>
        <item m="1" x="1312"/>
        <item x="648"/>
        <item x="635"/>
        <item m="1" x="1288"/>
        <item m="1" x="1313"/>
        <item x="636"/>
        <item x="637"/>
        <item x="626"/>
        <item x="641"/>
        <item x="642"/>
        <item x="643"/>
        <item m="1" x="1314"/>
        <item x="628"/>
        <item x="644"/>
        <item x="645"/>
        <item x="646"/>
        <item m="1" x="1277"/>
        <item x="647"/>
        <item x="649"/>
        <item x="650"/>
        <item x="640"/>
        <item x="651"/>
        <item x="652"/>
        <item m="1" x="1365"/>
        <item x="653"/>
        <item m="1" x="1333"/>
        <item m="1" x="1334"/>
        <item m="1" x="1315"/>
        <item x="654"/>
        <item m="1" x="1316"/>
        <item x="655"/>
        <item x="656"/>
        <item x="657"/>
        <item x="658"/>
        <item x="659"/>
        <item x="639"/>
        <item x="660"/>
        <item x="662"/>
        <item x="665"/>
        <item x="663"/>
        <item x="664"/>
        <item x="638"/>
        <item x="661"/>
        <item x="666"/>
        <item x="667"/>
        <item x="668"/>
        <item x="669"/>
        <item x="670"/>
        <item x="671"/>
        <item x="672"/>
        <item x="673"/>
        <item x="674"/>
        <item m="1" x="1278"/>
        <item x="675"/>
        <item m="1" x="1279"/>
        <item x="679"/>
        <item x="676"/>
        <item x="677"/>
        <item x="678"/>
        <item x="680"/>
        <item m="1" x="1348"/>
        <item x="682"/>
        <item x="681"/>
        <item x="683"/>
        <item x="684"/>
        <item x="685"/>
        <item x="686"/>
        <item x="687"/>
        <item x="688"/>
        <item x="697"/>
        <item x="689"/>
        <item x="690"/>
        <item x="691"/>
        <item x="705"/>
        <item x="700"/>
        <item x="692"/>
        <item x="693"/>
        <item x="694"/>
        <item m="1" x="1350"/>
        <item x="695"/>
        <item x="696"/>
        <item x="698"/>
        <item x="699"/>
        <item x="701"/>
        <item m="1" x="1282"/>
        <item x="702"/>
        <item x="706"/>
        <item x="703"/>
        <item x="704"/>
        <item x="707"/>
        <item x="717"/>
        <item x="709"/>
        <item x="710"/>
        <item x="711"/>
        <item x="712"/>
        <item x="713"/>
        <item x="714"/>
        <item x="715"/>
        <item x="716"/>
        <item m="1" x="1317"/>
        <item x="718"/>
        <item x="719"/>
        <item x="720"/>
        <item m="1" x="1280"/>
        <item m="1" x="1281"/>
        <item m="1" x="1283"/>
        <item x="726"/>
        <item x="721"/>
        <item x="722"/>
        <item x="723"/>
        <item x="724"/>
        <item x="725"/>
        <item x="727"/>
        <item x="758"/>
        <item x="728"/>
        <item x="729"/>
        <item x="730"/>
        <item m="1" x="1364"/>
        <item m="1" x="1344"/>
        <item x="731"/>
        <item x="732"/>
        <item x="733"/>
        <item m="1" x="1353"/>
        <item x="734"/>
        <item x="735"/>
        <item x="736"/>
        <item x="737"/>
        <item x="738"/>
        <item x="739"/>
        <item x="740"/>
        <item x="741"/>
        <item x="742"/>
        <item x="765"/>
        <item x="743"/>
        <item x="744"/>
        <item x="745"/>
        <item x="746"/>
        <item x="753"/>
        <item x="747"/>
        <item m="1" x="1284"/>
        <item x="748"/>
        <item x="749"/>
        <item x="750"/>
        <item x="751"/>
        <item x="767"/>
        <item x="752"/>
        <item x="754"/>
        <item x="755"/>
        <item x="756"/>
        <item x="757"/>
        <item m="1" x="1318"/>
        <item x="759"/>
        <item m="1" x="1335"/>
        <item x="760"/>
        <item m="1" x="1319"/>
        <item x="761"/>
        <item x="762"/>
        <item m="1" x="1345"/>
        <item x="763"/>
        <item m="1" x="1343"/>
        <item x="764"/>
        <item x="766"/>
        <item x="768"/>
        <item m="1" x="1340"/>
        <item x="769"/>
        <item x="770"/>
        <item x="771"/>
        <item x="772"/>
        <item x="773"/>
        <item x="774"/>
        <item x="775"/>
        <item x="776"/>
        <item x="777"/>
        <item x="778"/>
        <item x="779"/>
        <item x="780"/>
        <item x="781"/>
        <item x="782"/>
        <item x="783"/>
        <item x="784"/>
        <item x="785"/>
        <item x="786"/>
        <item x="787"/>
        <item x="788"/>
        <item x="789"/>
        <item x="790"/>
        <item x="791"/>
        <item m="1" x="1320"/>
        <item x="792"/>
        <item m="1" x="1321"/>
        <item x="793"/>
        <item x="799"/>
        <item x="794"/>
        <item x="795"/>
        <item x="796"/>
        <item x="797"/>
        <item x="798"/>
        <item x="800"/>
        <item x="802"/>
        <item x="801"/>
        <item m="1" x="1322"/>
        <item x="803"/>
        <item x="804"/>
        <item x="805"/>
        <item x="809"/>
        <item x="811"/>
        <item x="810"/>
        <item m="1" x="1349"/>
        <item x="813"/>
        <item x="808"/>
        <item m="1" x="1347"/>
        <item x="820"/>
        <item m="1" x="1372"/>
        <item x="812"/>
        <item x="814"/>
        <item x="816"/>
        <item x="817"/>
        <item x="806"/>
        <item x="815"/>
        <item x="818"/>
        <item m="1" x="1289"/>
        <item x="822"/>
        <item x="823"/>
        <item m="1" x="1336"/>
        <item x="825"/>
        <item x="830"/>
        <item x="828"/>
        <item x="824"/>
        <item x="829"/>
        <item x="834"/>
        <item x="832"/>
        <item x="833"/>
        <item x="831"/>
        <item x="708"/>
        <item x="838"/>
        <item x="839"/>
        <item x="836"/>
        <item x="841"/>
        <item x="842"/>
        <item x="843"/>
        <item m="1" x="1370"/>
        <item x="835"/>
        <item m="1" x="1358"/>
        <item m="1" x="1290"/>
        <item x="821"/>
        <item x="837"/>
        <item x="840"/>
        <item x="847"/>
        <item x="846"/>
        <item x="848"/>
        <item x="845"/>
        <item m="1" x="1337"/>
        <item x="850"/>
        <item x="849"/>
        <item x="844"/>
        <item m="1" x="1374"/>
        <item x="851"/>
        <item x="853"/>
        <item x="854"/>
        <item x="855"/>
        <item x="857"/>
        <item x="858"/>
        <item x="852"/>
        <item x="859"/>
        <item x="860"/>
        <item x="807"/>
        <item x="819"/>
        <item x="856"/>
        <item x="827"/>
        <item x="861"/>
        <item x="863"/>
        <item x="862"/>
        <item x="864"/>
        <item x="865"/>
        <item x="866"/>
        <item x="869"/>
        <item x="867"/>
        <item x="868"/>
        <item x="871"/>
        <item x="872"/>
        <item x="873"/>
        <item x="875"/>
        <item m="1" x="1338"/>
        <item x="874"/>
        <item x="878"/>
        <item x="880"/>
        <item x="879"/>
        <item x="877"/>
        <item x="881"/>
        <item x="882"/>
        <item x="884"/>
        <item m="1" x="1339"/>
        <item x="876"/>
        <item x="883"/>
        <item x="885"/>
        <item x="887"/>
        <item x="888"/>
        <item x="886"/>
        <item x="826"/>
        <item x="889"/>
        <item x="890"/>
        <item x="891"/>
        <item x="892"/>
        <item m="1" x="1285"/>
        <item x="893"/>
        <item x="894"/>
        <item x="895"/>
        <item x="899"/>
        <item x="897"/>
        <item x="901"/>
        <item x="896"/>
        <item x="898"/>
        <item x="903"/>
        <item x="904"/>
        <item x="905"/>
        <item x="906"/>
        <item x="902"/>
        <item x="900"/>
        <item x="907"/>
        <item x="870"/>
        <item m="1" x="1323"/>
        <item x="909"/>
        <item x="908"/>
        <item x="910"/>
        <item m="1" x="132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3"/>
        <item x="1154"/>
        <item x="1152"/>
        <item x="1157"/>
        <item x="1156"/>
        <item x="1160"/>
        <item m="1" x="123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1"/>
        <item m="1" x="1228"/>
        <item m="1" x="1232"/>
        <item m="1" x="1224"/>
        <item m="1" x="1225"/>
        <item x="1209"/>
        <item x="1212"/>
        <item x="1204"/>
        <item x="1208"/>
        <item x="1210"/>
        <item x="1207"/>
        <item x="1203"/>
        <item x="1205"/>
        <item x="1213"/>
        <item x="1214"/>
        <item x="1206"/>
        <item x="1211"/>
        <item m="1" x="1226"/>
        <item x="1215"/>
        <item x="1219"/>
        <item x="1220"/>
        <item x="1222"/>
        <item m="1" x="1227"/>
        <item x="1217"/>
        <item x="1218"/>
        <item x="1221"/>
        <item x="1216"/>
        <item t="default"/>
      </items>
    </pivotField>
    <pivotField axis="axisRow" showAll="0">
      <items count="151">
        <item x="48"/>
        <item x="50"/>
        <item x="39"/>
        <item x="37"/>
        <item x="40"/>
        <item x="0"/>
        <item x="24"/>
        <item x="34"/>
        <item x="31"/>
        <item x="20"/>
        <item x="25"/>
        <item x="29"/>
        <item x="16"/>
        <item m="1" x="13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4"/>
        <item x="45"/>
        <item x="42"/>
        <item m="1" x="134"/>
        <item x="44"/>
        <item x="47"/>
        <item x="49"/>
        <item m="1" x="135"/>
        <item x="27"/>
        <item x="52"/>
        <item x="51"/>
        <item x="53"/>
        <item x="54"/>
        <item x="55"/>
        <item x="56"/>
        <item x="57"/>
        <item x="58"/>
        <item x="59"/>
        <item x="60"/>
        <item x="61"/>
        <item x="62"/>
        <item x="63"/>
        <item x="64"/>
        <item x="65"/>
        <item x="66"/>
        <item x="70"/>
        <item m="1" x="138"/>
        <item x="67"/>
        <item x="69"/>
        <item m="1" x="133"/>
        <item x="71"/>
        <item x="72"/>
        <item x="73"/>
        <item m="1" x="141"/>
        <item m="1" x="149"/>
        <item m="1" x="143"/>
        <item x="77"/>
        <item x="76"/>
        <item x="82"/>
        <item x="74"/>
        <item x="75"/>
        <item x="68"/>
        <item x="78"/>
        <item x="79"/>
        <item m="1" x="140"/>
        <item x="80"/>
        <item x="81"/>
        <item m="1" x="142"/>
        <item sd="0" x="83"/>
        <item sd="0" x="86"/>
        <item x="84"/>
        <item x="85"/>
        <item x="87"/>
        <item x="89"/>
        <item x="90"/>
        <item x="91"/>
        <item x="92"/>
        <item x="93"/>
        <item x="94"/>
        <item x="95"/>
        <item x="96"/>
        <item m="1" x="146"/>
        <item m="1" x="147"/>
        <item m="1" x="137"/>
        <item x="97"/>
        <item x="100"/>
        <item m="1" x="145"/>
        <item x="101"/>
        <item x="110"/>
        <item x="106"/>
        <item x="88"/>
        <item x="102"/>
        <item x="112"/>
        <item x="113"/>
        <item m="1" x="148"/>
        <item x="108"/>
        <item x="115"/>
        <item m="1" x="139"/>
        <item x="116"/>
        <item x="98"/>
        <item x="99"/>
        <item x="103"/>
        <item x="114"/>
        <item x="107"/>
        <item x="117"/>
        <item x="118"/>
        <item x="119"/>
        <item x="120"/>
        <item m="1" x="136"/>
        <item x="121"/>
        <item x="104"/>
        <item x="122"/>
        <item x="105"/>
        <item x="111"/>
        <item x="109"/>
        <item m="1" x="131"/>
        <item x="123"/>
        <item m="1" x="130"/>
        <item x="124"/>
        <item x="125"/>
        <item x="126"/>
        <item x="127"/>
        <item m="1" x="129"/>
        <item x="128"/>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6"/>
    </i>
    <i>
      <x v="52"/>
    </i>
    <i>
      <x v="22"/>
    </i>
    <i>
      <x v="45"/>
    </i>
    <i>
      <x v="60"/>
    </i>
    <i>
      <x v="9"/>
    </i>
    <i>
      <x v="7"/>
    </i>
    <i>
      <x v="76"/>
    </i>
    <i>
      <x v="4"/>
    </i>
    <i>
      <x v="14"/>
    </i>
    <i>
      <x v="20"/>
    </i>
    <i>
      <x v="11"/>
    </i>
    <i>
      <x v="10"/>
    </i>
    <i>
      <x v="73"/>
    </i>
    <i>
      <x v="63"/>
    </i>
    <i>
      <x v="59"/>
    </i>
    <i>
      <x v="23"/>
    </i>
    <i>
      <x v="5"/>
    </i>
    <i>
      <x v="8"/>
    </i>
    <i>
      <x v="18"/>
    </i>
    <i>
      <x v="6"/>
    </i>
    <i>
      <x v="12"/>
    </i>
    <i>
      <x v="44"/>
    </i>
    <i>
      <x v="64"/>
    </i>
    <i>
      <x v="65"/>
    </i>
    <i>
      <x v="13"/>
    </i>
    <i>
      <x v="71"/>
    </i>
    <i>
      <x v="75"/>
    </i>
    <i>
      <x v="74"/>
    </i>
    <i>
      <x v="19"/>
    </i>
    <i>
      <x v="54"/>
    </i>
    <i>
      <x v="5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1380">
      <pivotArea collapsedLevelsAreSubtotals="1" fieldPosition="0">
        <references count="1">
          <reference field="2" count="1">
            <x v="9"/>
          </reference>
        </references>
      </pivotArea>
    </format>
    <format dxfId="1379">
      <pivotArea collapsedLevelsAreSubtotals="1" fieldPosition="0">
        <references count="1">
          <reference field="2" count="1">
            <x v="4"/>
          </reference>
        </references>
      </pivotArea>
    </format>
    <format dxfId="1378">
      <pivotArea grandRow="1" outline="0" collapsedLevelsAreSubtotals="1" fieldPosition="0"/>
    </format>
    <format dxfId="1377">
      <pivotArea dataOnly="0" labelOnly="1" grandRow="1" outline="0" fieldPosition="0"/>
    </format>
    <format dxfId="1376">
      <pivotArea grandRow="1" outline="0" collapsedLevelsAreSubtotals="1" fieldPosition="0"/>
    </format>
    <format dxfId="1375">
      <pivotArea dataOnly="0" labelOnly="1" grandRow="1" outline="0" fieldPosition="0"/>
    </format>
    <format dxfId="1374">
      <pivotArea grandRow="1" outline="0" collapsedLevelsAreSubtotals="1" fieldPosition="0"/>
    </format>
    <format dxfId="1373">
      <pivotArea dataOnly="0" labelOnly="1" grandRow="1" outline="0" fieldPosition="0"/>
    </format>
    <format dxfId="1372">
      <pivotArea outline="0" collapsedLevelsAreSubtotals="1" fieldPosition="0">
        <references count="1">
          <reference field="4294967294" count="1" selected="0">
            <x v="0"/>
          </reference>
        </references>
      </pivotArea>
    </format>
    <format dxfId="1371">
      <pivotArea dataOnly="0" labelOnly="1" outline="0" fieldPosition="0">
        <references count="1">
          <reference field="0" count="0"/>
        </references>
      </pivotArea>
    </format>
    <format dxfId="1370">
      <pivotArea dataOnly="0" labelOnly="1" outline="0" fieldPosition="0">
        <references count="1">
          <reference field="4294967294" count="1">
            <x v="0"/>
          </reference>
        </references>
      </pivotArea>
    </format>
    <format dxfId="1369">
      <pivotArea outline="0" collapsedLevelsAreSubtotals="1" fieldPosition="0">
        <references count="1">
          <reference field="4294967294" count="1" selected="0">
            <x v="1"/>
          </reference>
        </references>
      </pivotArea>
    </format>
    <format dxfId="1368">
      <pivotArea dataOnly="0" labelOnly="1" outline="0" fieldPosition="0">
        <references count="1">
          <reference field="4294967294" count="1">
            <x v="1"/>
          </reference>
        </references>
      </pivotArea>
    </format>
    <format dxfId="1367">
      <pivotArea outline="0" collapsedLevelsAreSubtotals="1" fieldPosition="0">
        <references count="1">
          <reference field="4294967294" count="1" selected="0">
            <x v="2"/>
          </reference>
        </references>
      </pivotArea>
    </format>
    <format dxfId="1366">
      <pivotArea dataOnly="0" labelOnly="1" outline="0" fieldPosition="0">
        <references count="1">
          <reference field="4294967294" count="1">
            <x v="2"/>
          </reference>
        </references>
      </pivotArea>
    </format>
    <format dxfId="1365">
      <pivotArea grandRow="1" outline="0" collapsedLevelsAreSubtotals="1" fieldPosition="0"/>
    </format>
    <format dxfId="1364">
      <pivotArea dataOnly="0" labelOnly="1" grandRow="1" outline="0" fieldPosition="0"/>
    </format>
    <format dxfId="1363">
      <pivotArea type="all" dataOnly="0" outline="0" fieldPosition="0"/>
    </format>
    <format dxfId="1362">
      <pivotArea grandRow="1" outline="0" collapsedLevelsAreSubtotals="1" fieldPosition="0"/>
    </format>
    <format dxfId="1361">
      <pivotArea dataOnly="0" labelOnly="1" grandRow="1" outline="0" fieldPosition="0"/>
    </format>
    <format dxfId="1360">
      <pivotArea collapsedLevelsAreSubtotals="1" fieldPosition="0">
        <references count="2">
          <reference field="4294967294" count="1" selected="0">
            <x v="2"/>
          </reference>
          <reference field="1" count="1">
            <x v="22"/>
          </reference>
        </references>
      </pivotArea>
    </format>
    <format dxfId="1359">
      <pivotArea collapsedLevelsAreSubtotals="1" fieldPosition="0">
        <references count="3">
          <reference field="4294967294" count="1" selected="0">
            <x v="2"/>
          </reference>
          <reference field="1" count="1">
            <x v="22"/>
          </reference>
          <reference field="2" count="1" selected="0">
            <x v="7"/>
          </reference>
        </references>
      </pivotArea>
    </format>
    <format dxfId="1358">
      <pivotArea dataOnly="0" labelOnly="1" outline="0" fieldPosition="0">
        <references count="1">
          <reference field="4294967294" count="3">
            <x v="0"/>
            <x v="1"/>
            <x v="2"/>
          </reference>
        </references>
      </pivotArea>
    </format>
    <format dxfId="1357">
      <pivotArea dataOnly="0" labelOnly="1" outline="0" fieldPosition="0">
        <references count="1">
          <reference field="4294967294" count="1">
            <x v="0"/>
          </reference>
        </references>
      </pivotArea>
    </format>
    <format dxfId="1356">
      <pivotArea dataOnly="0" labelOnly="1" outline="0" fieldPosition="0">
        <references count="1">
          <reference field="4294967294" count="1">
            <x v="1"/>
          </reference>
        </references>
      </pivotArea>
    </format>
    <format dxfId="1355">
      <pivotArea dataOnly="0" labelOnly="1" outline="0" fieldPosition="0">
        <references count="1">
          <reference field="4294967294" count="1">
            <x v="1"/>
          </reference>
        </references>
      </pivotArea>
    </format>
    <format dxfId="1354">
      <pivotArea dataOnly="0" labelOnly="1" outline="0" fieldPosition="0">
        <references count="1">
          <reference field="4294967294" count="1">
            <x v="2"/>
          </reference>
        </references>
      </pivotArea>
    </format>
    <format dxfId="1353">
      <pivotArea dataOnly="0" labelOnly="1" fieldPosition="0">
        <references count="1">
          <reference field="2" count="0"/>
        </references>
      </pivotArea>
    </format>
    <format dxfId="1352">
      <pivotArea collapsedLevelsAreSubtotals="1" fieldPosition="0">
        <references count="2">
          <reference field="4294967294" count="1" selected="0">
            <x v="2"/>
          </reference>
          <reference field="2" count="1">
            <x v="4"/>
          </reference>
        </references>
      </pivotArea>
    </format>
    <format dxfId="1351">
      <pivotArea collapsedLevelsAreSubtotals="1" fieldPosition="0">
        <references count="2">
          <reference field="4294967294" count="1" selected="0">
            <x v="2"/>
          </reference>
          <reference field="2" count="1">
            <x v="9"/>
          </reference>
        </references>
      </pivotArea>
    </format>
    <format dxfId="1350">
      <pivotArea collapsedLevelsAreSubtotals="1" fieldPosition="0">
        <references count="2">
          <reference field="4294967294" count="1" selected="0">
            <x v="2"/>
          </reference>
          <reference field="2" count="1">
            <x v="14"/>
          </reference>
        </references>
      </pivotArea>
    </format>
    <format dxfId="1349">
      <pivotArea collapsedLevelsAreSubtotals="1" fieldPosition="0">
        <references count="3">
          <reference field="4294967294" count="1" selected="0">
            <x v="2"/>
          </reference>
          <reference field="1" count="3">
            <x v="3"/>
            <x v="37"/>
            <x v="41"/>
          </reference>
          <reference field="2" count="1" selected="0">
            <x v="14"/>
          </reference>
        </references>
      </pivotArea>
    </format>
    <format dxfId="1348">
      <pivotArea collapsedLevelsAreSubtotals="1" fieldPosition="0">
        <references count="3">
          <reference field="4294967294" count="1" selected="0">
            <x v="2"/>
          </reference>
          <reference field="1" count="1">
            <x v="6"/>
          </reference>
          <reference field="2" count="1" selected="0">
            <x v="14"/>
          </reference>
        </references>
      </pivotArea>
    </format>
    <format dxfId="1347">
      <pivotArea collapsedLevelsAreSubtotals="1" fieldPosition="0">
        <references count="3">
          <reference field="4294967294" count="1" selected="0">
            <x v="2"/>
          </reference>
          <reference field="1" count="1">
            <x v="27"/>
          </reference>
          <reference field="2" count="1" selected="0">
            <x v="14"/>
          </reference>
        </references>
      </pivotArea>
    </format>
    <format dxfId="1346">
      <pivotArea collapsedLevelsAreSubtotals="1" fieldPosition="0">
        <references count="1">
          <reference field="2" count="1">
            <x v="0"/>
          </reference>
        </references>
      </pivotArea>
    </format>
    <format dxfId="1345">
      <pivotArea collapsedLevelsAreSubtotals="1" fieldPosition="0">
        <references count="1">
          <reference field="2" count="1">
            <x v="14"/>
          </reference>
        </references>
      </pivotArea>
    </format>
    <format dxfId="1344">
      <pivotArea collapsedLevelsAreSubtotals="1" fieldPosition="0">
        <references count="1">
          <reference field="2" count="1">
            <x v="9"/>
          </reference>
        </references>
      </pivotArea>
    </format>
    <format dxfId="1343">
      <pivotArea collapsedLevelsAreSubtotals="1" fieldPosition="0">
        <references count="1">
          <reference field="2" count="1">
            <x v="5"/>
          </reference>
        </references>
      </pivotArea>
    </format>
    <format dxfId="1342">
      <pivotArea collapsedLevelsAreSubtotals="1" fieldPosition="0">
        <references count="1">
          <reference field="2" count="1">
            <x v="17"/>
          </reference>
        </references>
      </pivotArea>
    </format>
    <format dxfId="1341">
      <pivotArea collapsedLevelsAreSubtotals="1" fieldPosition="0">
        <references count="1">
          <reference field="2" count="1">
            <x v="2"/>
          </reference>
        </references>
      </pivotArea>
    </format>
    <format dxfId="1340">
      <pivotArea collapsedLevelsAreSubtotals="1" fieldPosition="0">
        <references count="1">
          <reference field="2" count="1">
            <x v="10"/>
          </reference>
        </references>
      </pivotArea>
    </format>
    <format dxfId="1339">
      <pivotArea collapsedLevelsAreSubtotals="1" fieldPosition="0">
        <references count="1">
          <reference field="2" count="1">
            <x v="1"/>
          </reference>
        </references>
      </pivotArea>
    </format>
    <format dxfId="1338">
      <pivotArea collapsedLevelsAreSubtotals="1" fieldPosition="0">
        <references count="1">
          <reference field="2" count="1">
            <x v="13"/>
          </reference>
        </references>
      </pivotArea>
    </format>
    <format dxfId="1337">
      <pivotArea collapsedLevelsAreSubtotals="1" fieldPosition="0">
        <references count="1">
          <reference field="2" count="1">
            <x v="4"/>
          </reference>
        </references>
      </pivotArea>
    </format>
    <format dxfId="1336">
      <pivotArea collapsedLevelsAreSubtotals="1" fieldPosition="0">
        <references count="1">
          <reference field="2" count="1">
            <x v="8"/>
          </reference>
        </references>
      </pivotArea>
    </format>
    <format dxfId="1335">
      <pivotArea collapsedLevelsAreSubtotals="1" fieldPosition="0">
        <references count="1">
          <reference field="2" count="1">
            <x v="3"/>
          </reference>
        </references>
      </pivotArea>
    </format>
    <format dxfId="1334">
      <pivotArea collapsedLevelsAreSubtotals="1" fieldPosition="0">
        <references count="1">
          <reference field="2" count="1">
            <x v="12"/>
          </reference>
        </references>
      </pivotArea>
    </format>
    <format dxfId="1333">
      <pivotArea collapsedLevelsAreSubtotals="1" fieldPosition="0">
        <references count="1">
          <reference field="2" count="1">
            <x v="6"/>
          </reference>
        </references>
      </pivotArea>
    </format>
    <format dxfId="1332">
      <pivotArea collapsedLevelsAreSubtotals="1" fieldPosition="0">
        <references count="1">
          <reference field="2" count="1">
            <x v="11"/>
          </reference>
        </references>
      </pivotArea>
    </format>
    <format dxfId="1331">
      <pivotArea collapsedLevelsAreSubtotals="1" fieldPosition="0">
        <references count="1">
          <reference field="2" count="1">
            <x v="20"/>
          </reference>
        </references>
      </pivotArea>
    </format>
    <format dxfId="1330">
      <pivotArea collapsedLevelsAreSubtotals="1" fieldPosition="0">
        <references count="2">
          <reference field="1" count="1">
            <x v="6"/>
          </reference>
          <reference field="2" count="1" selected="0">
            <x v="20"/>
          </reference>
        </references>
      </pivotArea>
    </format>
    <format dxfId="1329">
      <pivotArea collapsedLevelsAreSubtotals="1" fieldPosition="0">
        <references count="1">
          <reference field="2" count="1">
            <x v="7"/>
          </reference>
        </references>
      </pivotArea>
    </format>
    <format dxfId="1328">
      <pivotArea collapsedLevelsAreSubtotals="1" fieldPosition="0">
        <references count="1">
          <reference field="2" count="1">
            <x v="16"/>
          </reference>
        </references>
      </pivotArea>
    </format>
    <format dxfId="1327">
      <pivotArea collapsedLevelsAreSubtotals="1" fieldPosition="0">
        <references count="1">
          <reference field="2" count="1">
            <x v="19"/>
          </reference>
        </references>
      </pivotArea>
    </format>
    <format dxfId="1326">
      <pivotArea collapsedLevelsAreSubtotals="1" fieldPosition="0">
        <references count="1">
          <reference field="2" count="1">
            <x v="18"/>
          </reference>
        </references>
      </pivotArea>
    </format>
    <format dxfId="1325">
      <pivotArea collapsedLevelsAreSubtotals="1" fieldPosition="0">
        <references count="1">
          <reference field="2" count="1">
            <x v="15"/>
          </reference>
        </references>
      </pivotArea>
    </format>
    <format dxfId="1324">
      <pivotArea collapsedLevelsAreSubtotals="1" fieldPosition="0">
        <references count="1">
          <reference field="2" count="1">
            <x v="21"/>
          </reference>
        </references>
      </pivotArea>
    </format>
    <format dxfId="1323">
      <pivotArea collapsedLevelsAreSubtotals="1" fieldPosition="0">
        <references count="1">
          <reference field="2" count="1">
            <x v="22"/>
          </reference>
        </references>
      </pivotArea>
    </format>
    <format dxfId="1322">
      <pivotArea collapsedLevelsAreSubtotals="1" fieldPosition="0">
        <references count="1">
          <reference field="2" count="1">
            <x v="23"/>
          </reference>
        </references>
      </pivotArea>
    </format>
    <format dxfId="1321">
      <pivotArea collapsedLevelsAreSubtotals="1" fieldPosition="0">
        <references count="2">
          <reference field="4294967294" count="1" selected="0">
            <x v="2"/>
          </reference>
          <reference field="2" count="1">
            <x v="24"/>
          </reference>
        </references>
      </pivotArea>
    </format>
    <format dxfId="1320">
      <pivotArea collapsedLevelsAreSubtotals="1" fieldPosition="0">
        <references count="2">
          <reference field="4294967294" count="1" selected="0">
            <x v="2"/>
          </reference>
          <reference field="2" count="1">
            <x v="25"/>
          </reference>
        </references>
      </pivotArea>
    </format>
    <format dxfId="1319">
      <pivotArea collapsedLevelsAreSubtotals="1" fieldPosition="0">
        <references count="2">
          <reference field="4294967294" count="1" selected="0">
            <x v="2"/>
          </reference>
          <reference field="2" count="1">
            <x v="26"/>
          </reference>
        </references>
      </pivotArea>
    </format>
    <format dxfId="1318">
      <pivotArea collapsedLevelsAreSubtotals="1" fieldPosition="0">
        <references count="2">
          <reference field="4294967294" count="1" selected="0">
            <x v="2"/>
          </reference>
          <reference field="2" count="1">
            <x v="27"/>
          </reference>
        </references>
      </pivotArea>
    </format>
    <format dxfId="1317">
      <pivotArea collapsedLevelsAreSubtotals="1" fieldPosition="0">
        <references count="2">
          <reference field="4294967294" count="1" selected="0">
            <x v="2"/>
          </reference>
          <reference field="2" count="1">
            <x v="27"/>
          </reference>
        </references>
      </pivotArea>
    </format>
    <format dxfId="1316">
      <pivotArea collapsedLevelsAreSubtotals="1" fieldPosition="0">
        <references count="2">
          <reference field="4294967294" count="1" selected="0">
            <x v="2"/>
          </reference>
          <reference field="2" count="1">
            <x v="28"/>
          </reference>
        </references>
      </pivotArea>
    </format>
    <format dxfId="1315">
      <pivotArea collapsedLevelsAreSubtotals="1" fieldPosition="0">
        <references count="2">
          <reference field="4294967294" count="1" selected="0">
            <x v="2"/>
          </reference>
          <reference field="2" count="1">
            <x v="28"/>
          </reference>
        </references>
      </pivotArea>
    </format>
    <format dxfId="1314">
      <pivotArea collapsedLevelsAreSubtotals="1" fieldPosition="0">
        <references count="2">
          <reference field="4294967294" count="1" selected="0">
            <x v="2"/>
          </reference>
          <reference field="2" count="1">
            <x v="29"/>
          </reference>
        </references>
      </pivotArea>
    </format>
    <format dxfId="1313">
      <pivotArea collapsedLevelsAreSubtotals="1" fieldPosition="0">
        <references count="2">
          <reference field="4294967294" count="1" selected="0">
            <x v="2"/>
          </reference>
          <reference field="2" count="1">
            <x v="29"/>
          </reference>
        </references>
      </pivotArea>
    </format>
    <format dxfId="1312">
      <pivotArea collapsedLevelsAreSubtotals="1" fieldPosition="0">
        <references count="2">
          <reference field="4294967294" count="1" selected="0">
            <x v="2"/>
          </reference>
          <reference field="2" count="1">
            <x v="30"/>
          </reference>
        </references>
      </pivotArea>
    </format>
    <format dxfId="1311">
      <pivotArea collapsedLevelsAreSubtotals="1" fieldPosition="0">
        <references count="2">
          <reference field="4294967294" count="1" selected="0">
            <x v="2"/>
          </reference>
          <reference field="2" count="1">
            <x v="31"/>
          </reference>
        </references>
      </pivotArea>
    </format>
    <format dxfId="1310">
      <pivotArea collapsedLevelsAreSubtotals="1" fieldPosition="0">
        <references count="2">
          <reference field="4294967294" count="1" selected="0">
            <x v="2"/>
          </reference>
          <reference field="2" count="1">
            <x v="31"/>
          </reference>
        </references>
      </pivotArea>
    </format>
    <format dxfId="1309">
      <pivotArea collapsedLevelsAreSubtotals="1" fieldPosition="0">
        <references count="2">
          <reference field="4294967294" count="1" selected="0">
            <x v="2"/>
          </reference>
          <reference field="2" count="1">
            <x v="32"/>
          </reference>
        </references>
      </pivotArea>
    </format>
    <format dxfId="1308">
      <pivotArea collapsedLevelsAreSubtotals="1" fieldPosition="0">
        <references count="2">
          <reference field="4294967294" count="1" selected="0">
            <x v="2"/>
          </reference>
          <reference field="2" count="1">
            <x v="32"/>
          </reference>
        </references>
      </pivotArea>
    </format>
    <format dxfId="1307">
      <pivotArea collapsedLevelsAreSubtotals="1" fieldPosition="0">
        <references count="2">
          <reference field="4294967294" count="1" selected="0">
            <x v="2"/>
          </reference>
          <reference field="2" count="1">
            <x v="33"/>
          </reference>
        </references>
      </pivotArea>
    </format>
    <format dxfId="1306">
      <pivotArea collapsedLevelsAreSubtotals="1" fieldPosition="0">
        <references count="2">
          <reference field="4294967294" count="1" selected="0">
            <x v="2"/>
          </reference>
          <reference field="2" count="1">
            <x v="33"/>
          </reference>
        </references>
      </pivotArea>
    </format>
    <format dxfId="1305">
      <pivotArea collapsedLevelsAreSubtotals="1" fieldPosition="0">
        <references count="2">
          <reference field="4294967294" count="1" selected="0">
            <x v="2"/>
          </reference>
          <reference field="2" count="1">
            <x v="34"/>
          </reference>
        </references>
      </pivotArea>
    </format>
    <format dxfId="1304">
      <pivotArea collapsedLevelsAreSubtotals="1" fieldPosition="0">
        <references count="2">
          <reference field="4294967294" count="1" selected="0">
            <x v="2"/>
          </reference>
          <reference field="2" count="1">
            <x v="35"/>
          </reference>
        </references>
      </pivotArea>
    </format>
    <format dxfId="1303">
      <pivotArea collapsedLevelsAreSubtotals="1" fieldPosition="0">
        <references count="2">
          <reference field="4294967294" count="1" selected="0">
            <x v="2"/>
          </reference>
          <reference field="2" count="1">
            <x v="36"/>
          </reference>
        </references>
      </pivotArea>
    </format>
    <format dxfId="1302">
      <pivotArea collapsedLevelsAreSubtotals="1" fieldPosition="0">
        <references count="2">
          <reference field="4294967294" count="1" selected="0">
            <x v="2"/>
          </reference>
          <reference field="2" count="1">
            <x v="36"/>
          </reference>
        </references>
      </pivotArea>
    </format>
    <format dxfId="1301">
      <pivotArea collapsedLevelsAreSubtotals="1" fieldPosition="0">
        <references count="2">
          <reference field="4294967294" count="1" selected="0">
            <x v="2"/>
          </reference>
          <reference field="2" count="1">
            <x v="38"/>
          </reference>
        </references>
      </pivotArea>
    </format>
    <format dxfId="1300">
      <pivotArea collapsedLevelsAreSubtotals="1" fieldPosition="0">
        <references count="2">
          <reference field="4294967294" count="1" selected="0">
            <x v="2"/>
          </reference>
          <reference field="2" count="1">
            <x v="38"/>
          </reference>
        </references>
      </pivotArea>
    </format>
    <format dxfId="1299">
      <pivotArea collapsedLevelsAreSubtotals="1" fieldPosition="0">
        <references count="2">
          <reference field="4294967294" count="1" selected="0">
            <x v="2"/>
          </reference>
          <reference field="2" count="1">
            <x v="39"/>
          </reference>
        </references>
      </pivotArea>
    </format>
    <format dxfId="1298">
      <pivotArea collapsedLevelsAreSubtotals="1" fieldPosition="0">
        <references count="2">
          <reference field="4294967294" count="1" selected="0">
            <x v="2"/>
          </reference>
          <reference field="2" count="1">
            <x v="39"/>
          </reference>
        </references>
      </pivotArea>
    </format>
    <format dxfId="1297">
      <pivotArea collapsedLevelsAreSubtotals="1" fieldPosition="0">
        <references count="2">
          <reference field="4294967294" count="1" selected="0">
            <x v="2"/>
          </reference>
          <reference field="2" count="1">
            <x v="40"/>
          </reference>
        </references>
      </pivotArea>
    </format>
    <format dxfId="1296">
      <pivotArea collapsedLevelsAreSubtotals="1" fieldPosition="0">
        <references count="2">
          <reference field="4294967294" count="1" selected="0">
            <x v="2"/>
          </reference>
          <reference field="2" count="1">
            <x v="42"/>
          </reference>
        </references>
      </pivotArea>
    </format>
    <format dxfId="1295">
      <pivotArea collapsedLevelsAreSubtotals="1" fieldPosition="0">
        <references count="2">
          <reference field="4294967294" count="1" selected="0">
            <x v="2"/>
          </reference>
          <reference field="2" count="1">
            <x v="41"/>
          </reference>
        </references>
      </pivotArea>
    </format>
    <format dxfId="1294">
      <pivotArea collapsedLevelsAreSubtotals="1" fieldPosition="0">
        <references count="2">
          <reference field="4294967294" count="1" selected="0">
            <x v="2"/>
          </reference>
          <reference field="2" count="1">
            <x v="44"/>
          </reference>
        </references>
      </pivotArea>
    </format>
    <format dxfId="1293">
      <pivotArea collapsedLevelsAreSubtotals="1" fieldPosition="0">
        <references count="2">
          <reference field="4294967294" count="1" selected="0">
            <x v="2"/>
          </reference>
          <reference field="2" count="1">
            <x v="45"/>
          </reference>
        </references>
      </pivotArea>
    </format>
    <format dxfId="1292">
      <pivotArea collapsedLevelsAreSubtotals="1" fieldPosition="0">
        <references count="2">
          <reference field="4294967294" count="1" selected="0">
            <x v="2"/>
          </reference>
          <reference field="2" count="1">
            <x v="46"/>
          </reference>
        </references>
      </pivotArea>
    </format>
    <format dxfId="1291">
      <pivotArea collapsedLevelsAreSubtotals="1" fieldPosition="0">
        <references count="2">
          <reference field="4294967294" count="1" selected="0">
            <x v="2"/>
          </reference>
          <reference field="2" count="1">
            <x v="47"/>
          </reference>
        </references>
      </pivotArea>
    </format>
    <format dxfId="1290">
      <pivotArea collapsedLevelsAreSubtotals="1" fieldPosition="0">
        <references count="2">
          <reference field="4294967294" count="1" selected="0">
            <x v="2"/>
          </reference>
          <reference field="2" count="1">
            <x v="48"/>
          </reference>
        </references>
      </pivotArea>
    </format>
    <format dxfId="1289">
      <pivotArea collapsedLevelsAreSubtotals="1" fieldPosition="0">
        <references count="2">
          <reference field="4294967294" count="1" selected="0">
            <x v="2"/>
          </reference>
          <reference field="2" count="1">
            <x v="49"/>
          </reference>
        </references>
      </pivotArea>
    </format>
    <format dxfId="1288">
      <pivotArea collapsedLevelsAreSubtotals="1" fieldPosition="0">
        <references count="2">
          <reference field="4294967294" count="1" selected="0">
            <x v="2"/>
          </reference>
          <reference field="2" count="1">
            <x v="49"/>
          </reference>
        </references>
      </pivotArea>
    </format>
    <format dxfId="1287">
      <pivotArea collapsedLevelsAreSubtotals="1" fieldPosition="0">
        <references count="2">
          <reference field="4294967294" count="1" selected="0">
            <x v="2"/>
          </reference>
          <reference field="2" count="1">
            <x v="50"/>
          </reference>
        </references>
      </pivotArea>
    </format>
    <format dxfId="1286">
      <pivotArea collapsedLevelsAreSubtotals="1" fieldPosition="0">
        <references count="3">
          <reference field="4294967294" count="1" selected="0">
            <x v="2"/>
          </reference>
          <reference field="1" count="1" selected="0">
            <x v="95"/>
          </reference>
          <reference field="2" count="1">
            <x v="51"/>
          </reference>
        </references>
      </pivotArea>
    </format>
    <format dxfId="1285">
      <pivotArea collapsedLevelsAreSubtotals="1" fieldPosition="0">
        <references count="3">
          <reference field="4294967294" count="1" selected="0">
            <x v="2"/>
          </reference>
          <reference field="1" count="1" selected="0">
            <x v="95"/>
          </reference>
          <reference field="2" count="1">
            <x v="51"/>
          </reference>
        </references>
      </pivotArea>
    </format>
    <format dxfId="1284">
      <pivotArea collapsedLevelsAreSubtotals="1" fieldPosition="0">
        <references count="2">
          <reference field="4294967294" count="1" selected="0">
            <x v="2"/>
          </reference>
          <reference field="2" count="1">
            <x v="51"/>
          </reference>
        </references>
      </pivotArea>
    </format>
    <format dxfId="1283">
      <pivotArea collapsedLevelsAreSubtotals="1" fieldPosition="0">
        <references count="2">
          <reference field="4294967294" count="1" selected="0">
            <x v="2"/>
          </reference>
          <reference field="2" count="1">
            <x v="51"/>
          </reference>
        </references>
      </pivotArea>
    </format>
    <format dxfId="1282">
      <pivotArea collapsedLevelsAreSubtotals="1" fieldPosition="0">
        <references count="2">
          <reference field="4294967294" count="1" selected="0">
            <x v="2"/>
          </reference>
          <reference field="2" count="1">
            <x v="52"/>
          </reference>
        </references>
      </pivotArea>
    </format>
    <format dxfId="1281">
      <pivotArea collapsedLevelsAreSubtotals="1" fieldPosition="0">
        <references count="2">
          <reference field="4294967294" count="1" selected="0">
            <x v="2"/>
          </reference>
          <reference field="2" count="1">
            <x v="52"/>
          </reference>
        </references>
      </pivotArea>
    </format>
    <format dxfId="1280">
      <pivotArea collapsedLevelsAreSubtotals="1" fieldPosition="0">
        <references count="2">
          <reference field="4294967294" count="1" selected="0">
            <x v="2"/>
          </reference>
          <reference field="2" count="1">
            <x v="53"/>
          </reference>
        </references>
      </pivotArea>
    </format>
    <format dxfId="1279">
      <pivotArea collapsedLevelsAreSubtotals="1" fieldPosition="0">
        <references count="2">
          <reference field="4294967294" count="1" selected="0">
            <x v="2"/>
          </reference>
          <reference field="2" count="1">
            <x v="54"/>
          </reference>
        </references>
      </pivotArea>
    </format>
    <format dxfId="1278">
      <pivotArea collapsedLevelsAreSubtotals="1" fieldPosition="0">
        <references count="2">
          <reference field="4294967294" count="1" selected="0">
            <x v="2"/>
          </reference>
          <reference field="2" count="1">
            <x v="54"/>
          </reference>
        </references>
      </pivotArea>
    </format>
    <format dxfId="1277">
      <pivotArea collapsedLevelsAreSubtotals="1" fieldPosition="0">
        <references count="2">
          <reference field="4294967294" count="1" selected="0">
            <x v="2"/>
          </reference>
          <reference field="2" count="1">
            <x v="55"/>
          </reference>
        </references>
      </pivotArea>
    </format>
    <format dxfId="1276">
      <pivotArea collapsedLevelsAreSubtotals="1" fieldPosition="0">
        <references count="2">
          <reference field="4294967294" count="1" selected="0">
            <x v="2"/>
          </reference>
          <reference field="2" count="1">
            <x v="56"/>
          </reference>
        </references>
      </pivotArea>
    </format>
    <format dxfId="1275">
      <pivotArea type="all" dataOnly="0" outline="0" fieldPosition="0"/>
    </format>
    <format dxfId="1274">
      <pivotArea outline="0" collapsedLevelsAreSubtotals="1" fieldPosition="0"/>
    </format>
    <format dxfId="1273">
      <pivotArea dataOnly="0" labelOnly="1" fieldPosition="0">
        <references count="1">
          <reference field="2" count="0"/>
        </references>
      </pivotArea>
    </format>
    <format dxfId="1272">
      <pivotArea dataOnly="0" labelOnly="1" grandRow="1" outline="0" fieldPosition="0"/>
    </format>
    <format dxfId="1271">
      <pivotArea dataOnly="0" labelOnly="1" outline="0" fieldPosition="0">
        <references count="1">
          <reference field="4294967294" count="3">
            <x v="0"/>
            <x v="1"/>
            <x v="2"/>
          </reference>
        </references>
      </pivotArea>
    </format>
    <format dxfId="1270">
      <pivotArea collapsedLevelsAreSubtotals="1" fieldPosition="0">
        <references count="2">
          <reference field="4294967294" count="1" selected="0">
            <x v="2"/>
          </reference>
          <reference field="2" count="1">
            <x v="57"/>
          </reference>
        </references>
      </pivotArea>
    </format>
    <format dxfId="1269">
      <pivotArea collapsedLevelsAreSubtotals="1" fieldPosition="0">
        <references count="2">
          <reference field="4294967294" count="1" selected="0">
            <x v="2"/>
          </reference>
          <reference field="2" count="1">
            <x v="53"/>
          </reference>
        </references>
      </pivotArea>
    </format>
    <format dxfId="1268">
      <pivotArea collapsedLevelsAreSubtotals="1" fieldPosition="0">
        <references count="2">
          <reference field="4294967294" count="1" selected="0">
            <x v="2"/>
          </reference>
          <reference field="2" count="1">
            <x v="58"/>
          </reference>
        </references>
      </pivotArea>
    </format>
    <format dxfId="1267">
      <pivotArea collapsedLevelsAreSubtotals="1" fieldPosition="0">
        <references count="2">
          <reference field="4294967294" count="1" selected="0">
            <x v="2"/>
          </reference>
          <reference field="2" count="1">
            <x v="37"/>
          </reference>
        </references>
      </pivotArea>
    </format>
    <format dxfId="1266">
      <pivotArea collapsedLevelsAreSubtotals="1" fieldPosition="0">
        <references count="2">
          <reference field="4294967294" count="1" selected="0">
            <x v="2"/>
          </reference>
          <reference field="2" count="1">
            <x v="59"/>
          </reference>
        </references>
      </pivotArea>
    </format>
    <format dxfId="1265">
      <pivotArea collapsedLevelsAreSubtotals="1" fieldPosition="0">
        <references count="2">
          <reference field="4294967294" count="1" selected="0">
            <x v="2"/>
          </reference>
          <reference field="2" count="1">
            <x v="64"/>
          </reference>
        </references>
      </pivotArea>
    </format>
    <format dxfId="1264">
      <pivotArea collapsedLevelsAreSubtotals="1" fieldPosition="0">
        <references count="2">
          <reference field="4294967294" count="1" selected="0">
            <x v="2"/>
          </reference>
          <reference field="2" count="1">
            <x v="65"/>
          </reference>
        </references>
      </pivotArea>
    </format>
    <format dxfId="1263">
      <pivotArea collapsedLevelsAreSubtotals="1" fieldPosition="0">
        <references count="2">
          <reference field="4294967294" count="1" selected="0">
            <x v="2"/>
          </reference>
          <reference field="2" count="1">
            <x v="59"/>
          </reference>
        </references>
      </pivotArea>
    </format>
    <format dxfId="1262">
      <pivotArea collapsedLevelsAreSubtotals="1" fieldPosition="0">
        <references count="2">
          <reference field="4294967294" count="1" selected="0">
            <x v="2"/>
          </reference>
          <reference field="2" count="1">
            <x v="64"/>
          </reference>
        </references>
      </pivotArea>
    </format>
    <format dxfId="1261">
      <pivotArea collapsedLevelsAreSubtotals="1" fieldPosition="0">
        <references count="2">
          <reference field="4294967294" count="1" selected="0">
            <x v="2"/>
          </reference>
          <reference field="2" count="1">
            <x v="65"/>
          </reference>
        </references>
      </pivotArea>
    </format>
    <format dxfId="1260">
      <pivotArea collapsedLevelsAreSubtotals="1" fieldPosition="0">
        <references count="2">
          <reference field="4294967294" count="1" selected="0">
            <x v="2"/>
          </reference>
          <reference field="2" count="1">
            <x v="63"/>
          </reference>
        </references>
      </pivotArea>
    </format>
    <format dxfId="1259">
      <pivotArea collapsedLevelsAreSubtotals="1" fieldPosition="0">
        <references count="2">
          <reference field="4294967294" count="1" selected="0">
            <x v="2"/>
          </reference>
          <reference field="2" count="1">
            <x v="61"/>
          </reference>
        </references>
      </pivotArea>
    </format>
    <format dxfId="1258">
      <pivotArea collapsedLevelsAreSubtotals="1" fieldPosition="0">
        <references count="2">
          <reference field="4294967294" count="1" selected="0">
            <x v="2"/>
          </reference>
          <reference field="2" count="1">
            <x v="62"/>
          </reference>
        </references>
      </pivotArea>
    </format>
    <format dxfId="1257">
      <pivotArea collapsedLevelsAreSubtotals="1" fieldPosition="0">
        <references count="2">
          <reference field="4294967294" count="1" selected="0">
            <x v="2"/>
          </reference>
          <reference field="2" count="1">
            <x v="66"/>
          </reference>
        </references>
      </pivotArea>
    </format>
    <format dxfId="1256">
      <pivotArea collapsedLevelsAreSubtotals="1" fieldPosition="0">
        <references count="2">
          <reference field="4294967294" count="1" selected="0">
            <x v="2"/>
          </reference>
          <reference field="2" count="1">
            <x v="66"/>
          </reference>
        </references>
      </pivotArea>
    </format>
    <format dxfId="1255">
      <pivotArea collapsedLevelsAreSubtotals="1" fieldPosition="0">
        <references count="2">
          <reference field="4294967294" count="1" selected="0">
            <x v="2"/>
          </reference>
          <reference field="2" count="1">
            <x v="67"/>
          </reference>
        </references>
      </pivotArea>
    </format>
    <format dxfId="1254">
      <pivotArea collapsedLevelsAreSubtotals="1" fieldPosition="0">
        <references count="2">
          <reference field="4294967294" count="1" selected="0">
            <x v="2"/>
          </reference>
          <reference field="2" count="1">
            <x v="68"/>
          </reference>
        </references>
      </pivotArea>
    </format>
    <format dxfId="1253">
      <pivotArea collapsedLevelsAreSubtotals="1" fieldPosition="0">
        <references count="2">
          <reference field="4294967294" count="1" selected="0">
            <x v="2"/>
          </reference>
          <reference field="2" count="1">
            <x v="71"/>
          </reference>
        </references>
      </pivotArea>
    </format>
    <format dxfId="1252">
      <pivotArea collapsedLevelsAreSubtotals="1" fieldPosition="0">
        <references count="2">
          <reference field="4294967294" count="1" selected="0">
            <x v="2"/>
          </reference>
          <reference field="2" count="1">
            <x v="72"/>
          </reference>
        </references>
      </pivotArea>
    </format>
    <format dxfId="1251">
      <pivotArea collapsedLevelsAreSubtotals="1" fieldPosition="0">
        <references count="2">
          <reference field="4294967294" count="1" selected="0">
            <x v="2"/>
          </reference>
          <reference field="2" count="1">
            <x v="60"/>
          </reference>
        </references>
      </pivotArea>
    </format>
    <format dxfId="1250">
      <pivotArea collapsedLevelsAreSubtotals="1" fieldPosition="0">
        <references count="2">
          <reference field="4294967294" count="1" selected="0">
            <x v="2"/>
          </reference>
          <reference field="2" count="1">
            <x v="70"/>
          </reference>
        </references>
      </pivotArea>
    </format>
    <format dxfId="1249">
      <pivotArea collapsedLevelsAreSubtotals="1" fieldPosition="0">
        <references count="2">
          <reference field="4294967294" count="1" selected="0">
            <x v="2"/>
          </reference>
          <reference field="2" count="1">
            <x v="73"/>
          </reference>
        </references>
      </pivotArea>
    </format>
    <format dxfId="1248">
      <pivotArea collapsedLevelsAreSubtotals="1" fieldPosition="0">
        <references count="2">
          <reference field="4294967294" count="1" selected="0">
            <x v="2"/>
          </reference>
          <reference field="2" count="1">
            <x v="74"/>
          </reference>
        </references>
      </pivotArea>
    </format>
    <format dxfId="1247">
      <pivotArea collapsedLevelsAreSubtotals="1" fieldPosition="0">
        <references count="2">
          <reference field="4294967294" count="1" selected="0">
            <x v="2"/>
          </reference>
          <reference field="2" count="1">
            <x v="75"/>
          </reference>
        </references>
      </pivotArea>
    </format>
    <format dxfId="1246">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47">
        <item x="249"/>
        <item m="1" x="2344"/>
        <item m="1" x="2299"/>
        <item m="1" x="2298"/>
        <item m="1" x="2312"/>
        <item m="1" x="2302"/>
        <item m="1" x="2264"/>
        <item m="1" x="2283"/>
        <item m="1" x="2290"/>
        <item m="1" x="2310"/>
        <item m="1" x="2289"/>
        <item m="1" x="2318"/>
        <item m="1" x="2326"/>
        <item m="1" x="2287"/>
        <item m="1" x="2333"/>
        <item m="1" x="2280"/>
        <item m="1" x="2338"/>
        <item m="1" x="2293"/>
        <item m="1" x="2253"/>
        <item m="1" x="2342"/>
        <item m="1" x="2345"/>
        <item m="1" x="2260"/>
        <item m="1" x="2301"/>
        <item m="1" x="2255"/>
        <item m="1" x="2256"/>
        <item m="1" x="2258"/>
        <item m="1" x="2272"/>
        <item m="1" x="2273"/>
        <item m="1" x="2319"/>
        <item m="1" x="2307"/>
        <item m="1" x="2308"/>
        <item m="1" x="2313"/>
        <item m="1" x="2324"/>
        <item m="1" x="2303"/>
        <item m="1" x="2265"/>
        <item m="1" x="2270"/>
        <item m="1" x="2277"/>
        <item m="1" x="2327"/>
        <item x="0"/>
        <item m="1" x="2314"/>
        <item m="1" x="2320"/>
        <item m="1" x="2278"/>
        <item x="1"/>
        <item m="1" x="2321"/>
        <item m="1" x="2340"/>
        <item x="2"/>
        <item x="3"/>
        <item m="1" x="2284"/>
        <item m="1" x="2335"/>
        <item m="1" x="2281"/>
        <item m="1" x="2331"/>
        <item m="1" x="2339"/>
        <item m="1" x="2343"/>
        <item x="4"/>
        <item m="1" x="2254"/>
        <item x="5"/>
        <item x="6"/>
        <item m="1" x="22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6"/>
        <item x="157"/>
        <item x="158"/>
        <item x="159"/>
        <item x="160"/>
        <item x="161"/>
        <item x="162"/>
        <item x="163"/>
        <item x="164"/>
        <item x="165"/>
        <item x="166"/>
        <item x="167"/>
        <item x="168"/>
        <item x="169"/>
        <item m="1" x="22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4"/>
        <item x="276"/>
        <item x="277"/>
        <item x="278"/>
        <item x="275"/>
        <item m="1" x="2291"/>
        <item x="279"/>
        <item x="280"/>
        <item x="281"/>
        <item x="282"/>
        <item x="283"/>
        <item x="284"/>
        <item x="285"/>
        <item x="286"/>
        <item x="287"/>
        <item x="288"/>
        <item x="289"/>
        <item x="290"/>
        <item x="291"/>
        <item x="292"/>
        <item x="293"/>
        <item x="294"/>
        <item x="295"/>
        <item x="296"/>
        <item m="1" x="2295"/>
        <item x="297"/>
        <item x="298"/>
        <item x="299"/>
        <item m="1" x="2297"/>
        <item x="300"/>
        <item x="302"/>
        <item x="303"/>
        <item x="301"/>
        <item x="304"/>
        <item x="305"/>
        <item x="306"/>
        <item x="307"/>
        <item x="308"/>
        <item x="309"/>
        <item x="310"/>
        <item x="311"/>
        <item x="312"/>
        <item m="1" x="2261"/>
        <item x="313"/>
        <item m="1" x="2263"/>
        <item x="314"/>
        <item x="315"/>
        <item x="316"/>
        <item x="317"/>
        <item x="318"/>
        <item x="319"/>
        <item x="320"/>
        <item x="321"/>
        <item m="1" x="2309"/>
        <item x="323"/>
        <item x="324"/>
        <item x="325"/>
        <item x="326"/>
        <item x="322"/>
        <item x="327"/>
        <item x="328"/>
        <item x="329"/>
        <item x="330"/>
        <item x="331"/>
        <item m="1" x="2300"/>
        <item x="332"/>
        <item m="1" x="2262"/>
        <item x="333"/>
        <item x="334"/>
        <item x="335"/>
        <item x="336"/>
        <item x="337"/>
        <item x="338"/>
        <item x="344"/>
        <item m="1" x="22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9"/>
        <item x="375"/>
        <item x="376"/>
        <item x="373"/>
        <item x="377"/>
        <item x="378"/>
        <item x="379"/>
        <item x="380"/>
        <item m="1" x="2304"/>
        <item x="381"/>
        <item x="382"/>
        <item x="383"/>
        <item x="384"/>
        <item x="385"/>
        <item x="386"/>
        <item x="387"/>
        <item x="388"/>
        <item x="389"/>
        <item x="390"/>
        <item x="391"/>
        <item x="392"/>
        <item x="393"/>
        <item x="394"/>
        <item x="395"/>
        <item x="396"/>
        <item x="397"/>
        <item x="399"/>
        <item x="400"/>
        <item x="401"/>
        <item x="398"/>
        <item x="402"/>
        <item m="1" x="2305"/>
        <item x="403"/>
        <item x="404"/>
        <item x="405"/>
        <item x="406"/>
        <item x="407"/>
        <item x="408"/>
        <item x="409"/>
        <item m="1" x="2271"/>
        <item x="410"/>
        <item x="411"/>
        <item x="421"/>
        <item x="412"/>
        <item x="413"/>
        <item x="414"/>
        <item x="415"/>
        <item x="416"/>
        <item x="417"/>
        <item m="1" x="2325"/>
        <item x="418"/>
        <item x="419"/>
        <item x="420"/>
        <item x="423"/>
        <item x="443"/>
        <item x="424"/>
        <item x="422"/>
        <item x="425"/>
        <item x="426"/>
        <item x="427"/>
        <item x="428"/>
        <item x="429"/>
        <item x="430"/>
        <item x="431"/>
        <item x="432"/>
        <item m="1" x="2317"/>
        <item x="433"/>
        <item x="434"/>
        <item x="435"/>
        <item x="436"/>
        <item x="438"/>
        <item x="437"/>
        <item x="439"/>
        <item x="440"/>
        <item x="442"/>
        <item x="441"/>
        <item x="445"/>
        <item x="446"/>
        <item x="447"/>
        <item x="444"/>
        <item x="448"/>
        <item x="449"/>
        <item x="450"/>
        <item x="451"/>
        <item x="452"/>
        <item x="453"/>
        <item x="454"/>
        <item x="455"/>
        <item x="456"/>
        <item x="457"/>
        <item m="1" x="2279"/>
        <item x="458"/>
        <item x="459"/>
        <item m="1" x="2328"/>
        <item x="460"/>
        <item x="461"/>
        <item x="462"/>
        <item x="463"/>
        <item m="1" x="2337"/>
        <item x="464"/>
        <item x="465"/>
        <item x="466"/>
        <item x="467"/>
        <item x="468"/>
        <item x="469"/>
        <item x="470"/>
        <item m="1" x="2316"/>
        <item x="471"/>
        <item x="472"/>
        <item x="473"/>
        <item x="474"/>
        <item x="475"/>
        <item x="476"/>
        <item x="477"/>
        <item x="478"/>
        <item x="479"/>
        <item x="480"/>
        <item x="481"/>
        <item x="482"/>
        <item x="483"/>
        <item x="484"/>
        <item m="1" x="2292"/>
        <item x="490"/>
        <item x="485"/>
        <item x="486"/>
        <item x="487"/>
        <item x="488"/>
        <item x="489"/>
        <item x="491"/>
        <item x="492"/>
        <item m="1" x="2285"/>
        <item m="1" x="2329"/>
        <item x="503"/>
        <item m="1" x="2332"/>
        <item x="493"/>
        <item x="494"/>
        <item x="504"/>
        <item x="495"/>
        <item x="496"/>
        <item x="497"/>
        <item x="498"/>
        <item x="499"/>
        <item x="500"/>
        <item x="501"/>
        <item x="502"/>
        <item x="505"/>
        <item x="506"/>
        <item x="507"/>
        <item x="508"/>
        <item m="1" x="22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1"/>
        <item x="564"/>
        <item x="565"/>
        <item x="566"/>
        <item x="567"/>
        <item x="568"/>
        <item x="569"/>
        <item x="570"/>
        <item x="571"/>
        <item x="572"/>
        <item x="573"/>
        <item x="574"/>
        <item m="1" x="22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8"/>
        <item x="698"/>
        <item x="708"/>
        <item x="709"/>
        <item x="710"/>
        <item x="699"/>
        <item x="700"/>
        <item x="701"/>
        <item x="702"/>
        <item x="703"/>
        <item x="704"/>
        <item x="705"/>
        <item x="706"/>
        <item x="707"/>
        <item x="711"/>
        <item x="726"/>
        <item x="727"/>
        <item x="734"/>
        <item x="712"/>
        <item x="728"/>
        <item x="729"/>
        <item m="1" x="23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4"/>
        <item x="753"/>
        <item m="1" x="2276"/>
        <item x="740"/>
        <item x="754"/>
        <item x="741"/>
        <item x="742"/>
        <item x="743"/>
        <item x="744"/>
        <item x="745"/>
        <item x="746"/>
        <item x="747"/>
        <item x="755"/>
        <item x="748"/>
        <item x="757"/>
        <item x="758"/>
        <item x="769"/>
        <item x="759"/>
        <item m="1" x="2323"/>
        <item x="760"/>
        <item x="761"/>
        <item x="770"/>
        <item m="1" x="2330"/>
        <item x="762"/>
        <item x="771"/>
        <item x="763"/>
        <item x="764"/>
        <item x="765"/>
        <item x="766"/>
        <item x="772"/>
        <item x="773"/>
        <item x="767"/>
        <item x="768"/>
        <item x="774"/>
        <item x="775"/>
        <item x="790"/>
        <item x="776"/>
        <item x="791"/>
        <item x="777"/>
        <item x="778"/>
        <item x="792"/>
        <item x="779"/>
        <item x="780"/>
        <item x="781"/>
        <item x="782"/>
        <item x="793"/>
        <item x="783"/>
        <item x="794"/>
        <item x="795"/>
        <item x="224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1"/>
        <item x="944"/>
        <item m="1" x="22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2"/>
        <item x="1583"/>
        <item x="1577"/>
        <item x="1578"/>
        <item x="1576"/>
        <item x="1579"/>
        <item x="1580"/>
        <item x="1586"/>
        <item x="1587"/>
        <item x="1581"/>
        <item x="1582"/>
        <item x="1588"/>
        <item x="1589"/>
        <item x="1590"/>
        <item x="1602"/>
        <item x="1612"/>
        <item m="1" x="22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t="default"/>
      </items>
    </pivotField>
    <pivotField axis="axisRow" showAll="0">
      <items count="247">
        <item sd="0" x="43"/>
        <item sd="0" x="46"/>
        <item sd="0" x="45"/>
        <item sd="0" x="35"/>
        <item sd="0" m="1" x="158"/>
        <item sd="0" x="44"/>
        <item sd="0" m="1" x="172"/>
        <item sd="0" m="1" x="194"/>
        <item sd="0" x="42"/>
        <item sd="0" x="41"/>
        <item sd="0" x="40"/>
        <item sd="0" x="39"/>
        <item sd="0" x="38"/>
        <item sd="0" x="37"/>
        <item sd="0" x="20"/>
        <item sd="0" x="36"/>
        <item sd="0" m="1" x="164"/>
        <item sd="0" x="15"/>
        <item sd="0" x="18"/>
        <item n="JPMC (Main Project)" sd="0" x="11"/>
        <item sd="0" x="32"/>
        <item sd="0" x="31"/>
        <item sd="0" x="33"/>
        <item sd="0" x="34"/>
        <item sd="0" x="27"/>
        <item sd="0" x="30"/>
        <item sd="0" x="29"/>
        <item sd="0" x="26"/>
        <item sd="0" x="24"/>
        <item sd="0" x="25"/>
        <item sd="0" x="0"/>
        <item sd="0" x="19"/>
        <item sd="0" x="22"/>
        <item sd="0" x="23"/>
        <item sd="0" m="1" x="142"/>
        <item sd="0" x="21"/>
        <item sd="0" m="1" x="212"/>
        <item sd="0" m="1" x="170"/>
        <item sd="0" m="1" x="177"/>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x="5"/>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m="1" x="184"/>
        <item m="1" x="222"/>
        <item m="1" x="154"/>
        <item x="47"/>
        <item x="48"/>
        <item x="49"/>
        <item m="1" x="244"/>
        <item x="51"/>
        <item x="52"/>
        <item x="50"/>
        <item x="53"/>
        <item x="54"/>
        <item x="55"/>
        <item x="56"/>
        <item x="57"/>
        <item m="1" x="235"/>
        <item x="59"/>
        <item x="58"/>
        <item x="60"/>
        <item x="63"/>
        <item x="61"/>
        <item x="62"/>
        <item x="64"/>
        <item m="1" x="114"/>
        <item m="1" x="179"/>
        <item x="65"/>
        <item x="67"/>
        <item x="66"/>
        <item x="68"/>
        <item x="69"/>
        <item x="70"/>
        <item x="71"/>
        <item m="1" x="209"/>
        <item m="1" x="141"/>
        <item x="72"/>
        <item x="75"/>
        <item x="73"/>
        <item x="76"/>
        <item m="1" x="146"/>
        <item m="1" x="131"/>
        <item x="78"/>
        <item x="74"/>
        <item m="1" x="201"/>
        <item m="1" x="119"/>
        <item x="80"/>
        <item m="1" x="133"/>
        <item m="1" x="128"/>
        <item m="1" x="196"/>
        <item x="77"/>
        <item m="1" x="238"/>
        <item x="81"/>
        <item x="82"/>
        <item x="83"/>
        <item m="1" x="241"/>
        <item m="1" x="185"/>
        <item x="84"/>
        <item m="1" x="157"/>
        <item x="79"/>
        <item m="1" x="115"/>
        <item m="1" x="160"/>
        <item x="85"/>
        <item m="1" x="207"/>
        <item x="87"/>
        <item x="88"/>
        <item x="89"/>
        <item x="90"/>
        <item x="91"/>
        <item m="1" x="165"/>
        <item m="1" x="123"/>
        <item x="92"/>
        <item x="93"/>
        <item m="1" x="126"/>
        <item m="1" x="125"/>
        <item m="1" x="124"/>
        <item x="94"/>
        <item m="1" x="127"/>
        <item m="1" x="120"/>
        <item x="97"/>
        <item m="1" x="117"/>
        <item x="96"/>
        <item m="1" x="121"/>
        <item m="1" x="122"/>
        <item x="99"/>
        <item x="100"/>
        <item m="1" x="118"/>
        <item x="101"/>
        <item m="1" x="116"/>
        <item x="102"/>
        <item x="98"/>
        <item x="95"/>
        <item x="105"/>
        <item x="103"/>
        <item x="108"/>
        <item x="104"/>
        <item x="106"/>
        <item x="107"/>
        <item x="109"/>
        <item x="110"/>
        <item x="111"/>
        <item x="112"/>
        <item x="113"/>
        <item t="default"/>
      </items>
    </pivotField>
    <pivotField axis="axisRow" showAll="0" sortType="ascending">
      <items count="1098">
        <item h="1" sd="0" x="60"/>
        <item h="1" sd="0" x="149"/>
        <item h="1" x="755"/>
        <item h="1" sd="0" m="1" x="868"/>
        <item h="1" sd="0" x="724"/>
        <item h="1" sd="0" m="1" x="940"/>
        <item h="1" sd="0" x="572"/>
        <item h="1" sd="0" m="1" x="1038"/>
        <item h="1" sd="0" m="1" x="881"/>
        <item h="1" sd="0" x="464"/>
        <item h="1" sd="0" m="1" x="902"/>
        <item h="1" x="756"/>
        <item h="1" sd="0" x="18"/>
        <item h="1" sd="0" x="288"/>
        <item h="1" sd="0" m="1" x="1079"/>
        <item h="1" sd="0" x="146"/>
        <item h="1" sd="0" x="179"/>
        <item h="1" sd="0" x="490"/>
        <item h="1" sd="0" x="673"/>
        <item h="1" sd="0" m="1" x="1076"/>
        <item h="1" sd="0" x="641"/>
        <item h="1" sd="0" x="623"/>
        <item h="1" x="809"/>
        <item h="1" sd="0" x="100"/>
        <item h="1" sd="0" x="606"/>
        <item h="1" sd="0" m="1" x="887"/>
        <item h="1" sd="0" m="1" x="1042"/>
        <item h="1" sd="0" x="137"/>
        <item h="1" sd="0" m="1" x="1024"/>
        <item h="1" sd="0" x="231"/>
        <item h="1" sd="0" m="1" x="858"/>
        <item sd="0" x="758"/>
        <item h="1" x="835"/>
        <item h="1" sd="0" m="1" x="1029"/>
        <item h="1" sd="0" m="1" x="919"/>
        <item h="1" sd="0" x="363"/>
        <item h="1" sd="0" x="510"/>
        <item sd="0" x="563"/>
        <item h="1" sd="0" x="651"/>
        <item h="1" x="736"/>
        <item h="1" sd="0" x="375"/>
        <item h="1" sd="0" x="379"/>
        <item h="1" sd="0" m="1" x="916"/>
        <item h="1" sd="0" x="718"/>
        <item h="1" sd="0" m="1" x="894"/>
        <item h="1" sd="0" m="1" x="94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979"/>
        <item h="1" sd="0" x="325"/>
        <item h="1" sd="0" x="481"/>
        <item h="1" sd="0" m="1" x="1080"/>
        <item h="1" sd="0" m="1" x="977"/>
        <item h="1" sd="0" x="528"/>
        <item h="1" sd="0" x="630"/>
        <item h="1" sd="0" x="223"/>
        <item h="1" sd="0" m="1" x="870"/>
        <item h="1" sd="0" x="239"/>
        <item h="1" sd="0" x="521"/>
        <item h="1" sd="0" x="135"/>
        <item h="1" sd="0" x="140"/>
        <item h="1" sd="0" x="479"/>
        <item h="1" sd="0" m="1" x="1053"/>
        <item h="1" sd="0" m="1" x="983"/>
        <item h="1" sd="0" x="219"/>
        <item h="1" sd="0" m="1" x="1092"/>
        <item h="1" sd="0" x="562"/>
        <item h="1" x="743"/>
        <item h="1" x="760"/>
        <item h="1" sd="0" x="711"/>
        <item h="1" sd="0" x="683"/>
        <item h="1" x="803"/>
        <item h="1" sd="0" x="93"/>
        <item h="1" sd="0" m="1" x="1050"/>
        <item h="1" sd="0" x="399"/>
        <item h="1" sd="0" x="222"/>
        <item h="1" sd="0" m="1" x="883"/>
        <item h="1" sd="0" x="337"/>
        <item h="1" sd="0" x="207"/>
        <item h="1" sd="0" x="517"/>
        <item h="1" sd="0" x="489"/>
        <item h="1" sd="0" x="184"/>
        <item h="1" sd="0" x="152"/>
        <item h="1" sd="0" m="1" x="1063"/>
        <item h="1" sd="0" x="40"/>
        <item h="1" sd="0" x="281"/>
        <item h="1" sd="0" x="170"/>
        <item h="1" x="801"/>
        <item h="1" sd="0" x="317"/>
        <item h="1" sd="0" x="358"/>
        <item h="1" sd="0" x="214"/>
        <item h="1" sd="0" x="370"/>
        <item h="1" sd="0" x="378"/>
        <item h="1" sd="0" x="279"/>
        <item h="1" sd="0" m="1" x="920"/>
        <item h="1" sd="0" x="156"/>
        <item h="1" sd="0" x="700"/>
        <item h="1" sd="0" x="639"/>
        <item h="1" sd="0" x="253"/>
        <item h="1" sd="0" m="1" x="1039"/>
        <item h="1" sd="0" x="442"/>
        <item h="1" sd="0" m="1" x="849"/>
        <item h="1" sd="0" x="409"/>
        <item h="1" sd="0" x="365"/>
        <item h="1" sd="0" m="1" x="901"/>
        <item h="1" sd="0" m="1" x="866"/>
        <item sd="0" x="666"/>
        <item h="1" sd="0" x="556"/>
        <item h="1" sd="0" x="383"/>
        <item h="1" sd="0" x="259"/>
        <item h="1" sd="0" x="463"/>
        <item h="1" sd="0" x="252"/>
        <item h="1" sd="0" x="643"/>
        <item h="1" sd="0" x="537"/>
        <item h="1" sd="0" m="1" x="982"/>
        <item h="1" sd="0" x="577"/>
        <item h="1" sd="0" x="597"/>
        <item h="1" sd="0" x="12"/>
        <item h="1" sd="0" x="571"/>
        <item h="1" sd="0" m="1" x="1052"/>
        <item h="1" sd="0" x="569"/>
        <item h="1" sd="0" x="352"/>
        <item h="1" sd="0" x="218"/>
        <item h="1" x="815"/>
        <item h="1" sd="0" x="371"/>
        <item h="1" sd="0" x="224"/>
        <item h="1" sd="0" x="63"/>
        <item h="1" sd="0" x="8"/>
        <item h="1" sd="0" x="102"/>
        <item h="1" sd="0" m="1" x="888"/>
        <item h="1" sd="0" m="1" x="1082"/>
        <item h="1" sd="0" x="550"/>
        <item h="1" sd="0" x="319"/>
        <item h="1" sd="0" m="1" x="893"/>
        <item h="1" sd="0" m="1" x="1093"/>
        <item h="1" x="813"/>
        <item h="1" sd="0" x="386"/>
        <item h="1" sd="0" x="634"/>
        <item h="1" sd="0" x="31"/>
        <item h="1" sd="0" x="55"/>
        <item h="1" sd="0" x="227"/>
        <item h="1" x="833"/>
        <item h="1" sd="0" x="453"/>
        <item h="1" sd="0" x="356"/>
        <item h="1" x="799"/>
        <item h="1" sd="0" x="161"/>
        <item h="1" sd="0" x="153"/>
        <item h="1" sd="0" x="653"/>
        <item h="1" sd="0" x="553"/>
        <item h="1" sd="0" x="704"/>
        <item h="1" sd="0" m="1" x="967"/>
        <item h="1" sd="0" x="133"/>
        <item h="1" sd="0" m="1" x="874"/>
        <item h="1" sd="0" m="1" x="867"/>
        <item h="1" sd="0" m="1" x="1068"/>
        <item h="1" sd="0" x="668"/>
        <item h="1" x="762"/>
        <item h="1" sd="0" x="681"/>
        <item h="1" sd="0" x="685"/>
        <item h="1" sd="0" x="46"/>
        <item h="1" sd="0" x="374"/>
        <item h="1" sd="0" m="1" x="876"/>
        <item h="1" sd="0" x="423"/>
        <item h="1" sd="0" x="574"/>
        <item h="1" sd="0" x="367"/>
        <item h="1" sd="0" x="270"/>
        <item h="1" sd="0" m="1" x="957"/>
        <item h="1" sd="0" m="1" x="922"/>
        <item h="1" sd="0" x="427"/>
        <item h="1" sd="0" x="411"/>
        <item h="1" sd="0" x="465"/>
        <item h="1" sd="0" m="1" x="958"/>
        <item h="1" sd="0" m="1" x="938"/>
        <item h="1" sd="0" m="1" x="1049"/>
        <item h="1" sd="0" m="1" x="992"/>
        <item h="1" sd="0" m="1" x="954"/>
        <item h="1" sd="0" x="366"/>
        <item h="1" sd="0" x="437"/>
        <item h="1" sd="0" x="506"/>
        <item h="1" sd="0" x="632"/>
        <item h="1" sd="0" m="1" x="968"/>
        <item h="1" sd="0" x="567"/>
        <item h="1" sd="0" x="665"/>
        <item h="1" x="795"/>
        <item h="1" sd="0" x="534"/>
        <item h="1" sd="0" x="456"/>
        <item h="1" sd="0" x="318"/>
        <item h="1" sd="0" m="1" x="915"/>
        <item h="1" x="798"/>
        <item h="1" sd="0" x="697"/>
        <item h="1" sd="0" x="312"/>
        <item h="1" sd="0" x="273"/>
        <item h="1" sd="0" x="428"/>
        <item h="1" sd="0" x="519"/>
        <item h="1" sd="0" m="1" x="1014"/>
        <item h="1" sd="0" x="396"/>
        <item h="1" x="751"/>
        <item h="1" sd="0" x="605"/>
        <item h="1" sd="0" x="402"/>
        <item h="1" sd="0" x="710"/>
        <item h="1" sd="0" x="201"/>
        <item h="1" sd="0" m="1" x="942"/>
        <item h="1" x="778"/>
        <item h="1" sd="0" x="160"/>
        <item h="1" sd="0" x="443"/>
        <item h="1" sd="0" m="1" x="1046"/>
        <item h="1" sd="0" m="1" x="1006"/>
        <item h="1" sd="0" m="1" x="900"/>
        <item h="1" x="746"/>
        <item h="1" x="826"/>
        <item h="1" sd="0" x="451"/>
        <item h="1" sd="0" x="538"/>
        <item h="1" sd="0" x="414"/>
        <item h="1" sd="0" x="413"/>
        <item h="1" sd="0" x="277"/>
        <item h="1" sd="0" x="467"/>
        <item h="1" sd="0" m="1" x="1000"/>
        <item h="1" sd="0" x="225"/>
        <item h="1" sd="0" m="1" x="872"/>
        <item h="1" sd="0" m="1" x="875"/>
        <item h="1" sd="0" x="522"/>
        <item h="1" x="817"/>
        <item h="1" sd="0" x="468"/>
        <item h="1" sd="0" x="539"/>
        <item h="1" x="802"/>
        <item h="1" sd="0" x="633"/>
        <item h="1" sd="0" m="1" x="886"/>
        <item h="1" sd="0" x="292"/>
        <item h="1" sd="0" x="15"/>
        <item h="1" sd="0" m="1" x="913"/>
        <item h="1" sd="0" m="1" x="928"/>
        <item h="1" sd="0" x="662"/>
        <item h="1" sd="0" x="0"/>
        <item h="1" sd="0" x="232"/>
        <item h="1" sd="0" x="679"/>
        <item h="1" sd="0" x="213"/>
        <item h="1" sd="0" m="1" x="1048"/>
        <item h="1" sd="0" x="316"/>
        <item h="1" x="749"/>
        <item h="1" sd="0" x="702"/>
        <item h="1" sd="0" x="513"/>
        <item h="1" sd="0" x="436"/>
        <item h="1" sd="0" x="449"/>
        <item h="1" sd="0" m="1" x="857"/>
        <item h="1" sd="0" x="291"/>
        <item h="1" x="739"/>
        <item h="1" sd="0" x="391"/>
        <item h="1" sd="0" x="333"/>
        <item h="1" x="791"/>
        <item h="1" x="786"/>
        <item sd="0" x="339"/>
        <item h="1" sd="0" x="275"/>
        <item h="1" sd="0" m="1" x="889"/>
        <item sd="0" x="174"/>
        <item h="1" sd="0" x="171"/>
        <item h="1" sd="0" x="233"/>
        <item h="1" sd="0" x="78"/>
        <item h="1" sd="0" m="1" x="948"/>
        <item h="1" sd="0" x="236"/>
        <item h="1" sd="0" x="58"/>
        <item h="1" sd="0" m="1" x="1017"/>
        <item h="1" sd="0" x="474"/>
        <item h="1" sd="0" x="511"/>
        <item h="1" sd="0" x="408"/>
        <item h="1" x="810"/>
        <item h="1" sd="0" x="587"/>
        <item h="1" sd="0" x="240"/>
        <item h="1" sd="0" m="1" x="882"/>
        <item h="1" sd="0" x="182"/>
        <item h="1" x="804"/>
        <item h="1" sd="0" x="307"/>
        <item h="1" sd="0" x="781"/>
        <item h="1" x="825"/>
        <item h="1" sd="0" x="648"/>
        <item h="1" x="775"/>
        <item h="1" sd="0" x="290"/>
        <item h="1" sd="0" m="1" x="974"/>
        <item h="1" sd="0" m="1" x="1035"/>
        <item h="1" sd="0" x="636"/>
        <item h="1" sd="0" x="499"/>
        <item h="1" sd="0" x="447"/>
        <item h="1" sd="0" x="132"/>
        <item h="1" sd="0" x="56"/>
        <item h="1" sd="0" x="126"/>
        <item h="1" sd="0" x="22"/>
        <item h="1" sd="0" x="187"/>
        <item h="1" sd="0" m="1" x="863"/>
        <item h="1" sd="0" m="1" x="1066"/>
        <item h="1" sd="0" m="1" x="869"/>
        <item h="1" sd="0" x="11"/>
        <item h="1" sd="0" x="670"/>
        <item h="1" sd="0" x="353"/>
        <item h="1" sd="0" x="542"/>
        <item h="1" sd="0" m="1" x="953"/>
        <item h="1" sd="0" x="124"/>
        <item h="1" sd="0" x="646"/>
        <item h="1" sd="0" m="1" x="1096"/>
        <item h="1" sd="0" x="77"/>
        <item h="1" sd="0" m="1" x="978"/>
        <item h="1" sd="0" x="435"/>
        <item h="1" sd="0" x="92"/>
        <item h="1" sd="0" x="35"/>
        <item h="1" sd="0" x="196"/>
        <item h="1" sd="0" m="1" x="1075"/>
        <item h="1" sd="0" x="1"/>
        <item h="1" sd="0" x="180"/>
        <item h="1" sd="0" x="430"/>
        <item h="1" sd="0" x="285"/>
        <item h="1" x="747"/>
        <item h="1" sd="0" x="581"/>
        <item h="1" sd="0" m="1" x="995"/>
        <item h="1" sd="0" x="42"/>
        <item h="1" sd="0" x="469"/>
        <item h="1" sd="0" x="440"/>
        <item h="1" sd="0" m="1" x="1016"/>
        <item h="1" sd="0" m="1" x="986"/>
        <item h="1" sd="0" m="1" x="1003"/>
        <item h="1" sd="0" m="1" x="936"/>
        <item h="1" sd="0" x="84"/>
        <item h="1" sd="0" x="106"/>
        <item h="1" sd="0" x="727"/>
        <item h="1" sd="0" m="1" x="848"/>
        <item h="1" sd="0" x="526"/>
        <item h="1" sd="0" x="592"/>
        <item h="1" sd="0" x="484"/>
        <item h="1" sd="0" x="336"/>
        <item h="1" sd="0" x="659"/>
        <item h="1" sd="0" x="669"/>
        <item h="1" sd="0" m="1" x="1009"/>
        <item h="1" sd="0" x="560"/>
        <item h="1" sd="0" x="714"/>
        <item sd="0" x="709"/>
        <item h="1" x="793"/>
        <item sd="0" x="599"/>
        <item h="1" sd="0" m="1" x="850"/>
        <item h="1" sd="0" m="1" x="845"/>
        <item h="1" sd="0" m="1" x="996"/>
        <item h="1" sd="0" m="1" x="878"/>
        <item h="1" sd="0" x="515"/>
        <item h="1" sd="0" x="715"/>
        <item h="1" sd="0" x="677"/>
        <item h="1" x="812"/>
        <item h="1" sd="0" x="698"/>
        <item h="1" sd="0" m="1" x="1026"/>
        <item h="1" x="782"/>
        <item h="1" x="800"/>
        <item h="1" sd="0" m="1" x="879"/>
        <item h="1" sd="0" x="16"/>
        <item h="1" sd="0" m="1" x="961"/>
        <item h="1" sd="0" x="407"/>
        <item h="1" sd="0" x="603"/>
        <item h="1" sd="0" m="1" x="1005"/>
        <item h="1" sd="0" m="1" x="918"/>
        <item h="1" sd="0" x="280"/>
        <item h="1" sd="0" x="104"/>
        <item h="1" sd="0" x="332"/>
        <item h="1" sd="0" m="1" x="941"/>
        <item h="1" sd="0" x="348"/>
        <item h="1" sd="0" x="23"/>
        <item sd="0" x="693"/>
        <item h="1" sd="0" m="1" x="895"/>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86"/>
        <item h="1" sd="0" m="1" x="1061"/>
        <item h="1" sd="0" x="87"/>
        <item h="1" sd="0" x="501"/>
        <item h="1" sd="0" x="690"/>
        <item h="1" sd="0" x="450"/>
        <item h="1" sd="0" x="33"/>
        <item h="1" x="819"/>
        <item h="1" sd="0" x="19"/>
        <item h="1" sd="0" x="389"/>
        <item h="1" x="836"/>
        <item h="1" sd="0" m="1" x="852"/>
        <item h="1" sd="0" x="403"/>
        <item h="1" sd="0" x="20"/>
        <item h="1" sd="0" m="1" x="864"/>
        <item h="1" sd="0" x="584"/>
        <item h="1" sd="0" x="96"/>
        <item h="1" sd="0" x="555"/>
        <item h="1" sd="0" x="438"/>
        <item h="1" sd="0" m="1" x="891"/>
        <item h="1" sd="0" m="1" x="1078"/>
        <item h="1" sd="0" m="1" x="1055"/>
        <item h="1" sd="0" m="1" x="929"/>
        <item h="1" sd="0" x="588"/>
        <item h="1" sd="0" x="120"/>
        <item h="1" sd="0" x="590"/>
        <item h="1" sd="0" x="131"/>
        <item h="1" sd="0" x="119"/>
        <item h="1" sd="0" m="1" x="1007"/>
        <item h="1" sd="0" m="1" x="972"/>
        <item h="1" sd="0" m="1" x="998"/>
        <item h="1" sd="0" m="1" x="862"/>
        <item h="1" sd="0" m="1" x="984"/>
        <item h="1" sd="0" x="228"/>
        <item h="1" sd="0" x="39"/>
        <item h="1" sd="0" x="619"/>
        <item h="1" sd="0" x="108"/>
        <item h="1" sd="0" x="24"/>
        <item h="1" x="729"/>
        <item h="1" sd="0" x="139"/>
        <item h="1" sd="0" x="393"/>
        <item h="1" sd="0" m="1" x="1065"/>
        <item h="1" sd="0" x="613"/>
        <item h="1" sd="0" x="17"/>
        <item h="1" sd="0" x="461"/>
        <item h="1" x="742"/>
        <item h="1" x="797"/>
        <item h="1" x="768"/>
        <item h="1" sd="0" x="441"/>
        <item h="1" sd="0" x="248"/>
        <item h="1" sd="0" x="48"/>
        <item h="1" sd="0" m="1" x="980"/>
        <item h="1" sd="0" m="1" x="1040"/>
        <item h="1" sd="0" x="134"/>
        <item h="1" sd="0" x="596"/>
        <item h="1" sd="0" m="1" x="950"/>
        <item h="1" sd="0" x="69"/>
        <item h="1" x="527"/>
        <item h="1" x="832"/>
        <item h="1" sd="0" x="654"/>
        <item h="1" sd="0" m="1" x="1013"/>
        <item h="1" sd="0" x="34"/>
        <item h="1" sd="0" x="206"/>
        <item h="1" sd="0" m="1" x="1081"/>
        <item h="1" sd="0" m="1" x="956"/>
        <item h="1" sd="0" m="1" x="975"/>
        <item h="1" sd="0" m="1" x="917"/>
        <item h="1" x="785"/>
        <item h="1" sd="0" x="268"/>
        <item h="1" sd="0" x="376"/>
        <item h="1" sd="0" x="331"/>
        <item h="1" sd="0" m="1" x="909"/>
        <item h="1" x="822"/>
        <item h="1" sd="0" x="360"/>
        <item h="1" sd="0" m="1" x="1056"/>
        <item h="1" sd="0" x="89"/>
        <item h="1" sd="0" x="355"/>
        <item sd="0" x="642"/>
        <item h="1" sd="0" m="1" x="955"/>
        <item h="1" sd="0" x="168"/>
        <item h="1" sd="0" m="1" x="853"/>
        <item h="1" sd="0" m="1" x="846"/>
        <item h="1" sd="0" x="473"/>
        <item h="1" sd="0" x="272"/>
        <item h="1" sd="0" x="523"/>
        <item h="1" sd="0" x="51"/>
        <item h="1" sd="0" x="190"/>
        <item h="1" sd="0" x="625"/>
        <item h="1" sd="0" x="50"/>
        <item h="1" x="820"/>
        <item h="1" sd="0" x="79"/>
        <item h="1" sd="0" x="32"/>
        <item h="1" sd="0" m="1" x="1043"/>
        <item h="1" sd="0" x="667"/>
        <item h="1" sd="0" x="188"/>
        <item h="1" x="787"/>
        <item h="1" x="764"/>
        <item h="1" sd="0" x="110"/>
        <item h="1" sd="0" m="1" x="1062"/>
        <item h="1" x="774"/>
        <item h="1" sd="0" m="1" x="1059"/>
        <item h="1" sd="0" m="1" x="965"/>
        <item h="1" sd="0" m="1" x="911"/>
        <item h="1" sd="0" m="1" x="960"/>
        <item h="1" sd="0" m="1" x="932"/>
        <item h="1" sd="0" x="226"/>
        <item h="1" sd="0" x="57"/>
        <item h="1" sd="0" m="1" x="963"/>
        <item h="1" sd="0" x="530"/>
        <item h="1" sd="0" x="554"/>
        <item h="1" x="734"/>
        <item h="1" sd="0" x="340"/>
        <item h="1" sd="0" x="604"/>
        <item h="1" sd="0" x="265"/>
        <item h="1" sd="0" x="448"/>
        <item h="1" sd="0" x="628"/>
        <item h="1" m="1" x="839"/>
        <item h="1" sd="0" m="1" x="1001"/>
        <item h="1" sd="0" x="294"/>
        <item h="1" sd="0" m="1" x="990"/>
        <item h="1" sd="0" x="585"/>
        <item h="1" sd="0" x="583"/>
        <item h="1" sd="0" x="62"/>
        <item h="1" sd="0" x="295"/>
        <item h="1" sd="0" x="3"/>
        <item h="1" sd="0" x="151"/>
        <item h="1" sd="0" x="415"/>
        <item h="1" sd="0" x="503"/>
        <item h="1" sd="0" x="210"/>
        <item h="1" sd="0" x="54"/>
        <item h="1" sd="0" m="1" x="1021"/>
        <item h="1" sd="0" m="1" x="1004"/>
        <item h="1" sd="0" x="387"/>
        <item h="1" sd="0" m="1" x="865"/>
        <item h="1" sd="0" x="323"/>
        <item h="1" sd="0" x="713"/>
        <item h="1" sd="0" x="678"/>
        <item h="1" sd="0" m="1" x="898"/>
        <item h="1" sd="0" x="75"/>
        <item h="1" sd="0" x="476"/>
        <item h="1" sd="0" m="1" x="840"/>
        <item h="1" sd="0" m="1" x="927"/>
        <item h="1" sd="0" x="186"/>
        <item h="1" sd="0" x="486"/>
        <item h="1" sd="0" x="674"/>
        <item h="1" sd="0" x="429"/>
        <item h="1" sd="0" x="361"/>
        <item h="1" sd="0" x="368"/>
        <item h="1" x="831"/>
        <item h="1" x="818"/>
        <item sd="0" x="721"/>
        <item sd="0" x="766"/>
        <item h="1" sd="0" x="327"/>
        <item h="1" sd="0" x="195"/>
        <item h="1" sd="0" x="687"/>
        <item h="1" x="773"/>
        <item h="1" sd="0" x="566"/>
        <item h="1" sd="0" m="1" x="994"/>
        <item h="1" sd="0" m="1" x="1034"/>
        <item h="1" sd="0" x="123"/>
        <item h="1" sd="0" x="497"/>
        <item sd="0" x="719"/>
        <item h="1" sd="0" m="1" x="924"/>
        <item h="1" sd="0" x="194"/>
        <item h="1" sd="0" x="557"/>
        <item h="1" sd="0" x="663"/>
        <item h="1" sd="0" x="121"/>
        <item h="1" x="771"/>
        <item h="1" sd="0" x="53"/>
        <item h="1" sd="0" x="472"/>
        <item h="1" sd="0" x="549"/>
        <item h="1" sd="0" x="565"/>
        <item h="1" sd="0" m="1" x="1051"/>
        <item h="1" m="1" x="976"/>
        <item h="1" sd="0" x="278"/>
        <item h="1" x="750"/>
        <item h="1" sd="0" x="212"/>
        <item h="1" sd="0" m="1" x="933"/>
        <item h="1" sd="0" m="1" x="1036"/>
        <item h="1" sd="0" m="1" x="1027"/>
        <item h="1" sd="0" x="631"/>
        <item h="1" sd="0" m="1" x="1094"/>
        <item h="1" sd="0" m="1" x="880"/>
        <item h="1" sd="0" x="675"/>
        <item h="1" sd="0" m="1" x="1088"/>
        <item h="1" sd="0" x="691"/>
        <item h="1" sd="0" x="117"/>
        <item h="1" sd="0" x="111"/>
        <item h="1" x="794"/>
        <item h="1" sd="0" x="671"/>
        <item h="1" sd="0" x="502"/>
        <item h="1" sd="0" x="417"/>
        <item h="1" sd="0" x="81"/>
        <item h="1" sd="0" x="7"/>
        <item h="1" sd="0" x="235"/>
        <item h="1" sd="0" x="434"/>
        <item h="1" sd="0" x="287"/>
        <item h="1" sd="0" m="1" x="1025"/>
        <item h="1" sd="0" m="1" x="1072"/>
        <item h="1" sd="0" x="491"/>
        <item h="1" sd="0" x="722"/>
        <item h="1" sd="0" x="2"/>
        <item h="1" sd="0" x="637"/>
        <item h="1" sd="0" m="1" x="1087"/>
        <item h="1" sd="0" m="1" x="946"/>
        <item h="1" sd="0" x="692"/>
        <item h="1" x="828"/>
        <item h="1" sd="0" x="536"/>
        <item h="1" x="816"/>
        <item h="1" sd="0" x="163"/>
        <item h="1" sd="0" x="431"/>
        <item h="1" sd="0" m="1" x="1019"/>
        <item h="1" sd="0" x="650"/>
        <item h="1" sd="0" x="680"/>
        <item h="1" sd="0" x="478"/>
        <item h="1" sd="0" x="602"/>
        <item h="1" sd="0" m="1" x="906"/>
        <item h="1" sd="0" x="445"/>
        <item h="1" sd="0" m="1" x="892"/>
        <item h="1" sd="0" m="1" x="1095"/>
        <item h="1" sd="0" m="1" x="859"/>
        <item h="1" sd="0" m="1" x="856"/>
        <item h="1" sd="0" x="130"/>
        <item h="1" sd="0" x="88"/>
        <item h="1" sd="0" m="1" x="1090"/>
        <item h="1" sd="0" x="204"/>
        <item h="1" sd="0" x="72"/>
        <item h="1" sd="0" x="73"/>
        <item h="1" sd="0" x="28"/>
        <item h="1" sd="0" x="47"/>
        <item h="1" sd="0" x="181"/>
        <item h="1" sd="0" x="26"/>
        <item h="1" sd="0" x="86"/>
        <item h="1" sd="0" x="230"/>
        <item h="1" x="824"/>
        <item h="1" sd="0" m="1" x="962"/>
        <item h="1" sd="0" m="1" x="945"/>
        <item h="1" x="737"/>
        <item h="1" sd="0" m="1" x="98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31"/>
        <item h="1" sd="0" x="178"/>
        <item h="1" sd="0" x="266"/>
        <item h="1" sd="0" x="364"/>
        <item h="1" x="776"/>
        <item h="1" sd="0" x="525"/>
        <item h="1" sd="0" x="98"/>
        <item h="1" sd="0" x="589"/>
        <item h="1" sd="0" x="165"/>
        <item h="1" sd="0" x="580"/>
        <item h="1" sd="0" x="66"/>
        <item sd="0" x="688"/>
        <item h="1" sd="0" x="5"/>
        <item h="1" sd="0" x="388"/>
        <item h="1" sd="0" x="545"/>
        <item h="1" sd="0" x="576"/>
        <item h="1" x="792"/>
        <item sd="0" x="635"/>
        <item h="1" sd="0" m="1" x="905"/>
        <item h="1" sd="0" x="359"/>
        <item h="1" sd="0" m="1" x="1085"/>
        <item h="1" sd="0" x="425"/>
        <item h="1" sd="0" x="269"/>
        <item h="1" sd="0" x="215"/>
        <item h="1" sd="0" x="349"/>
        <item h="1" sd="0" x="283"/>
        <item h="1" sd="0" x="185"/>
        <item h="1" sd="0" x="460"/>
        <item h="1" sd="0" x="220"/>
        <item h="1" x="805"/>
        <item h="1" sd="0" x="703"/>
        <item h="1" sd="0" x="598"/>
        <item h="1" sd="0" x="644"/>
        <item h="1" x="753"/>
        <item h="1" sd="0" x="624"/>
        <item h="1" sd="0" x="547"/>
        <item h="1" sd="0" m="1" x="1073"/>
        <item h="1" sd="0" m="1" x="851"/>
        <item h="1" sd="0" x="4"/>
        <item h="1" sd="0" x="377"/>
        <item h="1" x="806"/>
        <item h="1" sd="0" x="262"/>
        <item h="1" sd="0" x="454"/>
        <item h="1" sd="0" x="326"/>
        <item h="1" sd="0" x="173"/>
        <item h="1" sd="0" x="200"/>
        <item h="1" x="807"/>
        <item h="1" x="784"/>
        <item h="1" sd="0" m="1" x="890"/>
        <item h="1" sd="0" x="725"/>
        <item h="1" x="796"/>
        <item h="1" sd="0" x="495"/>
        <item h="1" sd="0" x="345"/>
        <item h="1" sd="0" x="717"/>
        <item h="1" sd="0" x="568"/>
        <item h="1" sd="0" x="640"/>
        <item h="1" sd="0" x="482"/>
        <item h="1" sd="0" x="726"/>
        <item h="1" sd="0" x="30"/>
        <item h="1" sd="0" m="1" x="1022"/>
        <item h="1" sd="0" x="242"/>
        <item h="1" sd="0" x="591"/>
        <item h="1" sd="0" x="645"/>
        <item h="1" sd="0" m="1" x="952"/>
        <item h="1" sd="0" m="1" x="860"/>
        <item h="1" sd="0" x="694"/>
        <item h="1" sd="0" x="470"/>
        <item h="1" sd="0" x="243"/>
        <item h="1" sd="0" m="1" x="1067"/>
        <item h="1" sd="0" x="622"/>
        <item h="1" sd="0" x="398"/>
        <item h="1" sd="0" m="1" x="899"/>
        <item h="1" sd="0" m="1" x="1070"/>
        <item h="1" sd="0" m="1" x="970"/>
        <item h="1" sd="0" x="551"/>
        <item h="1" sd="0" x="303"/>
        <item h="1" sd="0" x="532"/>
        <item h="1" sd="0" x="37"/>
        <item h="1" sd="0" x="357"/>
        <item h="1" x="823"/>
        <item h="1" sd="0" x="487"/>
        <item h="1" sd="0" x="658"/>
        <item h="1" sd="0" x="686"/>
        <item h="1" sd="0" x="512"/>
        <item h="1" x="779"/>
        <item h="1" sd="0" m="1" x="964"/>
        <item h="1" sd="0" m="1" x="1015"/>
        <item h="1" x="827"/>
        <item h="1" sd="0" x="115"/>
        <item h="1" sd="0" m="1" x="1064"/>
        <item h="1" sd="0" m="1" x="871"/>
        <item h="1" sd="0" x="324"/>
        <item sd="0" x="518"/>
        <item h="1" sd="0" m="1" x="934"/>
        <item h="1" sd="0" x="128"/>
        <item h="1" sd="0" x="520"/>
        <item h="1" sd="0" m="1" x="1071"/>
        <item h="1" sd="0" m="1" x="1047"/>
        <item h="1" sd="0" x="255"/>
        <item h="1" sd="0" x="199"/>
        <item h="1" sd="0" x="329"/>
        <item h="1" sd="0" x="297"/>
        <item h="1" sd="0" x="310"/>
        <item h="1" x="741"/>
        <item h="1" sd="0" x="83"/>
        <item h="1" sd="0" m="1" x="971"/>
        <item h="1" sd="0" x="600"/>
        <item h="1" sd="0" m="1" x="854"/>
        <item h="1" sd="0" x="80"/>
        <item h="1" sd="0" m="1" x="923"/>
        <item h="1" sd="0" m="1" x="1060"/>
        <item h="1" sd="0" x="97"/>
        <item h="1" sd="0" x="564"/>
        <item h="1" sd="0" x="289"/>
        <item h="1" sd="0" m="1" x="1010"/>
        <item h="1" sd="0" x="116"/>
        <item h="1" sd="0" x="209"/>
        <item h="1" sd="0" x="452"/>
        <item h="1" sd="0" x="684"/>
        <item h="1" sd="0" x="198"/>
        <item h="1" sd="0" x="401"/>
        <item h="1" sd="0" x="656"/>
        <item h="1" sd="0" x="150"/>
        <item h="1" sd="0" x="136"/>
        <item h="1" sd="0" m="1" x="951"/>
        <item h="1" sd="0" x="676"/>
        <item h="1" sd="0" m="1" x="884"/>
        <item h="1" sd="0" x="109"/>
        <item h="1" sd="0" x="397"/>
        <item sd="0" x="664"/>
        <item h="1" sd="0" x="498"/>
        <item h="1" sd="0" x="706"/>
        <item h="1" sd="0" x="649"/>
        <item h="1" sd="0" x="514"/>
        <item h="1" sd="0" x="558"/>
        <item h="1" sd="0" x="524"/>
        <item h="1" sd="0" m="1" x="930"/>
        <item h="1" x="837"/>
        <item h="1" sd="0" x="660"/>
        <item h="1" sd="0" m="1" x="1031"/>
        <item h="1" x="334"/>
        <item sd="0" x="757"/>
        <item h="1" sd="0" x="728"/>
        <item h="1" sd="0" x="284"/>
        <item h="1" sd="0" x="296"/>
        <item h="1" sd="0" x="211"/>
        <item h="1" sd="0" x="582"/>
        <item h="1" sd="0" x="45"/>
        <item h="1" sd="0" m="1" x="1011"/>
        <item h="1" sd="0" m="1" x="1002"/>
        <item h="1" sd="0" x="507"/>
        <item h="1" sd="0" x="155"/>
        <item h="1" sd="0" m="1" x="1032"/>
        <item h="1" sd="0" x="61"/>
        <item h="1" sd="0" x="129"/>
        <item h="1" sd="0" x="105"/>
        <item h="1" sd="0" x="614"/>
        <item sd="0" x="716"/>
        <item h="1" sd="0" m="1" x="877"/>
        <item h="1" sd="0" x="157"/>
        <item h="1" sd="0" x="14"/>
        <item h="1" sd="0" x="43"/>
        <item h="1" sd="0" x="250"/>
        <item h="1" sd="0" x="238"/>
        <item h="1" sd="0" x="103"/>
        <item h="1" sd="0" x="385"/>
        <item h="1" sd="0" x="70"/>
        <item h="1" sd="0" x="299"/>
        <item h="1" sd="0" x="127"/>
        <item h="1" sd="0" m="1" x="847"/>
        <item h="1" sd="0" x="193"/>
        <item h="1" x="829"/>
        <item h="1" sd="0" x="147"/>
        <item h="1" sd="0" m="1" x="966"/>
        <item h="1" sd="0" x="548"/>
        <item h="1" sd="0" m="1" x="987"/>
        <item h="1" sd="0" x="610"/>
        <item h="1" sd="0" x="405"/>
        <item sd="0" x="748"/>
        <item h="1" sd="0" m="1" x="921"/>
        <item h="1" m="1" x="903"/>
        <item h="1" x="594"/>
        <item h="1" sd="0" x="99"/>
        <item h="1" sd="0" x="344"/>
        <item h="1" sd="0" x="541"/>
        <item h="1" sd="0" x="689"/>
        <item h="1" x="780"/>
        <item h="1" sd="0" x="612"/>
        <item h="1" sd="0" x="221"/>
        <item h="1" sd="0" x="607"/>
        <item h="1" sd="0" m="1" x="1084"/>
        <item h="1" sd="0" m="1" x="1089"/>
        <item h="1" sd="0" x="271"/>
        <item h="1" sd="0" m="1" x="997"/>
        <item h="1" sd="0" x="166"/>
        <item h="1" sd="0" x="286"/>
        <item sd="0" x="611"/>
        <item h="1" sd="0" x="531"/>
        <item h="1" sd="0" x="621"/>
        <item h="1" sd="0" x="304"/>
        <item h="1" sd="0" m="1" x="959"/>
        <item h="1" sd="0" x="458"/>
        <item h="1" sd="0" x="439"/>
        <item h="1" sd="0" x="543"/>
        <item h="1" sd="0" x="609"/>
        <item h="1" sd="0" x="138"/>
        <item h="1" sd="0" x="41"/>
        <item h="1" sd="0" x="229"/>
        <item h="1" sd="0" x="420"/>
        <item h="1" sd="0" m="1" x="1018"/>
        <item h="1" sd="0" x="617"/>
        <item h="1" sd="0" x="71"/>
        <item h="1" sd="0" x="64"/>
        <item h="1" sd="0" x="492"/>
        <item h="1" sd="0" m="1" x="943"/>
        <item h="1" sd="0" m="1" x="937"/>
        <item h="1" x="732"/>
        <item h="1" sd="0" x="432"/>
        <item h="1" x="745"/>
        <item h="1" sd="0" x="540"/>
        <item h="1" sd="0" x="455"/>
        <item h="1" sd="0" x="44"/>
        <item h="1" sd="0" x="114"/>
        <item h="1" sd="0" x="52"/>
        <item h="1" sd="0" x="142"/>
        <item h="1" sd="0" x="579"/>
        <item h="1" sd="0" x="82"/>
        <item h="1" sd="0" x="245"/>
        <item h="1" sd="0" x="457"/>
        <item h="1" sd="0" x="314"/>
        <item h="1" sd="0" m="1" x="1057"/>
        <item h="1" sd="0" x="373"/>
        <item h="1" sd="0" m="1" x="1028"/>
        <item h="1" x="767"/>
        <item h="1" sd="0" x="720"/>
        <item h="1" sd="0" x="418"/>
        <item h="1" sd="0" x="308"/>
        <item h="1" sd="0" m="1" x="988"/>
        <item h="1" sd="0" m="1" x="1054"/>
        <item h="1" sd="0" x="122"/>
        <item h="1" sd="0" x="118"/>
        <item h="1" sd="0" x="661"/>
        <item h="1" sd="0" m="1" x="1008"/>
        <item h="1" x="788"/>
        <item h="1" sd="0" x="169"/>
        <item h="1" sd="0" x="197"/>
        <item h="1" sd="0" x="723"/>
        <item h="1" x="752"/>
        <item h="1" sd="0" x="125"/>
        <item h="1" sd="0" x="483"/>
        <item h="1" sd="0" x="203"/>
        <item h="1" sd="0" x="267"/>
        <item h="1" sd="0" x="626"/>
        <item h="1" x="808"/>
        <item h="1" sd="0" x="301"/>
        <item h="1" sd="0" x="85"/>
        <item h="1" sd="0" x="25"/>
        <item h="1" sd="0" x="244"/>
        <item h="1" sd="0" x="112"/>
        <item h="1" sd="0" x="505"/>
        <item h="1" sd="0" x="192"/>
        <item h="1" sd="0" x="595"/>
        <item h="1" sd="0" x="708"/>
        <item h="1" x="754"/>
        <item h="1" sd="0" x="302"/>
        <item h="1" sd="0" x="260"/>
        <item h="1" sd="0" x="261"/>
        <item h="1" sd="0" m="1" x="993"/>
        <item h="1" sd="0" x="652"/>
        <item h="1" sd="0" x="647"/>
        <item h="1" sd="0" x="608"/>
        <item h="1" sd="0" x="328"/>
        <item h="1" sd="0" x="350"/>
        <item h="1" sd="0" x="254"/>
        <item h="1" sd="0" x="320"/>
        <item h="1" sd="0" x="620"/>
        <item h="1" x="821"/>
        <item h="1" sd="0" x="241"/>
        <item h="1" sd="0" x="158"/>
        <item h="1" sd="0" m="1" x="985"/>
        <item h="1" sd="0" x="475"/>
        <item h="1" x="783"/>
        <item h="1" sd="0" x="416"/>
        <item h="1" sd="0" m="1" x="949"/>
        <item h="1" sd="0" m="1" x="1041"/>
        <item h="1" sd="0" m="1" x="855"/>
        <item h="1" sd="0" x="529"/>
        <item h="1" sd="0" m="1" x="843"/>
        <item h="1" sd="0" x="657"/>
        <item h="1" x="740"/>
        <item h="1" sd="0" m="1" x="907"/>
        <item h="1" sd="0" x="143"/>
        <item h="1" sd="0" m="1" x="842"/>
        <item h="1" sd="0" m="1" x="1045"/>
        <item h="1" sd="0" x="276"/>
        <item h="1" sd="0" x="298"/>
        <item h="1" sd="0" x="424"/>
        <item h="1" sd="0" x="696"/>
        <item h="1" sd="0" x="346"/>
        <item h="1" sd="0" x="485"/>
        <item h="1" sd="0" x="306"/>
        <item h="1" sd="0" x="561"/>
        <item h="1" sd="0" m="1" x="1069"/>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85"/>
        <item h="1" sd="0" m="1" x="989"/>
        <item h="1" sd="0" x="578"/>
        <item h="1" sd="0" m="1" x="1091"/>
        <item h="1" sd="0" x="552"/>
        <item h="1" sd="0" m="1" x="944"/>
        <item h="1" sd="0" m="1" x="926"/>
        <item h="1" sd="0" m="1" x="925"/>
        <item h="1" sd="0" x="382"/>
        <item h="1" sd="0" x="90"/>
        <item h="1" sd="0" x="390"/>
        <item h="1" sd="0" x="202"/>
        <item h="1" sd="0" x="67"/>
        <item h="1" sd="0" m="1" x="1020"/>
        <item h="1" sd="0" x="701"/>
        <item h="1" sd="0" x="65"/>
        <item h="1" sd="0" x="247"/>
        <item h="1" sd="0" m="1" x="896"/>
        <item h="1" sd="0" x="712"/>
        <item h="1" sd="0" x="216"/>
        <item h="1" sd="0" m="1" x="908"/>
        <item h="1" sd="0" x="141"/>
        <item h="1" sd="0" x="177"/>
        <item h="1" sd="0" x="305"/>
        <item h="1" sd="0" m="1" x="904"/>
        <item h="1" sd="0" x="426"/>
        <item h="1" sd="0" x="404"/>
        <item sd="0" x="655"/>
        <item h="1" x="738"/>
        <item h="1" sd="0" x="400"/>
        <item h="1" sd="0" x="347"/>
        <item h="1" sd="0" m="1" x="1083"/>
        <item h="1" sd="0" m="1" x="969"/>
        <item h="1" sd="0" x="293"/>
        <item h="1" sd="0" x="148"/>
        <item h="1" sd="0" x="354"/>
        <item h="1" x="789"/>
        <item h="1" sd="0" m="1" x="1023"/>
        <item h="1" sd="0" x="27"/>
        <item h="1" sd="0" m="1" x="1033"/>
        <item h="1" sd="0" x="705"/>
        <item h="1" sd="0" x="68"/>
        <item h="1" sd="0" x="6"/>
        <item h="1" sd="0" x="263"/>
        <item h="1" sd="0" x="154"/>
        <item h="1" x="830"/>
        <item h="1" x="763"/>
        <item h="1" x="814"/>
        <item h="1" sd="0" x="493"/>
        <item h="1" sd="0" x="494"/>
        <item sd="0" x="744"/>
        <item h="1" sd="0" x="164"/>
        <item h="1" sd="0" x="172"/>
        <item h="1" x="790"/>
        <item h="1" sd="0" x="601"/>
        <item h="1" sd="0" x="205"/>
        <item h="1" sd="0" x="351"/>
        <item h="1" sd="0" x="480"/>
        <item h="1" sd="0" m="1" x="910"/>
        <item h="1" sd="0" x="586"/>
        <item h="1" sd="0" x="412"/>
        <item h="1" sd="0" x="516"/>
        <item h="1" x="834"/>
        <item h="1" sd="0" x="29"/>
        <item h="1" sd="0" m="1" x="1077"/>
        <item h="1" sd="0" x="9"/>
        <item h="1" x="761"/>
        <item h="1" sd="0" x="335"/>
        <item h="1" sd="0" m="1" x="973"/>
        <item h="1" sd="0" m="1" x="999"/>
        <item h="1" sd="0" m="1" x="939"/>
        <item h="1" sd="0" x="234"/>
        <item h="1" sd="0" x="162"/>
        <item h="1" sd="0" x="410"/>
        <item h="1" sd="0" m="1" x="912"/>
        <item h="1" sd="0" x="629"/>
        <item h="1" sd="0" m="1" x="1044"/>
        <item h="1" sd="0" m="1" x="1074"/>
        <item h="1" sd="0" x="477"/>
        <item h="1" sd="0" x="544"/>
        <item h="1" sd="0" x="546"/>
        <item h="1" sd="0" m="1" x="897"/>
        <item h="1" sd="0" x="615"/>
        <item h="1" sd="0" x="682"/>
        <item h="1" sd="0" m="1" x="1058"/>
        <item h="1" sd="0" x="300"/>
        <item h="1" sd="0" x="167"/>
        <item h="1" sd="0" x="76"/>
        <item h="1" sd="0" x="444"/>
        <item h="1" sd="0" m="1" x="1037"/>
        <item h="1" sd="0" x="342"/>
        <item sd="0" x="735"/>
        <item h="1" m="1" x="844"/>
        <item h="1" sd="0" x="341"/>
        <item h="1" x="769"/>
        <item h="1" sd="0" m="1" x="873"/>
        <item h="1" sd="0" m="1" x="935"/>
        <item h="1" sd="0" x="618"/>
        <item h="1" sd="0" m="1" x="1012"/>
        <item h="1" sd="0" m="1" x="991"/>
        <item h="1" sd="0" x="380"/>
        <item h="1" m="1" x="841"/>
        <item h="1" sd="0" x="433"/>
        <item h="1" sd="0" m="1" x="1030"/>
        <item h="1" sd="0" x="113"/>
        <item h="1" x="770"/>
        <item h="1" sd="0" x="559"/>
        <item h="1" sd="0" x="251"/>
        <item h="1" sd="0" x="176"/>
        <item h="1" sd="0" x="446"/>
        <item h="1" sd="0" x="372"/>
        <item h="1" sd="0" x="246"/>
        <item h="1" x="733"/>
        <item h="1" sd="0" m="1" x="861"/>
        <item h="1" sd="0" x="257"/>
        <item h="1" sd="0" x="95"/>
        <item h="1" x="811"/>
        <item h="1" x="772"/>
        <item sd="0" x="338"/>
        <item h="1" sd="0" x="36"/>
        <item h="1" sd="0" m="1" x="914"/>
        <item h="1" sd="0" x="381"/>
        <item h="1" sd="0" x="21"/>
        <item t="default" sd="0"/>
      </items>
    </pivotField>
    <pivotField axis="axisPage" showAll="0">
      <items count="101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0"/>
        <item x="10121"/>
        <item x="10122"/>
        <item x="10123"/>
        <item x="10129"/>
        <item x="10130"/>
        <item x="10131"/>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2"/>
        <item x="9998"/>
        <item x="10025"/>
        <item x="10026"/>
        <item x="10033"/>
        <item x="9997"/>
        <item x="10034"/>
        <item x="9999"/>
        <item x="10035"/>
        <item x="10036"/>
        <item x="10037"/>
        <item x="10038"/>
        <item x="10039"/>
        <item x="10040"/>
        <item x="10041"/>
        <item x="10042"/>
        <item x="10043"/>
        <item x="10044"/>
        <item x="10133"/>
        <item x="10134"/>
        <item x="10135"/>
        <item x="10006"/>
        <item x="10045"/>
        <item x="10046"/>
        <item x="10047"/>
        <item x="10048"/>
        <item x="10049"/>
        <item x="10050"/>
        <item x="10053"/>
        <item x="10054"/>
        <item x="10055"/>
        <item x="10056"/>
        <item x="10057"/>
        <item x="10058"/>
        <item x="10059"/>
        <item x="10060"/>
        <item x="10061"/>
        <item x="10062"/>
        <item x="10063"/>
        <item x="10124"/>
        <item x="10136"/>
        <item x="10051"/>
        <item x="10052"/>
        <item x="10064"/>
        <item x="10065"/>
        <item x="10066"/>
        <item x="10067"/>
        <item x="10068"/>
        <item x="10069"/>
        <item x="10070"/>
        <item x="10071"/>
        <item x="10072"/>
        <item x="10073"/>
        <item x="10074"/>
        <item x="10075"/>
        <item x="10076"/>
        <item x="10138"/>
        <item x="10139"/>
        <item x="10077"/>
        <item x="10078"/>
        <item x="10079"/>
        <item x="10080"/>
        <item x="10081"/>
        <item x="10082"/>
        <item x="10083"/>
        <item x="10084"/>
        <item x="10085"/>
        <item x="10086"/>
        <item x="10087"/>
        <item x="10088"/>
        <item x="10089"/>
        <item x="10090"/>
        <item x="10091"/>
        <item x="10125"/>
        <item x="9850"/>
        <item x="10092"/>
        <item x="10094"/>
        <item x="10140"/>
        <item x="10141"/>
        <item x="10142"/>
        <item x="10106"/>
        <item x="10095"/>
        <item x="10096"/>
        <item x="10097"/>
        <item x="10099"/>
        <item x="10100"/>
        <item x="10103"/>
        <item x="10107"/>
        <item x="10108"/>
        <item x="10109"/>
        <item x="10143"/>
        <item x="10093"/>
        <item x="10098"/>
        <item x="10101"/>
        <item x="10102"/>
        <item x="10104"/>
        <item x="10105"/>
        <item x="10110"/>
        <item x="10111"/>
        <item x="10112"/>
        <item x="10113"/>
        <item x="10114"/>
        <item x="10115"/>
        <item x="10116"/>
        <item x="10117"/>
        <item x="10118"/>
        <item x="10119"/>
        <item x="10126"/>
        <item x="10127"/>
        <item x="10128"/>
        <item x="10137"/>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7"/>
    </i>
    <i>
      <x v="123"/>
    </i>
    <i>
      <x v="267"/>
    </i>
    <i>
      <x v="270"/>
    </i>
    <i>
      <x v="348"/>
    </i>
    <i>
      <x v="350"/>
    </i>
    <i>
      <x v="376"/>
    </i>
    <i>
      <x v="471"/>
    </i>
    <i>
      <x v="544"/>
    </i>
    <i>
      <x v="545"/>
    </i>
    <i>
      <x v="555"/>
    </i>
    <i>
      <x v="663"/>
    </i>
    <i>
      <x v="669"/>
    </i>
    <i>
      <x v="744"/>
    </i>
    <i>
      <x v="781"/>
    </i>
    <i>
      <x v="793"/>
    </i>
    <i>
      <x v="809"/>
    </i>
    <i>
      <x v="830"/>
    </i>
    <i>
      <x v="848"/>
    </i>
    <i>
      <x v="1001"/>
    </i>
    <i>
      <x v="1024"/>
    </i>
    <i>
      <x v="1065"/>
    </i>
    <i>
      <x v="109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245">
      <pivotArea type="all" dataOnly="0" outline="0" fieldPosition="0"/>
    </format>
    <format dxfId="1244">
      <pivotArea outline="0" collapsedLevelsAreSubtotals="1" fieldPosition="0"/>
    </format>
    <format dxfId="1243">
      <pivotArea dataOnly="0" labelOnly="1" outline="0" fieldPosition="0">
        <references count="1">
          <reference field="4294967294" count="3">
            <x v="0"/>
            <x v="1"/>
            <x v="2"/>
          </reference>
        </references>
      </pivotArea>
    </format>
    <format dxfId="1242">
      <pivotArea type="all" dataOnly="0" outline="0" fieldPosition="0"/>
    </format>
    <format dxfId="1241">
      <pivotArea outline="0" collapsedLevelsAreSubtotals="1" fieldPosition="0"/>
    </format>
    <format dxfId="1240">
      <pivotArea field="1" type="button" dataOnly="0" labelOnly="1" outline="0" axis="axisRow" fieldPosition="1"/>
    </format>
    <format dxfId="123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3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37">
      <pivotArea dataOnly="0" labelOnly="1" grandRow="1" outline="0" fieldPosition="0"/>
    </format>
    <format dxfId="1236">
      <pivotArea dataOnly="0" labelOnly="1" outline="0" fieldPosition="0">
        <references count="1">
          <reference field="4294967294" count="3">
            <x v="0"/>
            <x v="1"/>
            <x v="2"/>
          </reference>
        </references>
      </pivotArea>
    </format>
    <format dxfId="1235">
      <pivotArea type="all" dataOnly="0" outline="0" fieldPosition="0"/>
    </format>
    <format dxfId="1234">
      <pivotArea outline="0" collapsedLevelsAreSubtotals="1" fieldPosition="0"/>
    </format>
    <format dxfId="1233">
      <pivotArea field="1" type="button" dataOnly="0" labelOnly="1" outline="0" axis="axisRow" fieldPosition="1"/>
    </format>
    <format dxfId="123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3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30">
      <pivotArea dataOnly="0" labelOnly="1" grandRow="1" outline="0" fieldPosition="0"/>
    </format>
    <format dxfId="1229">
      <pivotArea dataOnly="0" labelOnly="1" outline="0" fieldPosition="0">
        <references count="1">
          <reference field="4294967294" count="3">
            <x v="0"/>
            <x v="1"/>
            <x v="2"/>
          </reference>
        </references>
      </pivotArea>
    </format>
    <format dxfId="1228">
      <pivotArea type="all" dataOnly="0" outline="0" fieldPosition="0"/>
    </format>
    <format dxfId="1227">
      <pivotArea outline="0" collapsedLevelsAreSubtotals="1" fieldPosition="0"/>
    </format>
    <format dxfId="1226">
      <pivotArea field="1" type="button" dataOnly="0" labelOnly="1" outline="0" axis="axisRow" fieldPosition="1"/>
    </format>
    <format dxfId="122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2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23">
      <pivotArea dataOnly="0" labelOnly="1" grandRow="1" outline="0" fieldPosition="0"/>
    </format>
    <format dxfId="1222">
      <pivotArea dataOnly="0" labelOnly="1" outline="0" fieldPosition="0">
        <references count="1">
          <reference field="4294967294" count="3">
            <x v="0"/>
            <x v="1"/>
            <x v="2"/>
          </reference>
        </references>
      </pivotArea>
    </format>
    <format dxfId="1221">
      <pivotArea dataOnly="0" labelOnly="1" outline="0" fieldPosition="0">
        <references count="1">
          <reference field="4294967294" count="1">
            <x v="2"/>
          </reference>
        </references>
      </pivotArea>
    </format>
    <format dxfId="1220">
      <pivotArea dataOnly="0" labelOnly="1" outline="0" fieldPosition="0">
        <references count="1">
          <reference field="4294967294" count="1">
            <x v="2"/>
          </reference>
        </references>
      </pivotArea>
    </format>
    <format dxfId="1219">
      <pivotArea dataOnly="0" labelOnly="1" outline="0" fieldPosition="0">
        <references count="1">
          <reference field="4294967294" count="2">
            <x v="0"/>
            <x v="1"/>
          </reference>
        </references>
      </pivotArea>
    </format>
    <format dxfId="1218">
      <pivotArea dataOnly="0" labelOnly="1" outline="0" fieldPosition="0">
        <references count="1">
          <reference field="4294967294" count="2">
            <x v="0"/>
            <x v="1"/>
          </reference>
        </references>
      </pivotArea>
    </format>
    <format dxfId="1217">
      <pivotArea dataOnly="0" labelOnly="1" outline="0" fieldPosition="0">
        <references count="1">
          <reference field="4294967294" count="2">
            <x v="0"/>
            <x v="1"/>
          </reference>
        </references>
      </pivotArea>
    </format>
    <format dxfId="1216">
      <pivotArea dataOnly="0" labelOnly="1" outline="0" fieldPosition="0">
        <references count="1">
          <reference field="4294967294" count="2">
            <x v="0"/>
            <x v="1"/>
          </reference>
        </references>
      </pivotArea>
    </format>
    <format dxfId="1215">
      <pivotArea field="1" type="button" dataOnly="0" labelOnly="1" outline="0" axis="axisRow" fieldPosition="1"/>
    </format>
    <format dxfId="1214">
      <pivotArea field="1" type="button" dataOnly="0" labelOnly="1" outline="0" axis="axisRow" fieldPosition="1"/>
    </format>
    <format dxfId="1213">
      <pivotArea field="1" type="button" dataOnly="0" labelOnly="1" outline="0" axis="axisRow" fieldPosition="1"/>
    </format>
    <format dxfId="1212">
      <pivotArea dataOnly="0" labelOnly="1" outline="0" fieldPosition="0">
        <references count="1">
          <reference field="4294967294" count="3">
            <x v="0"/>
            <x v="1"/>
            <x v="2"/>
          </reference>
        </references>
      </pivotArea>
    </format>
    <format dxfId="1211">
      <pivotArea field="1" type="button" dataOnly="0" labelOnly="1" outline="0" axis="axisRow" fieldPosition="1"/>
    </format>
    <format dxfId="1210">
      <pivotArea dataOnly="0" labelOnly="1" outline="0" fieldPosition="0">
        <references count="1">
          <reference field="4294967294" count="3">
            <x v="0"/>
            <x v="1"/>
            <x v="2"/>
          </reference>
        </references>
      </pivotArea>
    </format>
    <format dxfId="1209">
      <pivotArea outline="0" collapsedLevelsAreSubtotals="1" fieldPosition="0"/>
    </format>
    <format dxfId="120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0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06">
      <pivotArea dataOnly="0" labelOnly="1" grandRow="1" outline="0" fieldPosition="0"/>
    </format>
    <format dxfId="1205">
      <pivotArea collapsedLevelsAreSubtotals="1" fieldPosition="0">
        <references count="1">
          <reference field="1" count="1">
            <x v="67"/>
          </reference>
        </references>
      </pivotArea>
    </format>
    <format dxfId="1204">
      <pivotArea collapsedLevelsAreSubtotals="1" fieldPosition="0">
        <references count="1">
          <reference field="1" count="1">
            <x v="68"/>
          </reference>
        </references>
      </pivotArea>
    </format>
    <format dxfId="1203">
      <pivotArea collapsedLevelsAreSubtotals="1" fieldPosition="0">
        <references count="1">
          <reference field="1" count="1">
            <x v="69"/>
          </reference>
        </references>
      </pivotArea>
    </format>
    <format dxfId="1202">
      <pivotArea collapsedLevelsAreSubtotals="1" fieldPosition="0">
        <references count="1">
          <reference field="1" count="1">
            <x v="70"/>
          </reference>
        </references>
      </pivotArea>
    </format>
    <format dxfId="1201">
      <pivotArea collapsedLevelsAreSubtotals="1" fieldPosition="0">
        <references count="1">
          <reference field="1" count="1">
            <x v="71"/>
          </reference>
        </references>
      </pivotArea>
    </format>
    <format dxfId="1200">
      <pivotArea collapsedLevelsAreSubtotals="1" fieldPosition="0">
        <references count="1">
          <reference field="1" count="1">
            <x v="72"/>
          </reference>
        </references>
      </pivotArea>
    </format>
    <format dxfId="1199">
      <pivotArea collapsedLevelsAreSubtotals="1" fieldPosition="0">
        <references count="1">
          <reference field="1" count="1">
            <x v="73"/>
          </reference>
        </references>
      </pivotArea>
    </format>
    <format dxfId="1198">
      <pivotArea collapsedLevelsAreSubtotals="1" fieldPosition="0">
        <references count="1">
          <reference field="1" count="1">
            <x v="74"/>
          </reference>
        </references>
      </pivotArea>
    </format>
    <format dxfId="1197">
      <pivotArea collapsedLevelsAreSubtotals="1" fieldPosition="0">
        <references count="1">
          <reference field="1" count="1">
            <x v="75"/>
          </reference>
        </references>
      </pivotArea>
    </format>
    <format dxfId="1196">
      <pivotArea collapsedLevelsAreSubtotals="1" fieldPosition="0">
        <references count="1">
          <reference field="1" count="1">
            <x v="76"/>
          </reference>
        </references>
      </pivotArea>
    </format>
    <format dxfId="1195">
      <pivotArea collapsedLevelsAreSubtotals="1" fieldPosition="0">
        <references count="1">
          <reference field="1" count="1">
            <x v="77"/>
          </reference>
        </references>
      </pivotArea>
    </format>
    <format dxfId="1194">
      <pivotArea collapsedLevelsAreSubtotals="1" fieldPosition="0">
        <references count="1">
          <reference field="1" count="1">
            <x v="78"/>
          </reference>
        </references>
      </pivotArea>
    </format>
    <format dxfId="1193">
      <pivotArea collapsedLevelsAreSubtotals="1" fieldPosition="0">
        <references count="1">
          <reference field="1" count="1">
            <x v="79"/>
          </reference>
        </references>
      </pivotArea>
    </format>
    <format dxfId="1192">
      <pivotArea collapsedLevelsAreSubtotals="1" fieldPosition="0">
        <references count="1">
          <reference field="1" count="1">
            <x v="80"/>
          </reference>
        </references>
      </pivotArea>
    </format>
    <format dxfId="1191">
      <pivotArea collapsedLevelsAreSubtotals="1" fieldPosition="0">
        <references count="1">
          <reference field="1" count="1">
            <x v="81"/>
          </reference>
        </references>
      </pivotArea>
    </format>
    <format dxfId="1190">
      <pivotArea collapsedLevelsAreSubtotals="1" fieldPosition="0">
        <references count="1">
          <reference field="1" count="1">
            <x v="82"/>
          </reference>
        </references>
      </pivotArea>
    </format>
    <format dxfId="1189">
      <pivotArea collapsedLevelsAreSubtotals="1" fieldPosition="0">
        <references count="1">
          <reference field="1" count="1">
            <x v="83"/>
          </reference>
        </references>
      </pivotArea>
    </format>
    <format dxfId="1188">
      <pivotArea collapsedLevelsAreSubtotals="1" fieldPosition="0">
        <references count="1">
          <reference field="1" count="1">
            <x v="84"/>
          </reference>
        </references>
      </pivotArea>
    </format>
    <format dxfId="1187">
      <pivotArea collapsedLevelsAreSubtotals="1" fieldPosition="0">
        <references count="1">
          <reference field="1" count="1">
            <x v="85"/>
          </reference>
        </references>
      </pivotArea>
    </format>
    <format dxfId="1186">
      <pivotArea collapsedLevelsAreSubtotals="1" fieldPosition="0">
        <references count="1">
          <reference field="1" count="1">
            <x v="86"/>
          </reference>
        </references>
      </pivotArea>
    </format>
    <format dxfId="1185">
      <pivotArea collapsedLevelsAreSubtotals="1" fieldPosition="0">
        <references count="1">
          <reference field="1" count="1">
            <x v="87"/>
          </reference>
        </references>
      </pivotArea>
    </format>
    <format dxfId="1184">
      <pivotArea collapsedLevelsAreSubtotals="1" fieldPosition="0">
        <references count="1">
          <reference field="1" count="1">
            <x v="88"/>
          </reference>
        </references>
      </pivotArea>
    </format>
    <format dxfId="1183">
      <pivotArea collapsedLevelsAreSubtotals="1" fieldPosition="0">
        <references count="1">
          <reference field="1" count="1">
            <x v="89"/>
          </reference>
        </references>
      </pivotArea>
    </format>
    <format dxfId="1182">
      <pivotArea collapsedLevelsAreSubtotals="1" fieldPosition="0">
        <references count="1">
          <reference field="1" count="1">
            <x v="90"/>
          </reference>
        </references>
      </pivotArea>
    </format>
    <format dxfId="1181">
      <pivotArea collapsedLevelsAreSubtotals="1" fieldPosition="0">
        <references count="1">
          <reference field="1" count="1">
            <x v="91"/>
          </reference>
        </references>
      </pivotArea>
    </format>
    <format dxfId="1180">
      <pivotArea collapsedLevelsAreSubtotals="1" fieldPosition="0">
        <references count="1">
          <reference field="1" count="1">
            <x v="92"/>
          </reference>
        </references>
      </pivotArea>
    </format>
    <format dxfId="1179">
      <pivotArea collapsedLevelsAreSubtotals="1" fieldPosition="0">
        <references count="1">
          <reference field="1" count="1">
            <x v="93"/>
          </reference>
        </references>
      </pivotArea>
    </format>
    <format dxfId="1178">
      <pivotArea collapsedLevelsAreSubtotals="1" fieldPosition="0">
        <references count="1">
          <reference field="1" count="1">
            <x v="94"/>
          </reference>
        </references>
      </pivotArea>
    </format>
    <format dxfId="1177">
      <pivotArea collapsedLevelsAreSubtotals="1" fieldPosition="0">
        <references count="1">
          <reference field="1" count="1">
            <x v="95"/>
          </reference>
        </references>
      </pivotArea>
    </format>
    <format dxfId="1176">
      <pivotArea collapsedLevelsAreSubtotals="1" fieldPosition="0">
        <references count="1">
          <reference field="1" count="1">
            <x v="96"/>
          </reference>
        </references>
      </pivotArea>
    </format>
    <format dxfId="1175">
      <pivotArea collapsedLevelsAreSubtotals="1" fieldPosition="0">
        <references count="1">
          <reference field="1" count="1">
            <x v="97"/>
          </reference>
        </references>
      </pivotArea>
    </format>
    <format dxfId="1174">
      <pivotArea collapsedLevelsAreSubtotals="1" fieldPosition="0">
        <references count="1">
          <reference field="1" count="1">
            <x v="98"/>
          </reference>
        </references>
      </pivotArea>
    </format>
    <format dxfId="1173">
      <pivotArea collapsedLevelsAreSubtotals="1" fieldPosition="0">
        <references count="1">
          <reference field="1" count="1">
            <x v="99"/>
          </reference>
        </references>
      </pivotArea>
    </format>
    <format dxfId="1172">
      <pivotArea collapsedLevelsAreSubtotals="1" fieldPosition="0">
        <references count="1">
          <reference field="1" count="1">
            <x v="100"/>
          </reference>
        </references>
      </pivotArea>
    </format>
    <format dxfId="1171">
      <pivotArea collapsedLevelsAreSubtotals="1" fieldPosition="0">
        <references count="1">
          <reference field="1" count="1">
            <x v="101"/>
          </reference>
        </references>
      </pivotArea>
    </format>
    <format dxfId="1170">
      <pivotArea collapsedLevelsAreSubtotals="1" fieldPosition="0">
        <references count="1">
          <reference field="1" count="1">
            <x v="102"/>
          </reference>
        </references>
      </pivotArea>
    </format>
    <format dxfId="1169">
      <pivotArea collapsedLevelsAreSubtotals="1" fieldPosition="0">
        <references count="1">
          <reference field="1" count="1">
            <x v="103"/>
          </reference>
        </references>
      </pivotArea>
    </format>
    <format dxfId="1168">
      <pivotArea collapsedLevelsAreSubtotals="1" fieldPosition="0">
        <references count="1">
          <reference field="1" count="1">
            <x v="104"/>
          </reference>
        </references>
      </pivotArea>
    </format>
    <format dxfId="1167">
      <pivotArea collapsedLevelsAreSubtotals="1" fieldPosition="0">
        <references count="1">
          <reference field="1" count="1">
            <x v="105"/>
          </reference>
        </references>
      </pivotArea>
    </format>
    <format dxfId="1166">
      <pivotArea collapsedLevelsAreSubtotals="1" fieldPosition="0">
        <references count="1">
          <reference field="1" count="1">
            <x v="106"/>
          </reference>
        </references>
      </pivotArea>
    </format>
    <format dxfId="1165">
      <pivotArea collapsedLevelsAreSubtotals="1" fieldPosition="0">
        <references count="1">
          <reference field="1" count="1">
            <x v="107"/>
          </reference>
        </references>
      </pivotArea>
    </format>
    <format dxfId="1164">
      <pivotArea collapsedLevelsAreSubtotals="1" fieldPosition="0">
        <references count="1">
          <reference field="1" count="1">
            <x v="108"/>
          </reference>
        </references>
      </pivotArea>
    </format>
    <format dxfId="1163">
      <pivotArea collapsedLevelsAreSubtotals="1" fieldPosition="0">
        <references count="1">
          <reference field="1" count="1">
            <x v="109"/>
          </reference>
        </references>
      </pivotArea>
    </format>
    <format dxfId="1162">
      <pivotArea collapsedLevelsAreSubtotals="1" fieldPosition="0">
        <references count="1">
          <reference field="1" count="1">
            <x v="110"/>
          </reference>
        </references>
      </pivotArea>
    </format>
    <format dxfId="1161">
      <pivotArea collapsedLevelsAreSubtotals="1" fieldPosition="0">
        <references count="1">
          <reference field="1" count="1">
            <x v="111"/>
          </reference>
        </references>
      </pivotArea>
    </format>
    <format dxfId="1160">
      <pivotArea collapsedLevelsAreSubtotals="1" fieldPosition="0">
        <references count="1">
          <reference field="1" count="1">
            <x v="112"/>
          </reference>
        </references>
      </pivotArea>
    </format>
    <format dxfId="1159">
      <pivotArea collapsedLevelsAreSubtotals="1" fieldPosition="0">
        <references count="1">
          <reference field="1" count="1">
            <x v="113"/>
          </reference>
        </references>
      </pivotArea>
    </format>
    <format dxfId="1158">
      <pivotArea collapsedLevelsAreSubtotals="1" fieldPosition="0">
        <references count="1">
          <reference field="1" count="1">
            <x v="114"/>
          </reference>
        </references>
      </pivotArea>
    </format>
    <format dxfId="1157">
      <pivotArea collapsedLevelsAreSubtotals="1" fieldPosition="0">
        <references count="1">
          <reference field="1" count="1">
            <x v="115"/>
          </reference>
        </references>
      </pivotArea>
    </format>
    <format dxfId="1156">
      <pivotArea collapsedLevelsAreSubtotals="1" fieldPosition="0">
        <references count="1">
          <reference field="1" count="1">
            <x v="116"/>
          </reference>
        </references>
      </pivotArea>
    </format>
    <format dxfId="1155">
      <pivotArea collapsedLevelsAreSubtotals="1" fieldPosition="0">
        <references count="1">
          <reference field="1" count="1">
            <x v="117"/>
          </reference>
        </references>
      </pivotArea>
    </format>
    <format dxfId="1154">
      <pivotArea collapsedLevelsAreSubtotals="1" fieldPosition="0">
        <references count="1">
          <reference field="1" count="1">
            <x v="118"/>
          </reference>
        </references>
      </pivotArea>
    </format>
    <format dxfId="1153">
      <pivotArea collapsedLevelsAreSubtotals="1" fieldPosition="0">
        <references count="1">
          <reference field="1" count="1">
            <x v="119"/>
          </reference>
        </references>
      </pivotArea>
    </format>
    <format dxfId="1152">
      <pivotArea collapsedLevelsAreSubtotals="1" fieldPosition="0">
        <references count="1">
          <reference field="1" count="1">
            <x v="120"/>
          </reference>
        </references>
      </pivotArea>
    </format>
    <format dxfId="1151">
      <pivotArea collapsedLevelsAreSubtotals="1" fieldPosition="0">
        <references count="1">
          <reference field="1" count="1">
            <x v="121"/>
          </reference>
        </references>
      </pivotArea>
    </format>
    <format dxfId="1150">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149">
      <pivotArea dataOnly="0" labelOnly="1" fieldPosition="0">
        <references count="1">
          <reference field="1" count="5">
            <x v="117"/>
            <x v="118"/>
            <x v="119"/>
            <x v="120"/>
            <x v="121"/>
          </reference>
        </references>
      </pivotArea>
    </format>
    <format dxfId="1148">
      <pivotArea dataOnly="0" labelOnly="1" outline="0" fieldPosition="0">
        <references count="1">
          <reference field="4294967294" count="1">
            <x v="2"/>
          </reference>
        </references>
      </pivotArea>
    </format>
    <format dxfId="1147">
      <pivotArea dataOnly="0" labelOnly="1" fieldPosition="0">
        <references count="1">
          <reference field="1" count="7">
            <x v="122"/>
            <x v="123"/>
            <x v="124"/>
            <x v="125"/>
            <x v="126"/>
            <x v="127"/>
            <x v="129"/>
          </reference>
        </references>
      </pivotArea>
    </format>
    <format dxfId="1146">
      <pivotArea dataOnly="0" labelOnly="1" fieldPosition="0">
        <references count="1">
          <reference field="1" count="7">
            <x v="122"/>
            <x v="123"/>
            <x v="124"/>
            <x v="125"/>
            <x v="126"/>
            <x v="127"/>
            <x v="129"/>
          </reference>
        </references>
      </pivotArea>
    </format>
    <format dxfId="1145">
      <pivotArea collapsedLevelsAreSubtotals="1" fieldPosition="0">
        <references count="1">
          <reference field="1" count="1">
            <x v="122"/>
          </reference>
        </references>
      </pivotArea>
    </format>
    <format dxfId="1144">
      <pivotArea collapsedLevelsAreSubtotals="1" fieldPosition="0">
        <references count="1">
          <reference field="1" count="1">
            <x v="123"/>
          </reference>
        </references>
      </pivotArea>
    </format>
    <format dxfId="1143">
      <pivotArea collapsedLevelsAreSubtotals="1" fieldPosition="0">
        <references count="1">
          <reference field="1" count="1">
            <x v="124"/>
          </reference>
        </references>
      </pivotArea>
    </format>
    <format dxfId="1142">
      <pivotArea collapsedLevelsAreSubtotals="1" fieldPosition="0">
        <references count="1">
          <reference field="1" count="1">
            <x v="125"/>
          </reference>
        </references>
      </pivotArea>
    </format>
    <format dxfId="1141">
      <pivotArea collapsedLevelsAreSubtotals="1" fieldPosition="0">
        <references count="1">
          <reference field="1" count="1">
            <x v="126"/>
          </reference>
        </references>
      </pivotArea>
    </format>
    <format dxfId="1140">
      <pivotArea collapsedLevelsAreSubtotals="1" fieldPosition="0">
        <references count="1">
          <reference field="1" count="1">
            <x v="127"/>
          </reference>
        </references>
      </pivotArea>
    </format>
    <format dxfId="1139">
      <pivotArea collapsedLevelsAreSubtotals="1" fieldPosition="0">
        <references count="1">
          <reference field="1" count="1">
            <x v="129"/>
          </reference>
        </references>
      </pivotArea>
    </format>
    <format dxfId="1138">
      <pivotArea dataOnly="0" labelOnly="1" fieldPosition="0">
        <references count="1">
          <reference field="1" count="4">
            <x v="18"/>
            <x v="19"/>
            <x v="30"/>
            <x v="31"/>
          </reference>
        </references>
      </pivotArea>
    </format>
    <format dxfId="1137">
      <pivotArea dataOnly="0" labelOnly="1" fieldPosition="0">
        <references count="1">
          <reference field="1" count="3">
            <x v="17"/>
            <x v="32"/>
            <x v="33"/>
          </reference>
        </references>
      </pivotArea>
    </format>
    <format dxfId="1136">
      <pivotArea dataOnly="0" labelOnly="1" fieldPosition="0">
        <references count="1">
          <reference field="1" count="2">
            <x v="18"/>
            <x v="19"/>
          </reference>
        </references>
      </pivotArea>
    </format>
    <format dxfId="1135">
      <pivotArea dataOnly="0" labelOnly="1" fieldPosition="0">
        <references count="1">
          <reference field="1" count="1">
            <x v="17"/>
          </reference>
        </references>
      </pivotArea>
    </format>
    <format dxfId="1134">
      <pivotArea collapsedLevelsAreSubtotals="1" fieldPosition="0">
        <references count="1">
          <reference field="1" count="1">
            <x v="37"/>
          </reference>
        </references>
      </pivotArea>
    </format>
    <format dxfId="1133">
      <pivotArea collapsedLevelsAreSubtotals="1" fieldPosition="0">
        <references count="1">
          <reference field="1" count="1">
            <x v="38"/>
          </reference>
        </references>
      </pivotArea>
    </format>
    <format dxfId="1132">
      <pivotArea collapsedLevelsAreSubtotals="1" fieldPosition="0">
        <references count="1">
          <reference field="1" count="1">
            <x v="39"/>
          </reference>
        </references>
      </pivotArea>
    </format>
    <format dxfId="1131">
      <pivotArea collapsedLevelsAreSubtotals="1" fieldPosition="0">
        <references count="1">
          <reference field="1" count="1">
            <x v="40"/>
          </reference>
        </references>
      </pivotArea>
    </format>
    <format dxfId="1130">
      <pivotArea collapsedLevelsAreSubtotals="1" fieldPosition="0">
        <references count="1">
          <reference field="1" count="1">
            <x v="41"/>
          </reference>
        </references>
      </pivotArea>
    </format>
    <format dxfId="1129">
      <pivotArea collapsedLevelsAreSubtotals="1" fieldPosition="0">
        <references count="1">
          <reference field="1" count="1">
            <x v="42"/>
          </reference>
        </references>
      </pivotArea>
    </format>
    <format dxfId="1128">
      <pivotArea collapsedLevelsAreSubtotals="1" fieldPosition="0">
        <references count="1">
          <reference field="1" count="1">
            <x v="43"/>
          </reference>
        </references>
      </pivotArea>
    </format>
    <format dxfId="1127">
      <pivotArea collapsedLevelsAreSubtotals="1" fieldPosition="0">
        <references count="1">
          <reference field="1" count="1">
            <x v="44"/>
          </reference>
        </references>
      </pivotArea>
    </format>
    <format dxfId="1126">
      <pivotArea collapsedLevelsAreSubtotals="1" fieldPosition="0">
        <references count="1">
          <reference field="1" count="1">
            <x v="45"/>
          </reference>
        </references>
      </pivotArea>
    </format>
    <format dxfId="1125">
      <pivotArea collapsedLevelsAreSubtotals="1" fieldPosition="0">
        <references count="1">
          <reference field="1" count="1">
            <x v="46"/>
          </reference>
        </references>
      </pivotArea>
    </format>
    <format dxfId="1124">
      <pivotArea collapsedLevelsAreSubtotals="1" fieldPosition="0">
        <references count="1">
          <reference field="1" count="1">
            <x v="47"/>
          </reference>
        </references>
      </pivotArea>
    </format>
    <format dxfId="1123">
      <pivotArea collapsedLevelsAreSubtotals="1" fieldPosition="0">
        <references count="1">
          <reference field="1" count="1">
            <x v="48"/>
          </reference>
        </references>
      </pivotArea>
    </format>
    <format dxfId="1122">
      <pivotArea collapsedLevelsAreSubtotals="1" fieldPosition="0">
        <references count="1">
          <reference field="1" count="1">
            <x v="49"/>
          </reference>
        </references>
      </pivotArea>
    </format>
    <format dxfId="1121">
      <pivotArea collapsedLevelsAreSubtotals="1" fieldPosition="0">
        <references count="1">
          <reference field="1" count="1">
            <x v="50"/>
          </reference>
        </references>
      </pivotArea>
    </format>
    <format dxfId="1120">
      <pivotArea collapsedLevelsAreSubtotals="1" fieldPosition="0">
        <references count="1">
          <reference field="1" count="1">
            <x v="51"/>
          </reference>
        </references>
      </pivotArea>
    </format>
    <format dxfId="1119">
      <pivotArea collapsedLevelsAreSubtotals="1" fieldPosition="0">
        <references count="1">
          <reference field="1" count="1">
            <x v="52"/>
          </reference>
        </references>
      </pivotArea>
    </format>
    <format dxfId="1118">
      <pivotArea collapsedLevelsAreSubtotals="1" fieldPosition="0">
        <references count="1">
          <reference field="1" count="1">
            <x v="53"/>
          </reference>
        </references>
      </pivotArea>
    </format>
    <format dxfId="1117">
      <pivotArea collapsedLevelsAreSubtotals="1" fieldPosition="0">
        <references count="1">
          <reference field="1" count="1">
            <x v="54"/>
          </reference>
        </references>
      </pivotArea>
    </format>
    <format dxfId="1116">
      <pivotArea collapsedLevelsAreSubtotals="1" fieldPosition="0">
        <references count="1">
          <reference field="1" count="1">
            <x v="55"/>
          </reference>
        </references>
      </pivotArea>
    </format>
    <format dxfId="1115">
      <pivotArea collapsedLevelsAreSubtotals="1" fieldPosition="0">
        <references count="1">
          <reference field="1" count="1">
            <x v="56"/>
          </reference>
        </references>
      </pivotArea>
    </format>
    <format dxfId="1114">
      <pivotArea collapsedLevelsAreSubtotals="1" fieldPosition="0">
        <references count="1">
          <reference field="1" count="1">
            <x v="57"/>
          </reference>
        </references>
      </pivotArea>
    </format>
    <format dxfId="1113">
      <pivotArea collapsedLevelsAreSubtotals="1" fieldPosition="0">
        <references count="1">
          <reference field="1" count="1">
            <x v="58"/>
          </reference>
        </references>
      </pivotArea>
    </format>
    <format dxfId="1112">
      <pivotArea collapsedLevelsAreSubtotals="1" fieldPosition="0">
        <references count="1">
          <reference field="1" count="1">
            <x v="59"/>
          </reference>
        </references>
      </pivotArea>
    </format>
    <format dxfId="1111">
      <pivotArea collapsedLevelsAreSubtotals="1" fieldPosition="0">
        <references count="1">
          <reference field="1" count="1">
            <x v="60"/>
          </reference>
        </references>
      </pivotArea>
    </format>
    <format dxfId="1110">
      <pivotArea collapsedLevelsAreSubtotals="1" fieldPosition="0">
        <references count="1">
          <reference field="1" count="1">
            <x v="61"/>
          </reference>
        </references>
      </pivotArea>
    </format>
    <format dxfId="1109">
      <pivotArea collapsedLevelsAreSubtotals="1" fieldPosition="0">
        <references count="1">
          <reference field="1" count="1">
            <x v="62"/>
          </reference>
        </references>
      </pivotArea>
    </format>
    <format dxfId="1108">
      <pivotArea collapsedLevelsAreSubtotals="1" fieldPosition="0">
        <references count="1">
          <reference field="1" count="1">
            <x v="63"/>
          </reference>
        </references>
      </pivotArea>
    </format>
    <format dxfId="1107">
      <pivotArea collapsedLevelsAreSubtotals="1" fieldPosition="0">
        <references count="1">
          <reference field="1" count="1">
            <x v="64"/>
          </reference>
        </references>
      </pivotArea>
    </format>
    <format dxfId="1106">
      <pivotArea collapsedLevelsAreSubtotals="1" fieldPosition="0">
        <references count="1">
          <reference field="1" count="1">
            <x v="65"/>
          </reference>
        </references>
      </pivotArea>
    </format>
    <format dxfId="1105">
      <pivotArea collapsedLevelsAreSubtotals="1" fieldPosition="0">
        <references count="1">
          <reference field="1" count="1">
            <x v="66"/>
          </reference>
        </references>
      </pivotArea>
    </format>
    <format dxfId="1104">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03">
      <pivotArea collapsedLevelsAreSubtotals="1" fieldPosition="0">
        <references count="2">
          <reference field="4294967294" count="2" selected="0">
            <x v="0"/>
            <x v="1"/>
          </reference>
          <reference field="1" count="1">
            <x v="130"/>
          </reference>
        </references>
      </pivotArea>
    </format>
    <format dxfId="1102">
      <pivotArea collapsedLevelsAreSubtotals="1" fieldPosition="0">
        <references count="2">
          <reference field="4294967294" count="2" selected="0">
            <x v="0"/>
            <x v="1"/>
          </reference>
          <reference field="1" count="1">
            <x v="131"/>
          </reference>
        </references>
      </pivotArea>
    </format>
    <format dxfId="1101">
      <pivotArea collapsedLevelsAreSubtotals="1" fieldPosition="0">
        <references count="2">
          <reference field="4294967294" count="2" selected="0">
            <x v="0"/>
            <x v="1"/>
          </reference>
          <reference field="1" count="1">
            <x v="134"/>
          </reference>
        </references>
      </pivotArea>
    </format>
    <format dxfId="1100">
      <pivotArea collapsedLevelsAreSubtotals="1" fieldPosition="0">
        <references count="2">
          <reference field="4294967294" count="2" selected="0">
            <x v="0"/>
            <x v="1"/>
          </reference>
          <reference field="1" count="1">
            <x v="135"/>
          </reference>
        </references>
      </pivotArea>
    </format>
    <format dxfId="1099">
      <pivotArea collapsedLevelsAreSubtotals="1" fieldPosition="0">
        <references count="2">
          <reference field="4294967294" count="2" selected="0">
            <x v="0"/>
            <x v="1"/>
          </reference>
          <reference field="1" count="1">
            <x v="136"/>
          </reference>
        </references>
      </pivotArea>
    </format>
    <format dxfId="1098">
      <pivotArea collapsedLevelsAreSubtotals="1" fieldPosition="0">
        <references count="2">
          <reference field="4294967294" count="2" selected="0">
            <x v="0"/>
            <x v="1"/>
          </reference>
          <reference field="1" count="1">
            <x v="137"/>
          </reference>
        </references>
      </pivotArea>
    </format>
    <format dxfId="1097">
      <pivotArea collapsedLevelsAreSubtotals="1" fieldPosition="0">
        <references count="2">
          <reference field="4294967294" count="2" selected="0">
            <x v="0"/>
            <x v="1"/>
          </reference>
          <reference field="1" count="1">
            <x v="138"/>
          </reference>
        </references>
      </pivotArea>
    </format>
    <format dxfId="1096">
      <pivotArea collapsedLevelsAreSubtotals="1" fieldPosition="0">
        <references count="2">
          <reference field="4294967294" count="2" selected="0">
            <x v="0"/>
            <x v="1"/>
          </reference>
          <reference field="1" count="1">
            <x v="141"/>
          </reference>
        </references>
      </pivotArea>
    </format>
    <format dxfId="1095">
      <pivotArea dataOnly="0" labelOnly="1" fieldPosition="0">
        <references count="1">
          <reference field="1" count="8">
            <x v="130"/>
            <x v="131"/>
            <x v="134"/>
            <x v="135"/>
            <x v="136"/>
            <x v="137"/>
            <x v="138"/>
            <x v="141"/>
          </reference>
        </references>
      </pivotArea>
    </format>
    <format dxfId="1094">
      <pivotArea collapsedLevelsAreSubtotals="1" fieldPosition="0">
        <references count="2">
          <reference field="4294967294" count="1" selected="0">
            <x v="2"/>
          </reference>
          <reference field="1" count="1">
            <x v="130"/>
          </reference>
        </references>
      </pivotArea>
    </format>
    <format dxfId="1093">
      <pivotArea collapsedLevelsAreSubtotals="1" fieldPosition="0">
        <references count="2">
          <reference field="4294967294" count="1" selected="0">
            <x v="2"/>
          </reference>
          <reference field="1" count="1">
            <x v="131"/>
          </reference>
        </references>
      </pivotArea>
    </format>
    <format dxfId="1092">
      <pivotArea collapsedLevelsAreSubtotals="1" fieldPosition="0">
        <references count="2">
          <reference field="4294967294" count="1" selected="0">
            <x v="2"/>
          </reference>
          <reference field="1" count="1">
            <x v="134"/>
          </reference>
        </references>
      </pivotArea>
    </format>
    <format dxfId="1091">
      <pivotArea collapsedLevelsAreSubtotals="1" fieldPosition="0">
        <references count="2">
          <reference field="4294967294" count="1" selected="0">
            <x v="2"/>
          </reference>
          <reference field="1" count="1">
            <x v="135"/>
          </reference>
        </references>
      </pivotArea>
    </format>
    <format dxfId="1090">
      <pivotArea collapsedLevelsAreSubtotals="1" fieldPosition="0">
        <references count="2">
          <reference field="4294967294" count="1" selected="0">
            <x v="2"/>
          </reference>
          <reference field="1" count="1">
            <x v="136"/>
          </reference>
        </references>
      </pivotArea>
    </format>
    <format dxfId="1089">
      <pivotArea collapsedLevelsAreSubtotals="1" fieldPosition="0">
        <references count="2">
          <reference field="4294967294" count="1" selected="0">
            <x v="2"/>
          </reference>
          <reference field="1" count="1">
            <x v="137"/>
          </reference>
        </references>
      </pivotArea>
    </format>
    <format dxfId="1088">
      <pivotArea collapsedLevelsAreSubtotals="1" fieldPosition="0">
        <references count="2">
          <reference field="4294967294" count="1" selected="0">
            <x v="2"/>
          </reference>
          <reference field="1" count="1">
            <x v="138"/>
          </reference>
        </references>
      </pivotArea>
    </format>
    <format dxfId="1087">
      <pivotArea collapsedLevelsAreSubtotals="1" fieldPosition="0">
        <references count="2">
          <reference field="4294967294" count="1" selected="0">
            <x v="2"/>
          </reference>
          <reference field="1" count="1">
            <x v="141"/>
          </reference>
        </references>
      </pivotArea>
    </format>
    <format dxfId="1086">
      <pivotArea collapsedLevelsAreSubtotals="1" fieldPosition="0">
        <references count="2">
          <reference field="1" count="2">
            <x v="39"/>
            <x v="103"/>
          </reference>
          <reference field="2" count="1" selected="0">
            <x v="744"/>
          </reference>
        </references>
      </pivotArea>
    </format>
    <format dxfId="1085">
      <pivotArea dataOnly="0" labelOnly="1" fieldPosition="0">
        <references count="2">
          <reference field="1" count="2">
            <x v="39"/>
            <x v="103"/>
          </reference>
          <reference field="2" count="1" selected="0">
            <x v="744"/>
          </reference>
        </references>
      </pivotArea>
    </format>
    <format dxfId="1084">
      <pivotArea dataOnly="0" labelOnly="1" fieldPosition="0">
        <references count="2">
          <reference field="1" count="9">
            <x v="0"/>
            <x v="1"/>
            <x v="2"/>
            <x v="3"/>
            <x v="17"/>
            <x v="25"/>
            <x v="33"/>
            <x v="39"/>
            <x v="103"/>
          </reference>
          <reference field="2" count="1" selected="0">
            <x v="74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9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2" firstHeaderRow="0" firstDataRow="1" firstDataCol="1" rowPageCount="1" colPageCount="1"/>
  <pivotFields count="8">
    <pivotField axis="axisPage" showAll="0">
      <items count="1378">
        <item x="0"/>
        <item x="1"/>
        <item x="2"/>
        <item x="4"/>
        <item x="5"/>
        <item x="7"/>
        <item x="8"/>
        <item x="9"/>
        <item m="1" x="1229"/>
        <item x="10"/>
        <item x="11"/>
        <item m="1" x="1233"/>
        <item x="12"/>
        <item x="13"/>
        <item x="14"/>
        <item x="16"/>
        <item x="18"/>
        <item x="3"/>
        <item x="6"/>
        <item x="17"/>
        <item x="15"/>
        <item m="1" x="1235"/>
        <item m="1" x="1234"/>
        <item x="21"/>
        <item x="19"/>
        <item x="23"/>
        <item m="1" x="1236"/>
        <item x="24"/>
        <item x="20"/>
        <item x="28"/>
        <item m="1" x="1237"/>
        <item x="22"/>
        <item x="39"/>
        <item x="25"/>
        <item x="29"/>
        <item x="35"/>
        <item x="26"/>
        <item x="27"/>
        <item x="38"/>
        <item x="30"/>
        <item x="31"/>
        <item x="32"/>
        <item m="1" x="1238"/>
        <item x="37"/>
        <item m="1" x="1239"/>
        <item m="1" x="1240"/>
        <item x="44"/>
        <item x="34"/>
        <item x="40"/>
        <item x="33"/>
        <item x="36"/>
        <item x="60"/>
        <item x="42"/>
        <item m="1" x="1242"/>
        <item x="41"/>
        <item x="47"/>
        <item x="43"/>
        <item m="1" x="1241"/>
        <item x="50"/>
        <item x="45"/>
        <item x="46"/>
        <item x="52"/>
        <item m="1" x="1243"/>
        <item x="53"/>
        <item x="56"/>
        <item x="49"/>
        <item x="48"/>
        <item m="1" x="1244"/>
        <item x="51"/>
        <item m="1" x="1245"/>
        <item x="54"/>
        <item x="55"/>
        <item x="62"/>
        <item x="57"/>
        <item x="58"/>
        <item x="59"/>
        <item x="61"/>
        <item x="63"/>
        <item x="64"/>
        <item x="65"/>
        <item x="66"/>
        <item x="67"/>
        <item x="68"/>
        <item m="1" x="1246"/>
        <item m="1" x="1247"/>
        <item x="69"/>
        <item x="70"/>
        <item x="76"/>
        <item m="1" x="1248"/>
        <item m="1" x="1249"/>
        <item m="1" x="1250"/>
        <item x="71"/>
        <item x="72"/>
        <item x="73"/>
        <item x="74"/>
        <item x="75"/>
        <item x="77"/>
        <item x="78"/>
        <item x="79"/>
        <item m="1" x="1251"/>
        <item x="87"/>
        <item x="80"/>
        <item m="1" x="1252"/>
        <item x="81"/>
        <item x="82"/>
        <item x="83"/>
        <item x="84"/>
        <item x="85"/>
        <item x="86"/>
        <item x="88"/>
        <item x="89"/>
        <item x="90"/>
        <item x="91"/>
        <item m="1" x="1253"/>
        <item x="92"/>
        <item x="93"/>
        <item x="94"/>
        <item x="95"/>
        <item m="1" x="1254"/>
        <item x="96"/>
        <item m="1" x="1255"/>
        <item x="97"/>
        <item x="104"/>
        <item x="98"/>
        <item x="109"/>
        <item x="99"/>
        <item x="100"/>
        <item x="101"/>
        <item x="102"/>
        <item x="103"/>
        <item x="105"/>
        <item x="106"/>
        <item x="107"/>
        <item x="108"/>
        <item x="110"/>
        <item x="111"/>
        <item m="1" x="12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7"/>
        <item m="1" x="1258"/>
        <item x="140"/>
        <item x="166"/>
        <item x="145"/>
        <item x="142"/>
        <item x="190"/>
        <item x="143"/>
        <item m="1" x="125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0"/>
        <item x="178"/>
        <item x="179"/>
        <item x="180"/>
        <item x="181"/>
        <item x="141"/>
        <item x="154"/>
        <item x="168"/>
        <item x="182"/>
        <item x="184"/>
        <item x="216"/>
        <item m="1" x="1261"/>
        <item x="186"/>
        <item x="185"/>
        <item x="187"/>
        <item x="188"/>
        <item x="191"/>
        <item x="192"/>
        <item x="193"/>
        <item x="194"/>
        <item x="195"/>
        <item x="196"/>
        <item x="197"/>
        <item x="199"/>
        <item x="200"/>
        <item x="201"/>
        <item m="1" x="1341"/>
        <item m="1" x="1342"/>
        <item m="1" x="1366"/>
        <item m="1" x="1295"/>
        <item x="204"/>
        <item x="202"/>
        <item x="203"/>
        <item x="205"/>
        <item x="206"/>
        <item x="183"/>
        <item x="207"/>
        <item x="208"/>
        <item x="209"/>
        <item x="210"/>
        <item x="211"/>
        <item m="1" x="1296"/>
        <item m="1" x="1297"/>
        <item m="1" x="1298"/>
        <item m="1" x="1299"/>
        <item x="222"/>
        <item x="212"/>
        <item x="213"/>
        <item x="214"/>
        <item x="215"/>
        <item x="217"/>
        <item m="1" x="1367"/>
        <item x="218"/>
        <item x="219"/>
        <item x="220"/>
        <item m="1" x="1262"/>
        <item m="1" x="1263"/>
        <item x="221"/>
        <item x="223"/>
        <item x="224"/>
        <item x="228"/>
        <item x="229"/>
        <item x="230"/>
        <item x="231"/>
        <item x="232"/>
        <item x="233"/>
        <item x="234"/>
        <item x="235"/>
        <item x="241"/>
        <item x="236"/>
        <item x="237"/>
        <item x="238"/>
        <item x="239"/>
        <item x="240"/>
        <item x="242"/>
        <item x="243"/>
        <item m="1" x="1264"/>
        <item x="244"/>
        <item x="245"/>
        <item m="1" x="135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0"/>
        <item x="373"/>
        <item x="114"/>
        <item x="279"/>
        <item x="280"/>
        <item x="226"/>
        <item m="1" x="1265"/>
        <item x="281"/>
        <item x="282"/>
        <item m="1" x="1355"/>
        <item x="283"/>
        <item x="284"/>
        <item x="285"/>
        <item x="286"/>
        <item x="287"/>
        <item x="288"/>
        <item x="135"/>
        <item x="289"/>
        <item x="290"/>
        <item x="291"/>
        <item x="292"/>
        <item x="293"/>
        <item x="294"/>
        <item x="295"/>
        <item x="296"/>
        <item x="370"/>
        <item x="297"/>
        <item x="298"/>
        <item x="299"/>
        <item x="300"/>
        <item x="301"/>
        <item m="1" x="1360"/>
        <item x="303"/>
        <item x="302"/>
        <item x="304"/>
        <item m="1" x="1351"/>
        <item x="312"/>
        <item x="309"/>
        <item x="308"/>
        <item m="1" x="1373"/>
        <item x="305"/>
        <item x="311"/>
        <item x="306"/>
        <item x="307"/>
        <item x="227"/>
        <item x="310"/>
        <item x="313"/>
        <item x="314"/>
        <item x="315"/>
        <item x="316"/>
        <item x="321"/>
        <item x="317"/>
        <item x="318"/>
        <item x="320"/>
        <item x="319"/>
        <item x="322"/>
        <item x="323"/>
        <item x="324"/>
        <item x="325"/>
        <item x="326"/>
        <item x="327"/>
        <item x="328"/>
        <item m="1" x="1301"/>
        <item x="329"/>
        <item x="330"/>
        <item x="331"/>
        <item x="332"/>
        <item x="333"/>
        <item x="334"/>
        <item m="1" x="1291"/>
        <item m="1" x="1292"/>
        <item m="1" x="1293"/>
        <item m="1" x="1294"/>
        <item m="1" x="1354"/>
        <item x="336"/>
        <item x="335"/>
        <item x="337"/>
        <item x="338"/>
        <item x="339"/>
        <item x="351"/>
        <item x="340"/>
        <item x="341"/>
        <item x="342"/>
        <item m="1" x="1266"/>
        <item x="343"/>
        <item x="344"/>
        <item x="345"/>
        <item x="346"/>
        <item x="361"/>
        <item x="347"/>
        <item x="348"/>
        <item x="349"/>
        <item x="350"/>
        <item x="355"/>
        <item x="352"/>
        <item x="354"/>
        <item x="353"/>
        <item x="371"/>
        <item x="362"/>
        <item x="356"/>
        <item x="357"/>
        <item x="358"/>
        <item x="359"/>
        <item x="360"/>
        <item m="1" x="1267"/>
        <item x="363"/>
        <item x="364"/>
        <item x="365"/>
        <item x="366"/>
        <item x="367"/>
        <item x="368"/>
        <item x="369"/>
        <item m="1" x="1268"/>
        <item m="1" x="1361"/>
        <item m="1" x="1362"/>
        <item x="372"/>
        <item x="374"/>
        <item m="1" x="1269"/>
        <item x="378"/>
        <item x="381"/>
        <item x="375"/>
        <item x="376"/>
        <item x="377"/>
        <item m="1" x="1270"/>
        <item x="379"/>
        <item x="380"/>
        <item x="382"/>
        <item x="383"/>
        <item x="384"/>
        <item x="385"/>
        <item m="1" x="1368"/>
        <item m="1" x="1363"/>
        <item x="386"/>
        <item x="387"/>
        <item x="388"/>
        <item m="1" x="1271"/>
        <item m="1" x="1272"/>
        <item x="389"/>
        <item x="390"/>
        <item x="393"/>
        <item x="391"/>
        <item x="392"/>
        <item x="394"/>
        <item x="395"/>
        <item x="396"/>
        <item x="397"/>
        <item x="398"/>
        <item x="399"/>
        <item m="1" x="1273"/>
        <item x="400"/>
        <item x="401"/>
        <item x="402"/>
        <item x="403"/>
        <item x="404"/>
        <item x="405"/>
        <item m="1" x="1274"/>
        <item x="406"/>
        <item x="407"/>
        <item x="409"/>
        <item x="410"/>
        <item x="411"/>
        <item x="412"/>
        <item m="1" x="1302"/>
        <item x="413"/>
        <item x="414"/>
        <item x="415"/>
        <item x="408"/>
        <item x="416"/>
        <item m="1" x="1375"/>
        <item x="421"/>
        <item m="1" x="1346"/>
        <item x="417"/>
        <item x="418"/>
        <item x="420"/>
        <item m="1" x="1369"/>
        <item x="419"/>
        <item m="1" x="1303"/>
        <item x="422"/>
        <item x="423"/>
        <item x="424"/>
        <item x="425"/>
        <item x="426"/>
        <item x="427"/>
        <item x="428"/>
        <item x="429"/>
        <item x="430"/>
        <item x="431"/>
        <item x="432"/>
        <item x="433"/>
        <item x="434"/>
        <item x="435"/>
        <item x="436"/>
        <item x="437"/>
        <item x="438"/>
        <item x="439"/>
        <item x="440"/>
        <item x="441"/>
        <item x="442"/>
        <item x="443"/>
        <item m="1" x="1357"/>
        <item x="444"/>
        <item x="445"/>
        <item x="446"/>
        <item m="1" x="1356"/>
        <item x="447"/>
        <item m="1" x="1359"/>
        <item x="448"/>
        <item m="1" x="1371"/>
        <item x="449"/>
        <item x="450"/>
        <item m="1" x="1275"/>
        <item x="451"/>
        <item x="452"/>
        <item x="453"/>
        <item x="454"/>
        <item x="455"/>
        <item m="1" x="1304"/>
        <item x="456"/>
        <item x="457"/>
        <item x="458"/>
        <item x="459"/>
        <item x="460"/>
        <item x="461"/>
        <item x="462"/>
        <item m="1" x="1276"/>
        <item x="463"/>
        <item x="464"/>
        <item x="465"/>
        <item x="466"/>
        <item x="467"/>
        <item x="468"/>
        <item x="469"/>
        <item x="470"/>
        <item x="471"/>
        <item x="472"/>
        <item m="1" x="1325"/>
        <item x="473"/>
        <item x="474"/>
        <item x="475"/>
        <item x="476"/>
        <item x="477"/>
        <item m="1" x="1326"/>
        <item x="478"/>
        <item x="479"/>
        <item x="480"/>
        <item x="481"/>
        <item m="1" x="1305"/>
        <item x="482"/>
        <item x="483"/>
        <item x="484"/>
        <item x="485"/>
        <item x="486"/>
        <item x="487"/>
        <item x="488"/>
        <item x="489"/>
        <item x="490"/>
        <item x="491"/>
        <item x="492"/>
        <item x="493"/>
        <item x="494"/>
        <item x="495"/>
        <item x="496"/>
        <item m="1" x="1286"/>
        <item x="498"/>
        <item x="497"/>
        <item x="499"/>
        <item x="500"/>
        <item x="501"/>
        <item x="502"/>
        <item x="503"/>
        <item m="1" x="1287"/>
        <item x="505"/>
        <item x="506"/>
        <item x="507"/>
        <item x="508"/>
        <item x="509"/>
        <item x="510"/>
        <item x="511"/>
        <item m="1" x="1306"/>
        <item m="1" x="1307"/>
        <item m="1" x="1308"/>
        <item m="1" x="1309"/>
        <item m="1" x="1310"/>
        <item x="512"/>
        <item x="513"/>
        <item x="514"/>
        <item x="515"/>
        <item x="516"/>
        <item x="517"/>
        <item x="518"/>
        <item x="519"/>
        <item x="520"/>
        <item x="521"/>
        <item x="522"/>
        <item x="523"/>
        <item x="524"/>
        <item x="525"/>
        <item x="526"/>
        <item x="527"/>
        <item x="528"/>
        <item x="529"/>
        <item x="530"/>
        <item x="531"/>
        <item x="532"/>
        <item m="1" x="1311"/>
        <item x="538"/>
        <item x="533"/>
        <item x="534"/>
        <item x="535"/>
        <item x="536"/>
        <item x="537"/>
        <item x="542"/>
        <item x="539"/>
        <item x="540"/>
        <item x="541"/>
        <item x="543"/>
        <item x="544"/>
        <item x="545"/>
        <item x="546"/>
        <item x="547"/>
        <item x="549"/>
        <item x="550"/>
        <item x="551"/>
        <item x="552"/>
        <item x="553"/>
        <item x="554"/>
        <item x="555"/>
        <item m="1" x="132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8"/>
        <item x="607"/>
        <item x="611"/>
        <item x="612"/>
        <item x="613"/>
        <item x="614"/>
        <item x="608"/>
        <item x="609"/>
        <item x="610"/>
        <item x="615"/>
        <item x="616"/>
        <item m="1" x="1329"/>
        <item x="617"/>
        <item x="618"/>
        <item m="1" x="1330"/>
        <item x="619"/>
        <item x="620"/>
        <item x="621"/>
        <item m="1" x="1331"/>
        <item x="622"/>
        <item m="1" x="1332"/>
        <item x="624"/>
        <item x="623"/>
        <item x="625"/>
        <item x="627"/>
        <item x="629"/>
        <item x="630"/>
        <item x="631"/>
        <item x="632"/>
        <item x="633"/>
        <item x="634"/>
        <item m="1" x="1312"/>
        <item x="648"/>
        <item x="635"/>
        <item m="1" x="1288"/>
        <item m="1" x="1313"/>
        <item x="636"/>
        <item x="637"/>
        <item x="626"/>
        <item x="641"/>
        <item x="642"/>
        <item x="643"/>
        <item m="1" x="1314"/>
        <item x="628"/>
        <item x="644"/>
        <item x="645"/>
        <item x="646"/>
        <item m="1" x="1277"/>
        <item x="647"/>
        <item x="649"/>
        <item x="650"/>
        <item x="640"/>
        <item x="651"/>
        <item x="652"/>
        <item m="1" x="1365"/>
        <item x="653"/>
        <item m="1" x="1333"/>
        <item m="1" x="1334"/>
        <item m="1" x="1315"/>
        <item x="654"/>
        <item m="1" x="1316"/>
        <item x="655"/>
        <item x="656"/>
        <item x="657"/>
        <item x="658"/>
        <item x="659"/>
        <item x="639"/>
        <item x="660"/>
        <item x="662"/>
        <item x="665"/>
        <item x="663"/>
        <item x="664"/>
        <item x="638"/>
        <item x="661"/>
        <item x="666"/>
        <item x="667"/>
        <item x="668"/>
        <item x="669"/>
        <item x="670"/>
        <item x="671"/>
        <item x="672"/>
        <item x="673"/>
        <item x="674"/>
        <item m="1" x="1278"/>
        <item x="675"/>
        <item m="1" x="1279"/>
        <item x="679"/>
        <item x="676"/>
        <item x="677"/>
        <item x="678"/>
        <item x="680"/>
        <item m="1" x="1348"/>
        <item x="682"/>
        <item x="681"/>
        <item x="683"/>
        <item x="684"/>
        <item x="685"/>
        <item x="686"/>
        <item x="687"/>
        <item x="688"/>
        <item x="697"/>
        <item x="689"/>
        <item x="690"/>
        <item x="691"/>
        <item x="705"/>
        <item x="700"/>
        <item x="692"/>
        <item x="693"/>
        <item x="694"/>
        <item m="1" x="1350"/>
        <item x="695"/>
        <item x="696"/>
        <item x="698"/>
        <item x="699"/>
        <item x="701"/>
        <item m="1" x="1282"/>
        <item x="702"/>
        <item x="706"/>
        <item x="703"/>
        <item x="704"/>
        <item x="707"/>
        <item x="717"/>
        <item x="709"/>
        <item x="710"/>
        <item x="711"/>
        <item x="712"/>
        <item x="713"/>
        <item x="714"/>
        <item x="715"/>
        <item x="716"/>
        <item m="1" x="1317"/>
        <item x="718"/>
        <item x="719"/>
        <item x="720"/>
        <item m="1" x="1280"/>
        <item m="1" x="1281"/>
        <item m="1" x="1283"/>
        <item x="726"/>
        <item x="721"/>
        <item x="722"/>
        <item x="723"/>
        <item x="724"/>
        <item x="725"/>
        <item x="727"/>
        <item x="758"/>
        <item x="728"/>
        <item x="729"/>
        <item x="730"/>
        <item m="1" x="1364"/>
        <item m="1" x="1344"/>
        <item x="731"/>
        <item x="732"/>
        <item x="733"/>
        <item m="1" x="1353"/>
        <item x="734"/>
        <item x="735"/>
        <item x="736"/>
        <item x="737"/>
        <item x="738"/>
        <item x="739"/>
        <item x="740"/>
        <item x="741"/>
        <item x="742"/>
        <item x="765"/>
        <item x="743"/>
        <item x="744"/>
        <item x="745"/>
        <item x="746"/>
        <item x="753"/>
        <item x="747"/>
        <item m="1" x="1284"/>
        <item x="748"/>
        <item x="749"/>
        <item x="750"/>
        <item x="751"/>
        <item x="767"/>
        <item x="752"/>
        <item x="754"/>
        <item x="755"/>
        <item x="756"/>
        <item x="757"/>
        <item m="1" x="1318"/>
        <item x="759"/>
        <item m="1" x="1335"/>
        <item x="760"/>
        <item m="1" x="1319"/>
        <item x="761"/>
        <item x="762"/>
        <item m="1" x="1345"/>
        <item x="763"/>
        <item m="1" x="1343"/>
        <item x="764"/>
        <item x="766"/>
        <item x="768"/>
        <item m="1" x="1340"/>
        <item x="769"/>
        <item x="770"/>
        <item x="771"/>
        <item x="772"/>
        <item x="773"/>
        <item x="774"/>
        <item x="775"/>
        <item x="776"/>
        <item x="777"/>
        <item x="778"/>
        <item x="779"/>
        <item x="780"/>
        <item x="781"/>
        <item x="782"/>
        <item x="783"/>
        <item x="784"/>
        <item x="785"/>
        <item x="786"/>
        <item x="787"/>
        <item x="788"/>
        <item x="789"/>
        <item x="790"/>
        <item x="791"/>
        <item m="1" x="1320"/>
        <item x="792"/>
        <item m="1" x="1321"/>
        <item x="793"/>
        <item x="799"/>
        <item x="794"/>
        <item x="795"/>
        <item x="796"/>
        <item x="797"/>
        <item x="798"/>
        <item x="800"/>
        <item x="802"/>
        <item x="801"/>
        <item m="1" x="1322"/>
        <item x="803"/>
        <item x="804"/>
        <item x="805"/>
        <item x="809"/>
        <item x="811"/>
        <item x="810"/>
        <item m="1" x="1349"/>
        <item x="813"/>
        <item x="808"/>
        <item m="1" x="1347"/>
        <item x="820"/>
        <item m="1" x="1372"/>
        <item x="812"/>
        <item x="814"/>
        <item x="816"/>
        <item x="817"/>
        <item x="806"/>
        <item x="815"/>
        <item x="818"/>
        <item m="1" x="1289"/>
        <item x="822"/>
        <item x="823"/>
        <item m="1" x="1336"/>
        <item x="825"/>
        <item x="830"/>
        <item x="828"/>
        <item x="824"/>
        <item x="829"/>
        <item x="834"/>
        <item x="832"/>
        <item x="833"/>
        <item x="831"/>
        <item x="708"/>
        <item x="838"/>
        <item x="839"/>
        <item x="836"/>
        <item x="841"/>
        <item x="842"/>
        <item x="843"/>
        <item m="1" x="1370"/>
        <item x="835"/>
        <item m="1" x="1358"/>
        <item m="1" x="1290"/>
        <item x="821"/>
        <item x="837"/>
        <item x="840"/>
        <item x="847"/>
        <item x="846"/>
        <item x="848"/>
        <item x="845"/>
        <item m="1" x="1337"/>
        <item x="850"/>
        <item x="849"/>
        <item x="844"/>
        <item m="1" x="1374"/>
        <item x="851"/>
        <item x="853"/>
        <item x="854"/>
        <item x="855"/>
        <item x="857"/>
        <item x="858"/>
        <item x="852"/>
        <item x="859"/>
        <item x="860"/>
        <item x="807"/>
        <item x="819"/>
        <item x="856"/>
        <item x="827"/>
        <item x="861"/>
        <item x="863"/>
        <item x="862"/>
        <item x="864"/>
        <item x="865"/>
        <item x="866"/>
        <item x="869"/>
        <item x="867"/>
        <item x="868"/>
        <item x="871"/>
        <item x="872"/>
        <item x="873"/>
        <item x="875"/>
        <item m="1" x="1338"/>
        <item x="874"/>
        <item x="878"/>
        <item x="880"/>
        <item x="879"/>
        <item x="877"/>
        <item x="881"/>
        <item x="882"/>
        <item x="884"/>
        <item m="1" x="1339"/>
        <item x="876"/>
        <item x="883"/>
        <item x="885"/>
        <item x="887"/>
        <item x="888"/>
        <item x="886"/>
        <item x="826"/>
        <item x="889"/>
        <item x="890"/>
        <item x="891"/>
        <item x="892"/>
        <item m="1" x="1285"/>
        <item x="893"/>
        <item x="894"/>
        <item x="895"/>
        <item x="899"/>
        <item x="897"/>
        <item x="901"/>
        <item x="896"/>
        <item x="898"/>
        <item x="903"/>
        <item x="904"/>
        <item x="905"/>
        <item x="906"/>
        <item x="902"/>
        <item x="900"/>
        <item x="907"/>
        <item x="870"/>
        <item m="1" x="1323"/>
        <item x="909"/>
        <item x="908"/>
        <item x="910"/>
        <item m="1" x="132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3"/>
        <item x="1154"/>
        <item x="1152"/>
        <item x="1157"/>
        <item x="1156"/>
        <item x="1160"/>
        <item m="1" x="123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1"/>
        <item m="1" x="1228"/>
        <item m="1" x="1232"/>
        <item m="1" x="1224"/>
        <item m="1" x="1225"/>
        <item x="1209"/>
        <item x="1212"/>
        <item x="1204"/>
        <item x="1208"/>
        <item x="1210"/>
        <item x="1207"/>
        <item x="1203"/>
        <item x="1205"/>
        <item x="1213"/>
        <item x="1214"/>
        <item x="1206"/>
        <item x="1211"/>
        <item m="1" x="1226"/>
        <item x="1215"/>
        <item x="1219"/>
        <item x="1220"/>
        <item x="1222"/>
        <item m="1" x="1227"/>
        <item x="1217"/>
        <item x="1218"/>
        <item x="1221"/>
        <item x="1216"/>
        <item t="default"/>
      </items>
    </pivotField>
    <pivotField axis="axisRow" showAll="0" sortType="descending">
      <items count="151">
        <item sd="0" x="48"/>
        <item sd="0" x="50"/>
        <item sd="0" x="39"/>
        <item sd="0" x="37"/>
        <item sd="0" x="40"/>
        <item sd="0" x="0"/>
        <item sd="0" x="24"/>
        <item sd="0" x="34"/>
        <item sd="0" x="31"/>
        <item sd="0" x="20"/>
        <item sd="0" x="25"/>
        <item sd="0" x="29"/>
        <item sd="0" x="16"/>
        <item sd="0" m="1" x="13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4"/>
        <item sd="0" x="45"/>
        <item sd="0" x="42"/>
        <item sd="0" m="1" x="134"/>
        <item sd="0" x="44"/>
        <item sd="0" x="47"/>
        <item sd="0" x="49"/>
        <item sd="0" m="1" x="135"/>
        <item sd="0" x="27"/>
        <item sd="0" x="52"/>
        <item sd="0" x="51"/>
        <item sd="0" x="53"/>
        <item sd="0" x="54"/>
        <item sd="0" x="55"/>
        <item sd="0" x="56"/>
        <item sd="0" x="57"/>
        <item sd="0" x="58"/>
        <item sd="0" x="59"/>
        <item sd="0" x="60"/>
        <item sd="0" x="61"/>
        <item sd="0" x="62"/>
        <item sd="0" x="63"/>
        <item sd="0" x="64"/>
        <item sd="0" x="65"/>
        <item sd="0" x="66"/>
        <item sd="0" x="70"/>
        <item sd="0" m="1" x="138"/>
        <item sd="0" x="67"/>
        <item sd="0" x="69"/>
        <item sd="0" m="1" x="133"/>
        <item sd="0" x="71"/>
        <item sd="0" x="72"/>
        <item sd="0" x="73"/>
        <item sd="0" m="1" x="141"/>
        <item sd="0" m="1" x="149"/>
        <item sd="0" m="1" x="143"/>
        <item sd="0" x="77"/>
        <item sd="0" x="76"/>
        <item sd="0" x="82"/>
        <item sd="0" x="74"/>
        <item sd="0" x="75"/>
        <item sd="0" x="68"/>
        <item sd="0" x="78"/>
        <item sd="0" x="79"/>
        <item sd="0" m="1" x="140"/>
        <item sd="0" x="80"/>
        <item sd="0" x="81"/>
        <item sd="0" m="1" x="142"/>
        <item sd="0" x="83"/>
        <item sd="0" x="86"/>
        <item sd="0" x="84"/>
        <item sd="0" x="85"/>
        <item sd="0" x="87"/>
        <item sd="0" x="89"/>
        <item sd="0" x="90"/>
        <item sd="0" x="91"/>
        <item sd="0" x="92"/>
        <item sd="0" x="93"/>
        <item sd="0" x="94"/>
        <item sd="0" x="95"/>
        <item sd="0" x="96"/>
        <item sd="0" m="1" x="146"/>
        <item sd="0" m="1" x="147"/>
        <item sd="0" m="1" x="137"/>
        <item sd="0" x="97"/>
        <item sd="0" x="100"/>
        <item sd="0" m="1" x="145"/>
        <item sd="0" x="101"/>
        <item sd="0" x="110"/>
        <item sd="0" x="106"/>
        <item sd="0" x="88"/>
        <item sd="0" x="102"/>
        <item sd="0" x="112"/>
        <item sd="0" x="113"/>
        <item sd="0" m="1" x="148"/>
        <item sd="0" x="108"/>
        <item sd="0" x="115"/>
        <item sd="0" m="1" x="139"/>
        <item sd="0" x="116"/>
        <item sd="0" x="98"/>
        <item sd="0" x="99"/>
        <item sd="0" x="103"/>
        <item sd="0" x="114"/>
        <item sd="0" x="107"/>
        <item sd="0" x="117"/>
        <item sd="0" x="118"/>
        <item sd="0" x="119"/>
        <item sd="0" x="120"/>
        <item m="1" x="136"/>
        <item sd="0" x="121"/>
        <item sd="0" x="104"/>
        <item sd="0" x="122"/>
        <item sd="0" x="105"/>
        <item sd="0" x="111"/>
        <item sd="0" x="109"/>
        <item sd="0" m="1" x="131"/>
        <item sd="0" x="123"/>
        <item m="1" x="130"/>
        <item x="124"/>
        <item x="125"/>
        <item x="126"/>
        <item x="127"/>
        <item m="1" x="129"/>
        <item x="128"/>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7">
    <i>
      <x v="138"/>
    </i>
    <i>
      <x v="129"/>
    </i>
    <i>
      <x v="117"/>
    </i>
    <i>
      <x v="137"/>
    </i>
    <i>
      <x v="121"/>
    </i>
    <i>
      <x v="101"/>
    </i>
    <i>
      <x v="132"/>
    </i>
    <i>
      <x v="142"/>
    </i>
    <i>
      <x v="127"/>
    </i>
    <i>
      <x v="146"/>
    </i>
    <i r="1">
      <x v="33"/>
    </i>
    <i>
      <x v="118"/>
    </i>
    <i>
      <x v="122"/>
    </i>
    <i>
      <x v="125"/>
    </i>
    <i>
      <x v="145"/>
    </i>
    <i r="1">
      <x v="9"/>
    </i>
    <i r="1">
      <x v="4"/>
    </i>
    <i r="1">
      <x v="52"/>
    </i>
    <i>
      <x v="144"/>
    </i>
    <i r="1">
      <x v="33"/>
    </i>
    <i>
      <x v="140"/>
    </i>
    <i>
      <x v="22"/>
    </i>
    <i>
      <x v="104"/>
    </i>
    <i>
      <x v="149"/>
    </i>
    <i r="1">
      <x v="9"/>
    </i>
    <i>
      <x v="136"/>
    </i>
    <i>
      <x v="82"/>
    </i>
    <i>
      <x v="147"/>
    </i>
    <i r="1">
      <x v="4"/>
    </i>
    <i>
      <x v="115"/>
    </i>
    <i>
      <x v="119"/>
    </i>
    <i>
      <x v="5"/>
    </i>
    <i>
      <x v="23"/>
    </i>
    <i>
      <x v="12"/>
    </i>
    <i>
      <x v="26"/>
    </i>
    <i>
      <x v="92"/>
    </i>
    <i>
      <x v="28"/>
    </i>
    <i>
      <x v="113"/>
    </i>
    <i>
      <x v="29"/>
    </i>
    <i>
      <x v="16"/>
    </i>
    <i>
      <x v="30"/>
    </i>
    <i>
      <x v="87"/>
    </i>
    <i>
      <x v="31"/>
    </i>
    <i>
      <x v="97"/>
    </i>
    <i>
      <x v="32"/>
    </i>
    <i>
      <x v="105"/>
    </i>
    <i>
      <x v="33"/>
    </i>
    <i>
      <x v="25"/>
    </i>
    <i>
      <x v="34"/>
    </i>
    <i>
      <x v="131"/>
    </i>
    <i>
      <x v="35"/>
    </i>
    <i>
      <x v="19"/>
    </i>
    <i>
      <x v="36"/>
    </i>
    <i>
      <x v="85"/>
    </i>
    <i>
      <x v="37"/>
    </i>
    <i>
      <x v="89"/>
    </i>
    <i>
      <x v="38"/>
    </i>
    <i>
      <x v="95"/>
    </i>
    <i>
      <x v="39"/>
    </i>
    <i>
      <x v="99"/>
    </i>
    <i>
      <x v="40"/>
    </i>
    <i>
      <x v="103"/>
    </i>
    <i>
      <x v="41"/>
    </i>
    <i>
      <x v="110"/>
    </i>
    <i>
      <x v="42"/>
    </i>
    <i>
      <x v="24"/>
    </i>
    <i>
      <x v="7"/>
    </i>
    <i>
      <x v="10"/>
    </i>
    <i>
      <x v="43"/>
    </i>
    <i>
      <x v="11"/>
    </i>
    <i>
      <x v="44"/>
    </i>
    <i>
      <x v="14"/>
    </i>
    <i>
      <x v="45"/>
    </i>
    <i>
      <x v="133"/>
    </i>
    <i>
      <x v="47"/>
    </i>
    <i>
      <x v="18"/>
    </i>
    <i>
      <x v="48"/>
    </i>
    <i>
      <x v="21"/>
    </i>
    <i>
      <x v="50"/>
    </i>
    <i>
      <x v="84"/>
    </i>
    <i>
      <x v="51"/>
    </i>
    <i>
      <x v="86"/>
    </i>
    <i>
      <x v="52"/>
    </i>
    <i>
      <x v="88"/>
    </i>
    <i>
      <x v="54"/>
    </i>
    <i>
      <x v="91"/>
    </i>
    <i>
      <x v="55"/>
    </i>
    <i>
      <x v="94"/>
    </i>
    <i>
      <x v="56"/>
    </i>
    <i>
      <x v="96"/>
    </i>
    <i>
      <x v="57"/>
    </i>
    <i>
      <x v="98"/>
    </i>
    <i>
      <x v="58"/>
    </i>
    <i>
      <x v="100"/>
    </i>
    <i>
      <x v="59"/>
    </i>
    <i>
      <x v="102"/>
    </i>
    <i>
      <x v="60"/>
    </i>
    <i>
      <x v="6"/>
    </i>
    <i>
      <x v="61"/>
    </i>
    <i>
      <x v="106"/>
    </i>
    <i>
      <x v="62"/>
    </i>
    <i>
      <x v="111"/>
    </i>
    <i>
      <x v="63"/>
    </i>
    <i>
      <x v="114"/>
    </i>
    <i>
      <x v="64"/>
    </i>
    <i>
      <x v="116"/>
    </i>
    <i>
      <x v="65"/>
    </i>
    <i>
      <x v="8"/>
    </i>
    <i>
      <x v="66"/>
    </i>
    <i>
      <x v="9"/>
    </i>
    <i>
      <x v="2"/>
    </i>
    <i>
      <x v="124"/>
    </i>
    <i>
      <x v="3"/>
    </i>
    <i>
      <x v="126"/>
    </i>
    <i>
      <x v="69"/>
    </i>
    <i>
      <x v="128"/>
    </i>
    <i>
      <x v="70"/>
    </i>
    <i>
      <x v="130"/>
    </i>
    <i>
      <x v="71"/>
    </i>
    <i>
      <x v="15"/>
    </i>
    <i>
      <x v="73"/>
    </i>
    <i>
      <x v="135"/>
    </i>
    <i>
      <x v="74"/>
    </i>
    <i>
      <x v="17"/>
    </i>
    <i>
      <x v="76"/>
    </i>
    <i>
      <x v="139"/>
    </i>
    <i>
      <x v="77"/>
    </i>
    <i>
      <x v="20"/>
    </i>
    <i>
      <x v="78"/>
    </i>
    <i>
      <x v="1"/>
    </i>
    <i>
      <x v="4"/>
    </i>
    <i>
      <x v="83"/>
    </i>
    <i>
      <x v="67"/>
    </i>
    <i>
      <x/>
    </i>
    <i>
      <x v="6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83">
      <pivotArea collapsedLevelsAreSubtotals="1" fieldPosition="0">
        <references count="1">
          <reference field="2" count="1">
            <x v="9"/>
          </reference>
        </references>
      </pivotArea>
    </format>
    <format dxfId="1082">
      <pivotArea collapsedLevelsAreSubtotals="1" fieldPosition="0">
        <references count="1">
          <reference field="2" count="1">
            <x v="4"/>
          </reference>
        </references>
      </pivotArea>
    </format>
    <format dxfId="1081">
      <pivotArea grandRow="1" outline="0" collapsedLevelsAreSubtotals="1" fieldPosition="0"/>
    </format>
    <format dxfId="1080">
      <pivotArea dataOnly="0" labelOnly="1" grandRow="1" outline="0" fieldPosition="0"/>
    </format>
    <format dxfId="1079">
      <pivotArea grandRow="1" outline="0" collapsedLevelsAreSubtotals="1" fieldPosition="0"/>
    </format>
    <format dxfId="1078">
      <pivotArea dataOnly="0" labelOnly="1" grandRow="1" outline="0" fieldPosition="0"/>
    </format>
    <format dxfId="1077">
      <pivotArea grandRow="1" outline="0" collapsedLevelsAreSubtotals="1" fieldPosition="0"/>
    </format>
    <format dxfId="1076">
      <pivotArea dataOnly="0" labelOnly="1" grandRow="1" outline="0" fieldPosition="0"/>
    </format>
    <format dxfId="1075">
      <pivotArea outline="0" collapsedLevelsAreSubtotals="1" fieldPosition="0">
        <references count="1">
          <reference field="4294967294" count="1" selected="0">
            <x v="0"/>
          </reference>
        </references>
      </pivotArea>
    </format>
    <format dxfId="1074">
      <pivotArea dataOnly="0" labelOnly="1" outline="0" fieldPosition="0">
        <references count="1">
          <reference field="0" count="0"/>
        </references>
      </pivotArea>
    </format>
    <format dxfId="1073">
      <pivotArea dataOnly="0" labelOnly="1" outline="0" fieldPosition="0">
        <references count="1">
          <reference field="4294967294" count="1">
            <x v="0"/>
          </reference>
        </references>
      </pivotArea>
    </format>
    <format dxfId="1072">
      <pivotArea outline="0" collapsedLevelsAreSubtotals="1" fieldPosition="0">
        <references count="1">
          <reference field="4294967294" count="1" selected="0">
            <x v="1"/>
          </reference>
        </references>
      </pivotArea>
    </format>
    <format dxfId="1071">
      <pivotArea dataOnly="0" labelOnly="1" outline="0" fieldPosition="0">
        <references count="1">
          <reference field="4294967294" count="1">
            <x v="1"/>
          </reference>
        </references>
      </pivotArea>
    </format>
    <format dxfId="1070">
      <pivotArea outline="0" collapsedLevelsAreSubtotals="1" fieldPosition="0">
        <references count="1">
          <reference field="4294967294" count="1" selected="0">
            <x v="2"/>
          </reference>
        </references>
      </pivotArea>
    </format>
    <format dxfId="1069">
      <pivotArea dataOnly="0" labelOnly="1" outline="0" fieldPosition="0">
        <references count="1">
          <reference field="4294967294" count="1">
            <x v="2"/>
          </reference>
        </references>
      </pivotArea>
    </format>
    <format dxfId="1068">
      <pivotArea grandRow="1" outline="0" collapsedLevelsAreSubtotals="1" fieldPosition="0"/>
    </format>
    <format dxfId="1067">
      <pivotArea dataOnly="0" labelOnly="1" grandRow="1" outline="0" fieldPosition="0"/>
    </format>
    <format dxfId="1066">
      <pivotArea type="all" dataOnly="0" outline="0" fieldPosition="0"/>
    </format>
    <format dxfId="1065">
      <pivotArea grandRow="1" outline="0" collapsedLevelsAreSubtotals="1" fieldPosition="0"/>
    </format>
    <format dxfId="1064">
      <pivotArea dataOnly="0" labelOnly="1" grandRow="1" outline="0" fieldPosition="0"/>
    </format>
    <format dxfId="1063">
      <pivotArea collapsedLevelsAreSubtotals="1" fieldPosition="0">
        <references count="2">
          <reference field="4294967294" count="1" selected="0">
            <x v="2"/>
          </reference>
          <reference field="1" count="1">
            <x v="22"/>
          </reference>
        </references>
      </pivotArea>
    </format>
    <format dxfId="1062">
      <pivotArea collapsedLevelsAreSubtotals="1" fieldPosition="0">
        <references count="3">
          <reference field="4294967294" count="1" selected="0">
            <x v="2"/>
          </reference>
          <reference field="1" count="1">
            <x v="22"/>
          </reference>
          <reference field="2" count="1" selected="0">
            <x v="7"/>
          </reference>
        </references>
      </pivotArea>
    </format>
    <format dxfId="1061">
      <pivotArea dataOnly="0" labelOnly="1" outline="0" fieldPosition="0">
        <references count="1">
          <reference field="4294967294" count="3">
            <x v="0"/>
            <x v="1"/>
            <x v="2"/>
          </reference>
        </references>
      </pivotArea>
    </format>
    <format dxfId="1060">
      <pivotArea dataOnly="0" labelOnly="1" outline="0" fieldPosition="0">
        <references count="1">
          <reference field="4294967294" count="1">
            <x v="0"/>
          </reference>
        </references>
      </pivotArea>
    </format>
    <format dxfId="1059">
      <pivotArea dataOnly="0" labelOnly="1" outline="0" fieldPosition="0">
        <references count="1">
          <reference field="4294967294" count="1">
            <x v="1"/>
          </reference>
        </references>
      </pivotArea>
    </format>
    <format dxfId="1058">
      <pivotArea dataOnly="0" labelOnly="1" outline="0" fieldPosition="0">
        <references count="1">
          <reference field="4294967294" count="1">
            <x v="1"/>
          </reference>
        </references>
      </pivotArea>
    </format>
    <format dxfId="1057">
      <pivotArea dataOnly="0" labelOnly="1" outline="0" fieldPosition="0">
        <references count="1">
          <reference field="4294967294" count="1">
            <x v="2"/>
          </reference>
        </references>
      </pivotArea>
    </format>
    <format dxfId="1056">
      <pivotArea dataOnly="0" labelOnly="1" fieldPosition="0">
        <references count="1">
          <reference field="2" count="0"/>
        </references>
      </pivotArea>
    </format>
    <format dxfId="1055">
      <pivotArea collapsedLevelsAreSubtotals="1" fieldPosition="0">
        <references count="2">
          <reference field="4294967294" count="1" selected="0">
            <x v="2"/>
          </reference>
          <reference field="2" count="1">
            <x v="4"/>
          </reference>
        </references>
      </pivotArea>
    </format>
    <format dxfId="1054">
      <pivotArea collapsedLevelsAreSubtotals="1" fieldPosition="0">
        <references count="2">
          <reference field="4294967294" count="1" selected="0">
            <x v="2"/>
          </reference>
          <reference field="2" count="1">
            <x v="9"/>
          </reference>
        </references>
      </pivotArea>
    </format>
    <format dxfId="1053">
      <pivotArea collapsedLevelsAreSubtotals="1" fieldPosition="0">
        <references count="2">
          <reference field="4294967294" count="1" selected="0">
            <x v="2"/>
          </reference>
          <reference field="2" count="1">
            <x v="14"/>
          </reference>
        </references>
      </pivotArea>
    </format>
    <format dxfId="1052">
      <pivotArea collapsedLevelsAreSubtotals="1" fieldPosition="0">
        <references count="3">
          <reference field="4294967294" count="1" selected="0">
            <x v="2"/>
          </reference>
          <reference field="1" count="3">
            <x v="3"/>
            <x v="37"/>
            <x v="41"/>
          </reference>
          <reference field="2" count="1" selected="0">
            <x v="14"/>
          </reference>
        </references>
      </pivotArea>
    </format>
    <format dxfId="1051">
      <pivotArea collapsedLevelsAreSubtotals="1" fieldPosition="0">
        <references count="3">
          <reference field="4294967294" count="1" selected="0">
            <x v="2"/>
          </reference>
          <reference field="1" count="1">
            <x v="6"/>
          </reference>
          <reference field="2" count="1" selected="0">
            <x v="14"/>
          </reference>
        </references>
      </pivotArea>
    </format>
    <format dxfId="1050">
      <pivotArea collapsedLevelsAreSubtotals="1" fieldPosition="0">
        <references count="3">
          <reference field="4294967294" count="1" selected="0">
            <x v="2"/>
          </reference>
          <reference field="1" count="1">
            <x v="27"/>
          </reference>
          <reference field="2" count="1" selected="0">
            <x v="14"/>
          </reference>
        </references>
      </pivotArea>
    </format>
    <format dxfId="1049">
      <pivotArea collapsedLevelsAreSubtotals="1" fieldPosition="0">
        <references count="1">
          <reference field="2" count="1">
            <x v="0"/>
          </reference>
        </references>
      </pivotArea>
    </format>
    <format dxfId="1048">
      <pivotArea collapsedLevelsAreSubtotals="1" fieldPosition="0">
        <references count="1">
          <reference field="2" count="1">
            <x v="14"/>
          </reference>
        </references>
      </pivotArea>
    </format>
    <format dxfId="1047">
      <pivotArea collapsedLevelsAreSubtotals="1" fieldPosition="0">
        <references count="1">
          <reference field="2" count="1">
            <x v="9"/>
          </reference>
        </references>
      </pivotArea>
    </format>
    <format dxfId="1046">
      <pivotArea collapsedLevelsAreSubtotals="1" fieldPosition="0">
        <references count="1">
          <reference field="2" count="1">
            <x v="5"/>
          </reference>
        </references>
      </pivotArea>
    </format>
    <format dxfId="1045">
      <pivotArea collapsedLevelsAreSubtotals="1" fieldPosition="0">
        <references count="1">
          <reference field="2" count="1">
            <x v="17"/>
          </reference>
        </references>
      </pivotArea>
    </format>
    <format dxfId="1044">
      <pivotArea collapsedLevelsAreSubtotals="1" fieldPosition="0">
        <references count="1">
          <reference field="2" count="1">
            <x v="2"/>
          </reference>
        </references>
      </pivotArea>
    </format>
    <format dxfId="1043">
      <pivotArea collapsedLevelsAreSubtotals="1" fieldPosition="0">
        <references count="1">
          <reference field="2" count="1">
            <x v="10"/>
          </reference>
        </references>
      </pivotArea>
    </format>
    <format dxfId="1042">
      <pivotArea collapsedLevelsAreSubtotals="1" fieldPosition="0">
        <references count="1">
          <reference field="2" count="1">
            <x v="1"/>
          </reference>
        </references>
      </pivotArea>
    </format>
    <format dxfId="1041">
      <pivotArea collapsedLevelsAreSubtotals="1" fieldPosition="0">
        <references count="1">
          <reference field="2" count="1">
            <x v="13"/>
          </reference>
        </references>
      </pivotArea>
    </format>
    <format dxfId="1040">
      <pivotArea collapsedLevelsAreSubtotals="1" fieldPosition="0">
        <references count="1">
          <reference field="2" count="1">
            <x v="4"/>
          </reference>
        </references>
      </pivotArea>
    </format>
    <format dxfId="1039">
      <pivotArea collapsedLevelsAreSubtotals="1" fieldPosition="0">
        <references count="1">
          <reference field="2" count="1">
            <x v="8"/>
          </reference>
        </references>
      </pivotArea>
    </format>
    <format dxfId="1038">
      <pivotArea collapsedLevelsAreSubtotals="1" fieldPosition="0">
        <references count="1">
          <reference field="2" count="1">
            <x v="3"/>
          </reference>
        </references>
      </pivotArea>
    </format>
    <format dxfId="1037">
      <pivotArea collapsedLevelsAreSubtotals="1" fieldPosition="0">
        <references count="1">
          <reference field="2" count="1">
            <x v="12"/>
          </reference>
        </references>
      </pivotArea>
    </format>
    <format dxfId="1036">
      <pivotArea collapsedLevelsAreSubtotals="1" fieldPosition="0">
        <references count="1">
          <reference field="2" count="1">
            <x v="6"/>
          </reference>
        </references>
      </pivotArea>
    </format>
    <format dxfId="1035">
      <pivotArea collapsedLevelsAreSubtotals="1" fieldPosition="0">
        <references count="1">
          <reference field="2" count="1">
            <x v="11"/>
          </reference>
        </references>
      </pivotArea>
    </format>
    <format dxfId="1034">
      <pivotArea collapsedLevelsAreSubtotals="1" fieldPosition="0">
        <references count="1">
          <reference field="2" count="1">
            <x v="20"/>
          </reference>
        </references>
      </pivotArea>
    </format>
    <format dxfId="1033">
      <pivotArea collapsedLevelsAreSubtotals="1" fieldPosition="0">
        <references count="2">
          <reference field="1" count="1">
            <x v="6"/>
          </reference>
          <reference field="2" count="1" selected="0">
            <x v="20"/>
          </reference>
        </references>
      </pivotArea>
    </format>
    <format dxfId="1032">
      <pivotArea collapsedLevelsAreSubtotals="1" fieldPosition="0">
        <references count="1">
          <reference field="2" count="1">
            <x v="7"/>
          </reference>
        </references>
      </pivotArea>
    </format>
    <format dxfId="1031">
      <pivotArea collapsedLevelsAreSubtotals="1" fieldPosition="0">
        <references count="1">
          <reference field="2" count="1">
            <x v="16"/>
          </reference>
        </references>
      </pivotArea>
    </format>
    <format dxfId="1030">
      <pivotArea collapsedLevelsAreSubtotals="1" fieldPosition="0">
        <references count="1">
          <reference field="2" count="1">
            <x v="19"/>
          </reference>
        </references>
      </pivotArea>
    </format>
    <format dxfId="1029">
      <pivotArea collapsedLevelsAreSubtotals="1" fieldPosition="0">
        <references count="1">
          <reference field="2" count="1">
            <x v="18"/>
          </reference>
        </references>
      </pivotArea>
    </format>
    <format dxfId="1028">
      <pivotArea collapsedLevelsAreSubtotals="1" fieldPosition="0">
        <references count="1">
          <reference field="2" count="1">
            <x v="15"/>
          </reference>
        </references>
      </pivotArea>
    </format>
    <format dxfId="1027">
      <pivotArea collapsedLevelsAreSubtotals="1" fieldPosition="0">
        <references count="1">
          <reference field="2" count="1">
            <x v="21"/>
          </reference>
        </references>
      </pivotArea>
    </format>
    <format dxfId="1026">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25">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24">
      <pivotArea dataOnly="0" labelOnly="1" fieldPosition="0">
        <references count="1">
          <reference field="1" count="1">
            <x v="79"/>
          </reference>
        </references>
      </pivotArea>
    </format>
    <format dxfId="1023">
      <pivotArea dataOnly="0" labelOnly="1" fieldPosition="0">
        <references count="1">
          <reference field="1" count="1">
            <x v="79"/>
          </reference>
        </references>
      </pivotArea>
    </format>
    <format dxfId="1022">
      <pivotArea type="all" dataOnly="0" outline="0" fieldPosition="0"/>
    </format>
    <format dxfId="1021">
      <pivotArea outline="0" collapsedLevelsAreSubtotals="1" fieldPosition="0"/>
    </format>
    <format dxfId="1020">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19">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18">
      <pivotArea dataOnly="0" labelOnly="1" fieldPosition="0">
        <references count="1">
          <reference field="1" count="16">
            <x v="0"/>
            <x v="12"/>
            <x v="14"/>
            <x v="15"/>
            <x v="17"/>
            <x v="19"/>
            <x v="27"/>
            <x v="47"/>
            <x v="58"/>
            <x v="59"/>
            <x v="62"/>
            <x v="63"/>
            <x v="64"/>
            <x v="65"/>
            <x v="66"/>
            <x v="67"/>
          </reference>
        </references>
      </pivotArea>
    </format>
    <format dxfId="1017">
      <pivotArea dataOnly="0" labelOnly="1" grandRow="1" outline="0" fieldPosition="0"/>
    </format>
    <format dxfId="1016">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45443</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626"/>
  <sheetViews>
    <sheetView tabSelected="1" zoomScale="140" zoomScaleNormal="140" workbookViewId="0">
      <pane ySplit="1" topLeftCell="A19612" activePane="bottomLeft" state="frozen"/>
      <selection pane="bottomLeft" activeCell="D19628" sqref="D1962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48"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15"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15"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15"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15"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15"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15"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15"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12313</v>
      </c>
      <c r="D9991" s="890" t="s">
        <v>6499</v>
      </c>
      <c r="E9991" s="587">
        <v>7500</v>
      </c>
      <c r="F9991" s="247"/>
      <c r="G9991" s="247">
        <f t="shared" si="161"/>
        <v>-7500</v>
      </c>
      <c r="H9991" s="121" t="s">
        <v>6468</v>
      </c>
    </row>
    <row r="9992" spans="1:8" ht="15" x14ac:dyDescent="0.2">
      <c r="A9992" s="619">
        <v>44210</v>
      </c>
      <c r="B9992" s="222" t="s">
        <v>4720</v>
      </c>
      <c r="C9992" s="586" t="s">
        <v>12313</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3445</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3445</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3445</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12279</v>
      </c>
      <c r="E17662" s="236">
        <v>250000</v>
      </c>
      <c r="F17662" s="236"/>
      <c r="G17662" s="236">
        <f t="shared" si="281"/>
        <v>-250000</v>
      </c>
      <c r="H17662" s="709" t="s">
        <v>11519</v>
      </c>
    </row>
    <row r="17663" spans="1:8" ht="19.5" customHeight="1" x14ac:dyDescent="0.2">
      <c r="A17663" s="733">
        <v>45248</v>
      </c>
      <c r="B17663" s="174" t="s">
        <v>11613</v>
      </c>
      <c r="C17663" s="174" t="s">
        <v>1197</v>
      </c>
      <c r="D17663" s="228" t="s">
        <v>12279</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3445</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12212</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12212</v>
      </c>
      <c r="E17792" s="126">
        <v>25000</v>
      </c>
      <c r="F17792" s="126"/>
      <c r="G17792" s="126">
        <f t="shared" si="284"/>
        <v>-25000</v>
      </c>
      <c r="H17792" s="705" t="s">
        <v>11831</v>
      </c>
    </row>
    <row r="17793" spans="1:8" ht="15" x14ac:dyDescent="0.2">
      <c r="A17793" s="734">
        <v>45271</v>
      </c>
      <c r="B17793" s="63" t="s">
        <v>11631</v>
      </c>
      <c r="C17793" s="1099" t="s">
        <v>793</v>
      </c>
      <c r="D17793" s="183" t="s">
        <v>12213</v>
      </c>
      <c r="E17793" s="126">
        <v>25000</v>
      </c>
      <c r="F17793" s="126"/>
      <c r="G17793" s="126">
        <f t="shared" si="284"/>
        <v>-25000</v>
      </c>
      <c r="H17793" s="705" t="s">
        <v>11831</v>
      </c>
    </row>
    <row r="17794" spans="1:8" ht="15" x14ac:dyDescent="0.2">
      <c r="A17794" s="734">
        <v>45271</v>
      </c>
      <c r="B17794" s="63" t="s">
        <v>10230</v>
      </c>
      <c r="C17794" s="1099" t="s">
        <v>793</v>
      </c>
      <c r="D17794" s="183" t="s">
        <v>12213</v>
      </c>
      <c r="E17794" s="126">
        <v>25000</v>
      </c>
      <c r="F17794" s="126"/>
      <c r="G17794" s="126">
        <f t="shared" si="284"/>
        <v>-25000</v>
      </c>
      <c r="H17794" s="705" t="s">
        <v>11831</v>
      </c>
    </row>
    <row r="17795" spans="1:8" ht="15" x14ac:dyDescent="0.2">
      <c r="A17795" s="734">
        <v>45271</v>
      </c>
      <c r="B17795" s="63" t="s">
        <v>25</v>
      </c>
      <c r="C17795" s="1099" t="s">
        <v>793</v>
      </c>
      <c r="D17795" s="183" t="s">
        <v>12214</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12164</v>
      </c>
      <c r="E17810" s="1101">
        <v>25000</v>
      </c>
      <c r="F17810" s="126"/>
      <c r="G17810" s="126">
        <f t="shared" si="285"/>
        <v>-25000</v>
      </c>
      <c r="H17810" s="705" t="s">
        <v>11831</v>
      </c>
    </row>
    <row r="17811" spans="1:8" ht="15" x14ac:dyDescent="0.2">
      <c r="A17811" s="734">
        <v>45271</v>
      </c>
      <c r="B17811" s="1099" t="s">
        <v>3944</v>
      </c>
      <c r="C17811" s="1099" t="s">
        <v>793</v>
      </c>
      <c r="D17811" s="1102" t="s">
        <v>12165</v>
      </c>
      <c r="E17811" s="1101">
        <v>25000</v>
      </c>
      <c r="F17811" s="126"/>
      <c r="G17811" s="126">
        <f t="shared" si="285"/>
        <v>-25000</v>
      </c>
      <c r="H17811" s="705" t="s">
        <v>11831</v>
      </c>
    </row>
    <row r="17812" spans="1:8" ht="15" x14ac:dyDescent="0.2">
      <c r="A17812" s="734">
        <v>45271</v>
      </c>
      <c r="B17812" s="1099" t="s">
        <v>3944</v>
      </c>
      <c r="C17812" s="1099" t="s">
        <v>793</v>
      </c>
      <c r="D17812" s="1102" t="s">
        <v>12166</v>
      </c>
      <c r="E17812" s="1101">
        <v>25000</v>
      </c>
      <c r="F17812" s="126"/>
      <c r="G17812" s="126">
        <f t="shared" si="285"/>
        <v>-25000</v>
      </c>
      <c r="H17812" s="705" t="s">
        <v>11831</v>
      </c>
    </row>
    <row r="17813" spans="1:8" ht="15" x14ac:dyDescent="0.2">
      <c r="A17813" s="734">
        <v>45271</v>
      </c>
      <c r="B17813" s="1099" t="s">
        <v>3944</v>
      </c>
      <c r="C17813" s="1099" t="s">
        <v>793</v>
      </c>
      <c r="D17813" s="1102" t="s">
        <v>12167</v>
      </c>
      <c r="E17813" s="1101">
        <v>25000</v>
      </c>
      <c r="F17813" s="126"/>
      <c r="G17813" s="126">
        <f t="shared" si="285"/>
        <v>-25000</v>
      </c>
      <c r="H17813" s="705" t="s">
        <v>11831</v>
      </c>
    </row>
    <row r="17814" spans="1:8" ht="15" x14ac:dyDescent="0.2">
      <c r="A17814" s="734">
        <v>45271</v>
      </c>
      <c r="B17814" s="1099" t="s">
        <v>11734</v>
      </c>
      <c r="C17814" s="1099" t="s">
        <v>793</v>
      </c>
      <c r="D17814" s="1102" t="s">
        <v>12155</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12170</v>
      </c>
      <c r="E17816" s="1101">
        <v>35050</v>
      </c>
      <c r="F17816" s="126"/>
      <c r="G17816" s="126">
        <f t="shared" si="285"/>
        <v>-35050</v>
      </c>
      <c r="H17816" s="705" t="s">
        <v>11831</v>
      </c>
    </row>
    <row r="17817" spans="1:8" ht="15" x14ac:dyDescent="0.2">
      <c r="A17817" s="734">
        <v>45271</v>
      </c>
      <c r="B17817" s="1099" t="s">
        <v>10906</v>
      </c>
      <c r="C17817" s="1099" t="s">
        <v>793</v>
      </c>
      <c r="D17817" s="1102" t="s">
        <v>12171</v>
      </c>
      <c r="E17817" s="1101">
        <v>48385</v>
      </c>
      <c r="F17817" s="126"/>
      <c r="G17817" s="126">
        <f t="shared" si="285"/>
        <v>-48385</v>
      </c>
      <c r="H17817" s="705" t="s">
        <v>11831</v>
      </c>
    </row>
    <row r="17818" spans="1:8" ht="15" x14ac:dyDescent="0.2">
      <c r="A17818" s="734">
        <v>45271</v>
      </c>
      <c r="B17818" s="1099" t="s">
        <v>11734</v>
      </c>
      <c r="C17818" s="1099" t="s">
        <v>793</v>
      </c>
      <c r="D17818" s="1102" t="s">
        <v>12182</v>
      </c>
      <c r="E17818" s="1101">
        <v>100000</v>
      </c>
      <c r="F17818" s="126"/>
      <c r="G17818" s="126">
        <f t="shared" si="285"/>
        <v>-100000</v>
      </c>
      <c r="H17818" s="705" t="s">
        <v>11831</v>
      </c>
    </row>
    <row r="17819" spans="1:8" ht="15" x14ac:dyDescent="0.2">
      <c r="A17819" s="734">
        <v>45271</v>
      </c>
      <c r="B17819" s="1099" t="s">
        <v>11734</v>
      </c>
      <c r="C17819" s="1099" t="s">
        <v>793</v>
      </c>
      <c r="D17819" s="1102" t="s">
        <v>12203</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12204</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12205</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12206</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12207</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12208</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12209</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12210</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12211</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12228</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13129</v>
      </c>
      <c r="D17832" s="183" t="s">
        <v>11167</v>
      </c>
      <c r="E17832" s="126">
        <v>400000</v>
      </c>
      <c r="F17832" s="126"/>
      <c r="G17832" s="126">
        <f t="shared" si="287"/>
        <v>-400000</v>
      </c>
      <c r="H17832" s="705" t="s">
        <v>11831</v>
      </c>
    </row>
    <row r="17833" spans="1:8" ht="15" customHeight="1" x14ac:dyDescent="0.2">
      <c r="A17833" s="734">
        <v>45271</v>
      </c>
      <c r="B17833" s="63" t="s">
        <v>11085</v>
      </c>
      <c r="C17833" s="63" t="s">
        <v>13129</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13056</v>
      </c>
      <c r="E17990" s="552">
        <v>159545</v>
      </c>
      <c r="F17990" s="126"/>
      <c r="G17990" s="126">
        <f t="shared" si="289"/>
        <v>-159545</v>
      </c>
      <c r="H17990" s="705" t="s">
        <v>11831</v>
      </c>
    </row>
    <row r="17991" spans="1:8" ht="15" x14ac:dyDescent="0.2">
      <c r="A17991" s="734">
        <v>45287</v>
      </c>
      <c r="B17991" s="63" t="s">
        <v>6407</v>
      </c>
      <c r="C17991" s="551" t="s">
        <v>12020</v>
      </c>
      <c r="D17991" s="740" t="s">
        <v>13056</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13056</v>
      </c>
      <c r="E17992" s="552">
        <v>4245</v>
      </c>
      <c r="F17992" s="126"/>
      <c r="G17992" s="126">
        <f t="shared" si="290"/>
        <v>-4245</v>
      </c>
      <c r="H17992" s="705" t="s">
        <v>11831</v>
      </c>
    </row>
    <row r="17993" spans="1:8" ht="15" x14ac:dyDescent="0.2">
      <c r="A17993" s="734">
        <v>45287</v>
      </c>
      <c r="B17993" s="63" t="s">
        <v>10294</v>
      </c>
      <c r="C17993" s="551" t="s">
        <v>12020</v>
      </c>
      <c r="D17993" s="740" t="s">
        <v>13056</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12345</v>
      </c>
      <c r="E18058" s="176"/>
      <c r="F18058" s="176">
        <v>-650000</v>
      </c>
      <c r="G18058" s="176">
        <f t="shared" si="291"/>
        <v>-650000</v>
      </c>
      <c r="H18058" s="702" t="s">
        <v>11831</v>
      </c>
    </row>
    <row r="18059" spans="1:10" ht="24" x14ac:dyDescent="0.2">
      <c r="A18059" s="730">
        <v>45280</v>
      </c>
      <c r="B18059" s="94" t="s">
        <v>9659</v>
      </c>
      <c r="C18059" s="94" t="s">
        <v>558</v>
      </c>
      <c r="D18059" s="802" t="s">
        <v>12345</v>
      </c>
      <c r="E18059" s="176"/>
      <c r="F18059" s="176">
        <v>-750000</v>
      </c>
      <c r="G18059" s="176">
        <f t="shared" si="291"/>
        <v>-750000</v>
      </c>
      <c r="H18059" s="702" t="s">
        <v>11831</v>
      </c>
    </row>
    <row r="18060" spans="1:10" ht="24" x14ac:dyDescent="0.2">
      <c r="A18060" s="730">
        <v>45280</v>
      </c>
      <c r="B18060" s="94" t="s">
        <v>9659</v>
      </c>
      <c r="C18060" s="94" t="s">
        <v>558</v>
      </c>
      <c r="D18060" s="802" t="s">
        <v>12345</v>
      </c>
      <c r="E18060" s="176"/>
      <c r="F18060" s="176">
        <v>-850000</v>
      </c>
      <c r="G18060" s="176">
        <f t="shared" si="291"/>
        <v>-850000</v>
      </c>
      <c r="H18060" s="702" t="s">
        <v>11831</v>
      </c>
      <c r="J18060" s="40"/>
    </row>
    <row r="18061" spans="1:10" ht="15" x14ac:dyDescent="0.2">
      <c r="A18061" s="730">
        <v>45280</v>
      </c>
      <c r="B18061" s="94" t="s">
        <v>9659</v>
      </c>
      <c r="C18061" s="94" t="s">
        <v>558</v>
      </c>
      <c r="D18061" s="802" t="s">
        <v>12346</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12350</v>
      </c>
      <c r="E18063" s="176"/>
      <c r="F18063" s="176">
        <v>550000</v>
      </c>
      <c r="G18063" s="176">
        <f t="shared" si="291"/>
        <v>550000</v>
      </c>
      <c r="H18063" s="702" t="s">
        <v>11831</v>
      </c>
    </row>
    <row r="18064" spans="1:10" ht="15" x14ac:dyDescent="0.2">
      <c r="A18064" s="730">
        <v>45283</v>
      </c>
      <c r="B18064" s="94" t="s">
        <v>10230</v>
      </c>
      <c r="C18064" s="94" t="s">
        <v>558</v>
      </c>
      <c r="D18064" s="892" t="s">
        <v>12350</v>
      </c>
      <c r="E18064" s="176"/>
      <c r="F18064" s="176">
        <v>600000</v>
      </c>
      <c r="G18064" s="176">
        <f t="shared" si="291"/>
        <v>600000</v>
      </c>
      <c r="H18064" s="702" t="s">
        <v>11831</v>
      </c>
    </row>
    <row r="18065" spans="1:10" ht="24" x14ac:dyDescent="0.2">
      <c r="A18065" s="730">
        <v>45283</v>
      </c>
      <c r="B18065" s="94" t="s">
        <v>10230</v>
      </c>
      <c r="C18065" s="94" t="s">
        <v>558</v>
      </c>
      <c r="D18065" s="802" t="s">
        <v>12351</v>
      </c>
      <c r="E18065" s="176"/>
      <c r="F18065" s="176">
        <v>650000</v>
      </c>
      <c r="G18065" s="176">
        <f t="shared" si="291"/>
        <v>650000</v>
      </c>
      <c r="H18065" s="702" t="s">
        <v>11831</v>
      </c>
    </row>
    <row r="18066" spans="1:10" ht="15" x14ac:dyDescent="0.2">
      <c r="A18066" s="730">
        <v>45283</v>
      </c>
      <c r="B18066" s="94" t="s">
        <v>10230</v>
      </c>
      <c r="C18066" s="94" t="s">
        <v>558</v>
      </c>
      <c r="D18066" s="892" t="s">
        <v>12349</v>
      </c>
      <c r="E18066" s="176"/>
      <c r="F18066" s="176">
        <v>700000</v>
      </c>
      <c r="G18066" s="176">
        <f t="shared" si="291"/>
        <v>700000</v>
      </c>
      <c r="H18066" s="702" t="s">
        <v>11831</v>
      </c>
    </row>
    <row r="18067" spans="1:10" ht="24" x14ac:dyDescent="0.2">
      <c r="A18067" s="730">
        <v>45283</v>
      </c>
      <c r="B18067" s="94" t="s">
        <v>10230</v>
      </c>
      <c r="C18067" s="94" t="s">
        <v>558</v>
      </c>
      <c r="D18067" s="802" t="s">
        <v>12351</v>
      </c>
      <c r="E18067" s="176"/>
      <c r="F18067" s="176">
        <v>750000</v>
      </c>
      <c r="G18067" s="176">
        <f t="shared" si="291"/>
        <v>750000</v>
      </c>
      <c r="H18067" s="702" t="s">
        <v>11831</v>
      </c>
    </row>
    <row r="18068" spans="1:10" ht="24" x14ac:dyDescent="0.2">
      <c r="A18068" s="730">
        <v>45283</v>
      </c>
      <c r="B18068" s="94" t="s">
        <v>10230</v>
      </c>
      <c r="C18068" s="94" t="s">
        <v>558</v>
      </c>
      <c r="D18068" s="802" t="s">
        <v>12351</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12617</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12617</v>
      </c>
      <c r="C18153" s="63" t="s">
        <v>10989</v>
      </c>
      <c r="D18153" s="183" t="s">
        <v>12145</v>
      </c>
      <c r="E18153" s="126">
        <v>1500</v>
      </c>
      <c r="F18153" s="126"/>
      <c r="G18153" s="126">
        <f t="shared" si="294"/>
        <v>-1500</v>
      </c>
      <c r="H18153" s="705" t="s">
        <v>12042</v>
      </c>
    </row>
    <row r="18154" spans="1:8" ht="15" x14ac:dyDescent="0.2">
      <c r="A18154" s="734">
        <v>45299</v>
      </c>
      <c r="B18154" s="63" t="s">
        <v>11085</v>
      </c>
      <c r="C18154" s="63" t="s">
        <v>5740</v>
      </c>
      <c r="D18154" s="183" t="s">
        <v>12146</v>
      </c>
      <c r="E18154" s="126">
        <v>5000</v>
      </c>
      <c r="F18154" s="126"/>
      <c r="G18154" s="126">
        <f t="shared" si="294"/>
        <v>-5000</v>
      </c>
      <c r="H18154" s="705" t="s">
        <v>12042</v>
      </c>
    </row>
    <row r="18155" spans="1:8" ht="15" x14ac:dyDescent="0.2">
      <c r="A18155" s="734">
        <v>45299</v>
      </c>
      <c r="B18155" s="63" t="s">
        <v>11085</v>
      </c>
      <c r="C18155" s="63" t="s">
        <v>285</v>
      </c>
      <c r="D18155" s="183" t="s">
        <v>12152</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12153</v>
      </c>
      <c r="E18157" s="126">
        <v>10000</v>
      </c>
      <c r="F18157" s="126"/>
      <c r="G18157" s="126">
        <f t="shared" si="294"/>
        <v>-10000</v>
      </c>
      <c r="H18157" s="705" t="s">
        <v>12042</v>
      </c>
    </row>
    <row r="18158" spans="1:8" ht="15" x14ac:dyDescent="0.2">
      <c r="A18158" s="734">
        <v>45299</v>
      </c>
      <c r="B18158" s="63" t="s">
        <v>11085</v>
      </c>
      <c r="C18158" s="63" t="s">
        <v>12232</v>
      </c>
      <c r="D18158" s="183" t="s">
        <v>12230</v>
      </c>
      <c r="E18158" s="126">
        <v>10000</v>
      </c>
      <c r="F18158" s="126"/>
      <c r="G18158" s="126">
        <f t="shared" si="294"/>
        <v>-10000</v>
      </c>
      <c r="H18158" s="705" t="s">
        <v>12042</v>
      </c>
    </row>
    <row r="18159" spans="1:8" ht="15" x14ac:dyDescent="0.2">
      <c r="A18159" s="734">
        <v>45299</v>
      </c>
      <c r="B18159" s="63" t="s">
        <v>103</v>
      </c>
      <c r="C18159" s="63" t="s">
        <v>391</v>
      </c>
      <c r="D18159" s="183" t="s">
        <v>12231</v>
      </c>
      <c r="E18159" s="126">
        <v>5000</v>
      </c>
      <c r="F18159" s="126"/>
      <c r="G18159" s="126">
        <f t="shared" si="294"/>
        <v>-5000</v>
      </c>
      <c r="H18159" s="705" t="s">
        <v>12042</v>
      </c>
    </row>
    <row r="18160" spans="1:8" ht="15" x14ac:dyDescent="0.2">
      <c r="A18160" s="734">
        <v>45300</v>
      </c>
      <c r="B18160" s="63" t="s">
        <v>11085</v>
      </c>
      <c r="C18160" s="63" t="s">
        <v>7947</v>
      </c>
      <c r="D18160" s="183" t="s">
        <v>12154</v>
      </c>
      <c r="E18160" s="126">
        <v>40000</v>
      </c>
      <c r="F18160" s="126"/>
      <c r="G18160" s="126">
        <f t="shared" si="294"/>
        <v>-40000</v>
      </c>
      <c r="H18160" s="705" t="s">
        <v>12042</v>
      </c>
    </row>
    <row r="18161" spans="1:8" ht="15" x14ac:dyDescent="0.2">
      <c r="A18161" s="734">
        <v>45300</v>
      </c>
      <c r="B18161" s="63" t="s">
        <v>10294</v>
      </c>
      <c r="C18161" s="566" t="s">
        <v>8392</v>
      </c>
      <c r="D18161" s="875" t="s">
        <v>12305</v>
      </c>
      <c r="E18161" s="567">
        <v>25780</v>
      </c>
      <c r="F18161" s="126"/>
      <c r="G18161" s="126">
        <f t="shared" si="294"/>
        <v>-25780</v>
      </c>
      <c r="H18161" s="705" t="s">
        <v>12042</v>
      </c>
    </row>
    <row r="18162" spans="1:8" ht="15" x14ac:dyDescent="0.2">
      <c r="A18162" s="734">
        <v>45300</v>
      </c>
      <c r="B18162" s="63" t="s">
        <v>10230</v>
      </c>
      <c r="C18162" s="566" t="s">
        <v>8392</v>
      </c>
      <c r="D18162" s="875" t="s">
        <v>12305</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12305</v>
      </c>
      <c r="E18163" s="567">
        <v>1347</v>
      </c>
      <c r="F18163" s="126"/>
      <c r="G18163" s="126">
        <f t="shared" si="295"/>
        <v>-1347</v>
      </c>
      <c r="H18163" s="705" t="s">
        <v>12042</v>
      </c>
    </row>
    <row r="18164" spans="1:8" ht="15" x14ac:dyDescent="0.2">
      <c r="A18164" s="734">
        <v>45300</v>
      </c>
      <c r="B18164" s="63" t="s">
        <v>10907</v>
      </c>
      <c r="C18164" s="566" t="s">
        <v>8392</v>
      </c>
      <c r="D18164" s="875" t="s">
        <v>12305</v>
      </c>
      <c r="E18164" s="567">
        <v>187415</v>
      </c>
      <c r="F18164" s="126"/>
      <c r="G18164" s="126">
        <f t="shared" si="295"/>
        <v>-187415</v>
      </c>
      <c r="H18164" s="705" t="s">
        <v>12042</v>
      </c>
    </row>
    <row r="18165" spans="1:8" ht="15" x14ac:dyDescent="0.2">
      <c r="A18165" s="734">
        <v>45300</v>
      </c>
      <c r="B18165" s="63" t="s">
        <v>11003</v>
      </c>
      <c r="C18165" s="566" t="s">
        <v>8392</v>
      </c>
      <c r="D18165" s="875" t="s">
        <v>12305</v>
      </c>
      <c r="E18165" s="567">
        <v>4390</v>
      </c>
      <c r="F18165" s="126"/>
      <c r="G18165" s="126">
        <f t="shared" si="295"/>
        <v>-4390</v>
      </c>
      <c r="H18165" s="705" t="s">
        <v>12042</v>
      </c>
    </row>
    <row r="18166" spans="1:8" ht="15" x14ac:dyDescent="0.2">
      <c r="A18166" s="734">
        <v>45300</v>
      </c>
      <c r="B18166" s="63" t="s">
        <v>11071</v>
      </c>
      <c r="C18166" s="566" t="s">
        <v>8392</v>
      </c>
      <c r="D18166" s="875" t="s">
        <v>12305</v>
      </c>
      <c r="E18166" s="567">
        <v>75122</v>
      </c>
      <c r="F18166" s="126"/>
      <c r="G18166" s="126">
        <f t="shared" si="295"/>
        <v>-75122</v>
      </c>
      <c r="H18166" s="705" t="s">
        <v>12042</v>
      </c>
    </row>
    <row r="18167" spans="1:8" ht="15" x14ac:dyDescent="0.2">
      <c r="A18167" s="734">
        <v>45300</v>
      </c>
      <c r="B18167" s="63" t="s">
        <v>11442</v>
      </c>
      <c r="C18167" s="566" t="s">
        <v>8392</v>
      </c>
      <c r="D18167" s="875" t="s">
        <v>12305</v>
      </c>
      <c r="E18167" s="567">
        <v>130168</v>
      </c>
      <c r="F18167" s="126"/>
      <c r="G18167" s="126">
        <f t="shared" si="295"/>
        <v>-130168</v>
      </c>
      <c r="H18167" s="705" t="s">
        <v>12042</v>
      </c>
    </row>
    <row r="18168" spans="1:8" ht="15" x14ac:dyDescent="0.2">
      <c r="A18168" s="734">
        <v>45300</v>
      </c>
      <c r="B18168" s="63" t="s">
        <v>11267</v>
      </c>
      <c r="C18168" s="566" t="s">
        <v>8392</v>
      </c>
      <c r="D18168" s="875" t="s">
        <v>12305</v>
      </c>
      <c r="E18168" s="567">
        <v>13416</v>
      </c>
      <c r="F18168" s="126"/>
      <c r="G18168" s="126">
        <f t="shared" si="295"/>
        <v>-13416</v>
      </c>
      <c r="H18168" s="705" t="s">
        <v>12042</v>
      </c>
    </row>
    <row r="18169" spans="1:8" ht="15" x14ac:dyDescent="0.2">
      <c r="A18169" s="734">
        <v>45300</v>
      </c>
      <c r="B18169" s="63" t="s">
        <v>11712</v>
      </c>
      <c r="C18169" s="566" t="s">
        <v>8392</v>
      </c>
      <c r="D18169" s="875" t="s">
        <v>12305</v>
      </c>
      <c r="E18169" s="567">
        <v>56173</v>
      </c>
      <c r="F18169" s="126"/>
      <c r="G18169" s="126">
        <f t="shared" si="295"/>
        <v>-56173</v>
      </c>
      <c r="H18169" s="705" t="s">
        <v>12042</v>
      </c>
    </row>
    <row r="18170" spans="1:8" ht="15" x14ac:dyDescent="0.2">
      <c r="A18170" s="734">
        <v>45300</v>
      </c>
      <c r="B18170" s="63" t="s">
        <v>11507</v>
      </c>
      <c r="C18170" s="566" t="s">
        <v>8392</v>
      </c>
      <c r="D18170" s="875" t="s">
        <v>12305</v>
      </c>
      <c r="E18170" s="567">
        <v>73043</v>
      </c>
      <c r="F18170" s="126"/>
      <c r="G18170" s="126">
        <f t="shared" si="295"/>
        <v>-73043</v>
      </c>
      <c r="H18170" s="705" t="s">
        <v>12042</v>
      </c>
    </row>
    <row r="18171" spans="1:8" ht="15" x14ac:dyDescent="0.2">
      <c r="A18171" s="734">
        <v>45300</v>
      </c>
      <c r="B18171" s="63" t="s">
        <v>11613</v>
      </c>
      <c r="C18171" s="566" t="s">
        <v>8392</v>
      </c>
      <c r="D18171" s="875" t="s">
        <v>12305</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12147</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12148</v>
      </c>
      <c r="E18176" s="126">
        <v>20000</v>
      </c>
      <c r="F18176" s="126"/>
      <c r="G18176" s="126">
        <f t="shared" si="296"/>
        <v>-20000</v>
      </c>
      <c r="H18176" s="705" t="s">
        <v>12042</v>
      </c>
    </row>
    <row r="18177" spans="1:8" ht="15" x14ac:dyDescent="0.2">
      <c r="A18177" s="734">
        <v>45300</v>
      </c>
      <c r="B18177" s="63" t="s">
        <v>11734</v>
      </c>
      <c r="C18177" s="63" t="s">
        <v>12149</v>
      </c>
      <c r="D18177" s="183" t="s">
        <v>12150</v>
      </c>
      <c r="E18177" s="126">
        <v>15100</v>
      </c>
      <c r="F18177" s="126"/>
      <c r="G18177" s="126">
        <f t="shared" si="296"/>
        <v>-15100</v>
      </c>
      <c r="H18177" s="705" t="s">
        <v>12042</v>
      </c>
    </row>
    <row r="18178" spans="1:8" ht="15" x14ac:dyDescent="0.2">
      <c r="A18178" s="734">
        <v>45300</v>
      </c>
      <c r="B18178" s="63" t="s">
        <v>11089</v>
      </c>
      <c r="C18178" s="63" t="s">
        <v>391</v>
      </c>
      <c r="D18178" s="183" t="s">
        <v>12156</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12201</v>
      </c>
      <c r="C18181" s="63" t="s">
        <v>11424</v>
      </c>
      <c r="D18181" s="183" t="s">
        <v>12157</v>
      </c>
      <c r="E18181" s="126">
        <v>94000</v>
      </c>
      <c r="F18181" s="126"/>
      <c r="G18181" s="126">
        <f t="shared" si="296"/>
        <v>-94000</v>
      </c>
      <c r="H18181" s="705" t="s">
        <v>12042</v>
      </c>
    </row>
    <row r="18182" spans="1:8" ht="15" x14ac:dyDescent="0.2">
      <c r="A18182" s="734">
        <v>45302</v>
      </c>
      <c r="B18182" s="63" t="s">
        <v>11892</v>
      </c>
      <c r="C18182" s="63" t="s">
        <v>10989</v>
      </c>
      <c r="D18182" s="183" t="s">
        <v>12158</v>
      </c>
      <c r="E18182" s="126">
        <v>85000</v>
      </c>
      <c r="F18182" s="126"/>
      <c r="G18182" s="126">
        <f t="shared" si="296"/>
        <v>-85000</v>
      </c>
      <c r="H18182" s="705" t="s">
        <v>12042</v>
      </c>
    </row>
    <row r="18183" spans="1:8" ht="15" x14ac:dyDescent="0.2">
      <c r="A18183" s="734">
        <v>45302</v>
      </c>
      <c r="B18183" s="63" t="s">
        <v>11892</v>
      </c>
      <c r="C18183" s="63" t="s">
        <v>12022</v>
      </c>
      <c r="D18183" s="183" t="s">
        <v>12159</v>
      </c>
      <c r="E18183" s="126">
        <v>306300</v>
      </c>
      <c r="F18183" s="126"/>
      <c r="G18183" s="126">
        <f t="shared" si="296"/>
        <v>-306300</v>
      </c>
      <c r="H18183" s="705" t="s">
        <v>12042</v>
      </c>
    </row>
    <row r="18184" spans="1:8" ht="15" x14ac:dyDescent="0.2">
      <c r="A18184" s="734">
        <v>45302</v>
      </c>
      <c r="B18184" s="63" t="s">
        <v>10906</v>
      </c>
      <c r="C18184" s="670" t="s">
        <v>12005</v>
      </c>
      <c r="D18184" s="907" t="s">
        <v>12160</v>
      </c>
      <c r="E18184" s="672">
        <v>14100</v>
      </c>
      <c r="F18184" s="126"/>
      <c r="G18184" s="126">
        <f t="shared" si="296"/>
        <v>-14100</v>
      </c>
      <c r="H18184" s="705" t="s">
        <v>12042</v>
      </c>
    </row>
    <row r="18185" spans="1:8" ht="15" x14ac:dyDescent="0.2">
      <c r="A18185" s="734">
        <v>45302</v>
      </c>
      <c r="B18185" s="63" t="s">
        <v>11085</v>
      </c>
      <c r="C18185" s="670" t="s">
        <v>12005</v>
      </c>
      <c r="D18185" s="907" t="s">
        <v>12160</v>
      </c>
      <c r="E18185" s="672">
        <v>65000</v>
      </c>
      <c r="F18185" s="126"/>
      <c r="G18185" s="126">
        <f t="shared" si="296"/>
        <v>-65000</v>
      </c>
      <c r="H18185" s="705" t="s">
        <v>12042</v>
      </c>
    </row>
    <row r="18186" spans="1:8" ht="15" x14ac:dyDescent="0.2">
      <c r="A18186" s="734">
        <v>45302</v>
      </c>
      <c r="B18186" s="63" t="s">
        <v>11892</v>
      </c>
      <c r="C18186" s="670" t="s">
        <v>12005</v>
      </c>
      <c r="D18186" s="907" t="s">
        <v>12160</v>
      </c>
      <c r="E18186" s="672">
        <v>128080</v>
      </c>
      <c r="F18186" s="126"/>
      <c r="G18186" s="126">
        <f t="shared" si="296"/>
        <v>-128080</v>
      </c>
      <c r="H18186" s="705" t="s">
        <v>12042</v>
      </c>
    </row>
    <row r="18187" spans="1:8" ht="15" x14ac:dyDescent="0.2">
      <c r="A18187" s="734">
        <v>45303</v>
      </c>
      <c r="B18187" s="63" t="s">
        <v>11085</v>
      </c>
      <c r="C18187" s="63" t="s">
        <v>10482</v>
      </c>
      <c r="D18187" s="183" t="s">
        <v>12169</v>
      </c>
      <c r="E18187" s="126">
        <v>700000</v>
      </c>
      <c r="F18187" s="126"/>
      <c r="G18187" s="126">
        <f t="shared" si="296"/>
        <v>-700000</v>
      </c>
      <c r="H18187" s="705" t="s">
        <v>12042</v>
      </c>
    </row>
    <row r="18188" spans="1:8" ht="15" x14ac:dyDescent="0.2">
      <c r="A18188" s="734">
        <v>45306</v>
      </c>
      <c r="B18188" s="63" t="s">
        <v>11085</v>
      </c>
      <c r="C18188" s="63" t="s">
        <v>11970</v>
      </c>
      <c r="D18188" s="183" t="s">
        <v>12161</v>
      </c>
      <c r="E18188" s="126">
        <v>40000</v>
      </c>
      <c r="F18188" s="126"/>
      <c r="G18188" s="126">
        <f t="shared" si="296"/>
        <v>-40000</v>
      </c>
      <c r="H18188" s="705" t="s">
        <v>12042</v>
      </c>
    </row>
    <row r="18189" spans="1:8" ht="15" x14ac:dyDescent="0.2">
      <c r="A18189" s="734">
        <v>45301</v>
      </c>
      <c r="B18189" s="63" t="s">
        <v>103</v>
      </c>
      <c r="C18189" s="63" t="s">
        <v>391</v>
      </c>
      <c r="D18189" s="183" t="s">
        <v>12162</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12163</v>
      </c>
      <c r="E18192" s="126">
        <v>1000</v>
      </c>
      <c r="F18192" s="126"/>
      <c r="G18192" s="126">
        <f t="shared" si="296"/>
        <v>-1000</v>
      </c>
      <c r="H18192" s="705" t="s">
        <v>12042</v>
      </c>
    </row>
    <row r="18193" spans="1:8" ht="15" x14ac:dyDescent="0.2">
      <c r="A18193" s="734">
        <v>45303</v>
      </c>
      <c r="B18193" s="63" t="s">
        <v>11442</v>
      </c>
      <c r="C18193" s="63" t="s">
        <v>11880</v>
      </c>
      <c r="D18193" s="183" t="s">
        <v>12168</v>
      </c>
      <c r="E18193" s="126">
        <v>80000</v>
      </c>
      <c r="F18193" s="126"/>
      <c r="G18193" s="126">
        <f t="shared" si="296"/>
        <v>-80000</v>
      </c>
      <c r="H18193" s="705" t="s">
        <v>12042</v>
      </c>
    </row>
    <row r="18194" spans="1:8" ht="15" x14ac:dyDescent="0.2">
      <c r="A18194" s="734">
        <v>45303</v>
      </c>
      <c r="B18194" s="63" t="s">
        <v>11631</v>
      </c>
      <c r="C18194" s="63" t="s">
        <v>11880</v>
      </c>
      <c r="D18194" s="183" t="s">
        <v>12168</v>
      </c>
      <c r="E18194" s="126">
        <v>30000</v>
      </c>
      <c r="F18194" s="126"/>
      <c r="G18194" s="126">
        <f t="shared" si="296"/>
        <v>-30000</v>
      </c>
      <c r="H18194" s="705" t="s">
        <v>12042</v>
      </c>
    </row>
    <row r="18195" spans="1:8" ht="15" x14ac:dyDescent="0.2">
      <c r="A18195" s="734">
        <v>45303</v>
      </c>
      <c r="B18195" s="63" t="s">
        <v>12617</v>
      </c>
      <c r="C18195" s="670" t="s">
        <v>1197</v>
      </c>
      <c r="D18195" s="907" t="s">
        <v>12277</v>
      </c>
      <c r="E18195" s="672">
        <v>148537</v>
      </c>
      <c r="F18195" s="126"/>
      <c r="G18195" s="126">
        <f t="shared" si="296"/>
        <v>-148537</v>
      </c>
      <c r="H18195" s="705" t="s">
        <v>12042</v>
      </c>
    </row>
    <row r="18196" spans="1:8" ht="15" x14ac:dyDescent="0.2">
      <c r="A18196" s="734">
        <v>45303</v>
      </c>
      <c r="B18196" s="63" t="s">
        <v>10294</v>
      </c>
      <c r="C18196" s="670" t="s">
        <v>1197</v>
      </c>
      <c r="D18196" s="907" t="s">
        <v>12277</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12277</v>
      </c>
      <c r="E18197" s="672">
        <v>91300</v>
      </c>
      <c r="F18197" s="126"/>
      <c r="G18197" s="126">
        <f t="shared" si="297"/>
        <v>-91300</v>
      </c>
      <c r="H18197" s="705" t="s">
        <v>12042</v>
      </c>
    </row>
    <row r="18198" spans="1:8" ht="15" x14ac:dyDescent="0.2">
      <c r="A18198" s="734">
        <v>45303</v>
      </c>
      <c r="B18198" s="63" t="s">
        <v>7805</v>
      </c>
      <c r="C18198" s="670" t="s">
        <v>1197</v>
      </c>
      <c r="D18198" s="907" t="s">
        <v>12277</v>
      </c>
      <c r="E18198" s="672">
        <v>10980</v>
      </c>
      <c r="F18198" s="126"/>
      <c r="G18198" s="126">
        <f t="shared" si="297"/>
        <v>-10980</v>
      </c>
      <c r="H18198" s="705" t="s">
        <v>12042</v>
      </c>
    </row>
    <row r="18199" spans="1:8" ht="15" x14ac:dyDescent="0.2">
      <c r="A18199" s="734">
        <v>45303</v>
      </c>
      <c r="B18199" s="63" t="s">
        <v>10377</v>
      </c>
      <c r="C18199" s="670" t="s">
        <v>1197</v>
      </c>
      <c r="D18199" s="907" t="s">
        <v>12277</v>
      </c>
      <c r="E18199" s="672">
        <v>206520</v>
      </c>
      <c r="F18199" s="126"/>
      <c r="G18199" s="126">
        <f t="shared" si="297"/>
        <v>-206520</v>
      </c>
      <c r="H18199" s="705" t="s">
        <v>12042</v>
      </c>
    </row>
    <row r="18200" spans="1:8" ht="15" x14ac:dyDescent="0.2">
      <c r="A18200" s="734">
        <v>45303</v>
      </c>
      <c r="B18200" s="63" t="s">
        <v>11267</v>
      </c>
      <c r="C18200" s="670" t="s">
        <v>1197</v>
      </c>
      <c r="D18200" s="907" t="s">
        <v>12277</v>
      </c>
      <c r="E18200" s="672">
        <v>19640</v>
      </c>
      <c r="F18200" s="126"/>
      <c r="G18200" s="126">
        <f t="shared" si="297"/>
        <v>-19640</v>
      </c>
      <c r="H18200" s="705" t="s">
        <v>12042</v>
      </c>
    </row>
    <row r="18201" spans="1:8" ht="15" x14ac:dyDescent="0.2">
      <c r="A18201" s="734">
        <v>45303</v>
      </c>
      <c r="B18201" s="63" t="s">
        <v>10469</v>
      </c>
      <c r="C18201" s="670" t="s">
        <v>1197</v>
      </c>
      <c r="D18201" s="907" t="s">
        <v>12277</v>
      </c>
      <c r="E18201" s="672">
        <v>259118</v>
      </c>
      <c r="F18201" s="126"/>
      <c r="G18201" s="126">
        <f t="shared" si="297"/>
        <v>-259118</v>
      </c>
      <c r="H18201" s="705" t="s">
        <v>12042</v>
      </c>
    </row>
    <row r="18202" spans="1:8" ht="15" x14ac:dyDescent="0.2">
      <c r="A18202" s="734">
        <v>45303</v>
      </c>
      <c r="B18202" s="63" t="s">
        <v>10574</v>
      </c>
      <c r="C18202" s="670" t="s">
        <v>1197</v>
      </c>
      <c r="D18202" s="907" t="s">
        <v>12277</v>
      </c>
      <c r="E18202" s="672">
        <v>5165</v>
      </c>
      <c r="F18202" s="126"/>
      <c r="G18202" s="126">
        <f t="shared" si="297"/>
        <v>-5165</v>
      </c>
      <c r="H18202" s="705" t="s">
        <v>12042</v>
      </c>
    </row>
    <row r="18203" spans="1:8" ht="15" x14ac:dyDescent="0.2">
      <c r="A18203" s="734">
        <v>45304</v>
      </c>
      <c r="B18203" s="63" t="s">
        <v>11892</v>
      </c>
      <c r="C18203" s="63" t="s">
        <v>10989</v>
      </c>
      <c r="D18203" s="183" t="s">
        <v>12172</v>
      </c>
      <c r="E18203" s="126">
        <v>125000</v>
      </c>
      <c r="F18203" s="126"/>
      <c r="G18203" s="126">
        <f t="shared" si="296"/>
        <v>-125000</v>
      </c>
      <c r="H18203" s="705" t="s">
        <v>12042</v>
      </c>
    </row>
    <row r="18204" spans="1:8" ht="15" x14ac:dyDescent="0.2">
      <c r="A18204" s="734">
        <v>45303</v>
      </c>
      <c r="B18204" s="63" t="s">
        <v>25</v>
      </c>
      <c r="C18204" s="63" t="s">
        <v>8148</v>
      </c>
      <c r="D18204" s="183" t="s">
        <v>12229</v>
      </c>
      <c r="E18204" s="126">
        <v>5500</v>
      </c>
      <c r="F18204" s="126"/>
      <c r="G18204" s="126">
        <f t="shared" si="296"/>
        <v>-5500</v>
      </c>
      <c r="H18204" s="705" t="s">
        <v>12042</v>
      </c>
    </row>
    <row r="18205" spans="1:8" ht="15" x14ac:dyDescent="0.2">
      <c r="A18205" s="734">
        <v>45303</v>
      </c>
      <c r="B18205" s="63" t="s">
        <v>103</v>
      </c>
      <c r="C18205" s="63" t="s">
        <v>8148</v>
      </c>
      <c r="D18205" s="183" t="s">
        <v>12229</v>
      </c>
      <c r="E18205" s="126">
        <v>5500</v>
      </c>
      <c r="F18205" s="126"/>
      <c r="G18205" s="126">
        <f t="shared" si="296"/>
        <v>-5500</v>
      </c>
      <c r="H18205" s="705" t="s">
        <v>12042</v>
      </c>
    </row>
    <row r="18206" spans="1:8" ht="24" x14ac:dyDescent="0.2">
      <c r="A18206" s="734">
        <v>45303</v>
      </c>
      <c r="B18206" s="63" t="s">
        <v>11892</v>
      </c>
      <c r="C18206" s="63" t="s">
        <v>12173</v>
      </c>
      <c r="D18206" s="183" t="s">
        <v>12174</v>
      </c>
      <c r="E18206" s="126">
        <v>114000</v>
      </c>
      <c r="F18206" s="126"/>
      <c r="G18206" s="126">
        <f t="shared" si="296"/>
        <v>-114000</v>
      </c>
      <c r="H18206" s="705" t="s">
        <v>12042</v>
      </c>
    </row>
    <row r="18207" spans="1:8" ht="15" x14ac:dyDescent="0.2">
      <c r="A18207" s="734">
        <v>45303</v>
      </c>
      <c r="B18207" s="63" t="s">
        <v>103</v>
      </c>
      <c r="C18207" s="63" t="s">
        <v>103</v>
      </c>
      <c r="D18207" s="183" t="s">
        <v>12175</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12176</v>
      </c>
      <c r="E18210" s="126">
        <v>5550</v>
      </c>
      <c r="F18210" s="126"/>
      <c r="G18210" s="126">
        <f t="shared" si="298"/>
        <v>-5550</v>
      </c>
      <c r="H18210" s="705" t="s">
        <v>12042</v>
      </c>
    </row>
    <row r="18211" spans="1:8" ht="15" x14ac:dyDescent="0.2">
      <c r="A18211" s="734">
        <v>45304</v>
      </c>
      <c r="B18211" s="63" t="s">
        <v>11724</v>
      </c>
      <c r="C18211" s="63" t="s">
        <v>5740</v>
      </c>
      <c r="D18211" s="183" t="s">
        <v>12176</v>
      </c>
      <c r="E18211" s="126">
        <v>3500</v>
      </c>
      <c r="F18211" s="126"/>
      <c r="G18211" s="126">
        <f t="shared" si="298"/>
        <v>-3500</v>
      </c>
      <c r="H18211" s="705" t="s">
        <v>12042</v>
      </c>
    </row>
    <row r="18212" spans="1:8" ht="15" x14ac:dyDescent="0.2">
      <c r="A18212" s="734">
        <v>45304</v>
      </c>
      <c r="B18212" s="63" t="s">
        <v>11892</v>
      </c>
      <c r="C18212" s="63" t="s">
        <v>10989</v>
      </c>
      <c r="D18212" s="183" t="s">
        <v>12177</v>
      </c>
      <c r="E18212" s="126">
        <v>85000</v>
      </c>
      <c r="F18212" s="126"/>
      <c r="G18212" s="126">
        <f t="shared" si="298"/>
        <v>-85000</v>
      </c>
      <c r="H18212" s="705" t="s">
        <v>12042</v>
      </c>
    </row>
    <row r="18213" spans="1:8" ht="24" x14ac:dyDescent="0.2">
      <c r="A18213" s="734">
        <v>45306</v>
      </c>
      <c r="B18213" s="63" t="s">
        <v>11892</v>
      </c>
      <c r="C18213" s="63" t="s">
        <v>2103</v>
      </c>
      <c r="D18213" s="183" t="s">
        <v>12174</v>
      </c>
      <c r="E18213" s="126">
        <v>108000</v>
      </c>
      <c r="F18213" s="126"/>
      <c r="G18213" s="126">
        <f t="shared" si="298"/>
        <v>-108000</v>
      </c>
      <c r="H18213" s="705" t="s">
        <v>12042</v>
      </c>
    </row>
    <row r="18214" spans="1:8" ht="15" x14ac:dyDescent="0.2">
      <c r="A18214" s="734">
        <v>45306</v>
      </c>
      <c r="B18214" s="63" t="s">
        <v>11892</v>
      </c>
      <c r="C18214" s="63" t="s">
        <v>4724</v>
      </c>
      <c r="D18214" s="183" t="s">
        <v>12178</v>
      </c>
      <c r="E18214" s="126">
        <v>550000</v>
      </c>
      <c r="F18214" s="126"/>
      <c r="G18214" s="126">
        <f t="shared" si="298"/>
        <v>-550000</v>
      </c>
      <c r="H18214" s="705" t="s">
        <v>12042</v>
      </c>
    </row>
    <row r="18215" spans="1:8" ht="15" x14ac:dyDescent="0.2">
      <c r="A18215" s="734">
        <v>45306</v>
      </c>
      <c r="B18215" s="63" t="s">
        <v>11631</v>
      </c>
      <c r="C18215" s="566" t="s">
        <v>6622</v>
      </c>
      <c r="D18215" s="875" t="s">
        <v>12179</v>
      </c>
      <c r="E18215" s="567">
        <v>42000</v>
      </c>
      <c r="F18215" s="126"/>
      <c r="G18215" s="126">
        <f t="shared" si="298"/>
        <v>-42000</v>
      </c>
      <c r="H18215" s="705" t="s">
        <v>12042</v>
      </c>
    </row>
    <row r="18216" spans="1:8" ht="15" x14ac:dyDescent="0.2">
      <c r="A18216" s="734">
        <v>45306</v>
      </c>
      <c r="B18216" s="63" t="s">
        <v>10906</v>
      </c>
      <c r="C18216" s="566" t="s">
        <v>6622</v>
      </c>
      <c r="D18216" s="875" t="s">
        <v>12179</v>
      </c>
      <c r="E18216" s="567">
        <v>30000</v>
      </c>
      <c r="F18216" s="126"/>
      <c r="G18216" s="126">
        <f t="shared" si="298"/>
        <v>-30000</v>
      </c>
      <c r="H18216" s="705" t="s">
        <v>12042</v>
      </c>
    </row>
    <row r="18217" spans="1:8" ht="15" x14ac:dyDescent="0.2">
      <c r="A18217" s="734">
        <v>45306</v>
      </c>
      <c r="B18217" s="63" t="s">
        <v>11442</v>
      </c>
      <c r="C18217" s="63" t="s">
        <v>11880</v>
      </c>
      <c r="D18217" s="183" t="s">
        <v>12180</v>
      </c>
      <c r="E18217" s="126">
        <v>19000</v>
      </c>
      <c r="F18217" s="126"/>
      <c r="G18217" s="126">
        <f t="shared" si="298"/>
        <v>-19000</v>
      </c>
      <c r="H18217" s="705" t="s">
        <v>12042</v>
      </c>
    </row>
    <row r="18218" spans="1:8" ht="24" x14ac:dyDescent="0.2">
      <c r="A18218" s="734">
        <v>45306</v>
      </c>
      <c r="B18218" s="63" t="s">
        <v>11892</v>
      </c>
      <c r="C18218" s="63" t="s">
        <v>12181</v>
      </c>
      <c r="D18218" s="183" t="s">
        <v>12200</v>
      </c>
      <c r="E18218" s="126">
        <v>240000</v>
      </c>
      <c r="F18218" s="126"/>
      <c r="G18218" s="126">
        <f t="shared" si="298"/>
        <v>-240000</v>
      </c>
      <c r="H18218" s="705" t="s">
        <v>12042</v>
      </c>
    </row>
    <row r="18219" spans="1:8" ht="15" x14ac:dyDescent="0.2">
      <c r="A18219" s="734">
        <v>45306</v>
      </c>
      <c r="B18219" s="63" t="s">
        <v>11892</v>
      </c>
      <c r="C18219" s="63" t="s">
        <v>10989</v>
      </c>
      <c r="D18219" s="183" t="s">
        <v>12183</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12184</v>
      </c>
      <c r="E18221" s="126">
        <v>5900</v>
      </c>
      <c r="F18221" s="126"/>
      <c r="G18221" s="126">
        <f t="shared" si="299"/>
        <v>-5900</v>
      </c>
      <c r="H18221" s="705" t="s">
        <v>12042</v>
      </c>
    </row>
    <row r="18222" spans="1:8" ht="15" x14ac:dyDescent="0.2">
      <c r="A18222" s="734">
        <v>45306</v>
      </c>
      <c r="B18222" s="63" t="s">
        <v>11892</v>
      </c>
      <c r="C18222" s="63" t="s">
        <v>5740</v>
      </c>
      <c r="D18222" s="183" t="s">
        <v>12176</v>
      </c>
      <c r="E18222" s="126">
        <v>2000</v>
      </c>
      <c r="F18222" s="126"/>
      <c r="G18222" s="126">
        <f t="shared" si="299"/>
        <v>-2000</v>
      </c>
      <c r="H18222" s="705" t="s">
        <v>12042</v>
      </c>
    </row>
    <row r="18223" spans="1:8" ht="15" x14ac:dyDescent="0.2">
      <c r="A18223" s="734">
        <v>45306</v>
      </c>
      <c r="B18223" s="63" t="s">
        <v>11892</v>
      </c>
      <c r="C18223" s="63" t="s">
        <v>5386</v>
      </c>
      <c r="D18223" s="183" t="s">
        <v>12185</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12186</v>
      </c>
      <c r="E18226" s="126">
        <v>5100</v>
      </c>
      <c r="F18226" s="126"/>
      <c r="G18226" s="126">
        <f t="shared" si="299"/>
        <v>-5100</v>
      </c>
      <c r="H18226" s="705" t="s">
        <v>12042</v>
      </c>
    </row>
    <row r="18227" spans="1:8" ht="15" x14ac:dyDescent="0.2">
      <c r="A18227" s="734">
        <v>45307</v>
      </c>
      <c r="B18227" s="63" t="s">
        <v>11892</v>
      </c>
      <c r="C18227" s="63" t="s">
        <v>10989</v>
      </c>
      <c r="D18227" s="183" t="s">
        <v>12187</v>
      </c>
      <c r="E18227" s="126">
        <v>8500</v>
      </c>
      <c r="F18227" s="126"/>
      <c r="G18227" s="126">
        <f t="shared" si="299"/>
        <v>-8500</v>
      </c>
      <c r="H18227" s="705" t="s">
        <v>12042</v>
      </c>
    </row>
    <row r="18228" spans="1:8" ht="15" x14ac:dyDescent="0.2">
      <c r="A18228" s="734">
        <v>45307</v>
      </c>
      <c r="B18228" s="63" t="s">
        <v>11892</v>
      </c>
      <c r="C18228" s="63" t="s">
        <v>5740</v>
      </c>
      <c r="D18228" s="183" t="s">
        <v>12176</v>
      </c>
      <c r="E18228" s="126">
        <v>2500</v>
      </c>
      <c r="F18228" s="126"/>
      <c r="G18228" s="126">
        <f t="shared" si="299"/>
        <v>-2500</v>
      </c>
      <c r="H18228" s="705" t="s">
        <v>12042</v>
      </c>
    </row>
    <row r="18229" spans="1:8" ht="15" x14ac:dyDescent="0.2">
      <c r="A18229" s="734">
        <v>45307</v>
      </c>
      <c r="B18229" s="63" t="s">
        <v>10906</v>
      </c>
      <c r="C18229" s="63" t="s">
        <v>10989</v>
      </c>
      <c r="D18229" s="183" t="s">
        <v>12188</v>
      </c>
      <c r="E18229" s="126">
        <v>1900</v>
      </c>
      <c r="F18229" s="126"/>
      <c r="G18229" s="126">
        <f t="shared" si="299"/>
        <v>-1900</v>
      </c>
      <c r="H18229" s="705" t="s">
        <v>12042</v>
      </c>
    </row>
    <row r="18230" spans="1:8" ht="15" x14ac:dyDescent="0.2">
      <c r="A18230" s="734">
        <v>45307</v>
      </c>
      <c r="B18230" s="63" t="s">
        <v>25</v>
      </c>
      <c r="C18230" s="63" t="s">
        <v>391</v>
      </c>
      <c r="D18230" s="183" t="s">
        <v>12189</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12190</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12335</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12191</v>
      </c>
      <c r="E18235" s="126">
        <v>4500</v>
      </c>
      <c r="F18235" s="126"/>
      <c r="G18235" s="126">
        <f t="shared" si="299"/>
        <v>-4500</v>
      </c>
      <c r="H18235" s="705" t="s">
        <v>12042</v>
      </c>
    </row>
    <row r="18236" spans="1:8" ht="15" x14ac:dyDescent="0.2">
      <c r="A18236" s="734">
        <v>45309</v>
      </c>
      <c r="B18236" s="63" t="s">
        <v>11267</v>
      </c>
      <c r="C18236" s="63" t="s">
        <v>10989</v>
      </c>
      <c r="D18236" s="183" t="s">
        <v>12192</v>
      </c>
      <c r="E18236" s="126">
        <v>1000</v>
      </c>
      <c r="F18236" s="126"/>
      <c r="G18236" s="126">
        <f t="shared" si="299"/>
        <v>-1000</v>
      </c>
      <c r="H18236" s="705" t="s">
        <v>12042</v>
      </c>
    </row>
    <row r="18237" spans="1:8" ht="15" x14ac:dyDescent="0.2">
      <c r="A18237" s="734">
        <v>45309</v>
      </c>
      <c r="B18237" s="63" t="s">
        <v>11724</v>
      </c>
      <c r="C18237" s="63" t="s">
        <v>391</v>
      </c>
      <c r="D18237" s="183" t="s">
        <v>12193</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12194</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12195</v>
      </c>
      <c r="D18242" s="183" t="s">
        <v>12196</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12197</v>
      </c>
      <c r="E18244" s="126">
        <v>300000</v>
      </c>
      <c r="F18244" s="126"/>
      <c r="G18244" s="126">
        <f t="shared" si="299"/>
        <v>-300000</v>
      </c>
      <c r="H18244" s="705" t="s">
        <v>12042</v>
      </c>
    </row>
    <row r="18245" spans="1:8" ht="15" x14ac:dyDescent="0.2">
      <c r="A18245" s="734">
        <v>45308</v>
      </c>
      <c r="B18245" s="63" t="s">
        <v>11442</v>
      </c>
      <c r="C18245" s="63" t="s">
        <v>11382</v>
      </c>
      <c r="D18245" s="183" t="s">
        <v>12216</v>
      </c>
      <c r="E18245" s="126">
        <v>75000</v>
      </c>
      <c r="F18245" s="126"/>
      <c r="G18245" s="126">
        <f t="shared" si="299"/>
        <v>-75000</v>
      </c>
      <c r="H18245" s="705" t="s">
        <v>12042</v>
      </c>
    </row>
    <row r="18246" spans="1:8" ht="15" x14ac:dyDescent="0.2">
      <c r="A18246" s="734">
        <v>45310</v>
      </c>
      <c r="B18246" s="63" t="s">
        <v>12077</v>
      </c>
      <c r="C18246" s="63" t="s">
        <v>266</v>
      </c>
      <c r="D18246" s="183" t="s">
        <v>12198</v>
      </c>
      <c r="E18246" s="126">
        <v>20000</v>
      </c>
      <c r="F18246" s="126"/>
      <c r="G18246" s="126">
        <f t="shared" si="299"/>
        <v>-20000</v>
      </c>
      <c r="H18246" s="705" t="s">
        <v>12042</v>
      </c>
    </row>
    <row r="18247" spans="1:8" ht="18.75" customHeight="1" x14ac:dyDescent="0.2">
      <c r="A18247" s="734">
        <v>45310</v>
      </c>
      <c r="B18247" s="63" t="s">
        <v>10906</v>
      </c>
      <c r="C18247" s="670" t="s">
        <v>11768</v>
      </c>
      <c r="D18247" s="907" t="s">
        <v>12199</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12199</v>
      </c>
      <c r="E18248" s="672">
        <v>160000</v>
      </c>
      <c r="F18248" s="126"/>
      <c r="G18248" s="126">
        <f t="shared" si="299"/>
        <v>-160000</v>
      </c>
      <c r="H18248" s="705" t="s">
        <v>12042</v>
      </c>
    </row>
    <row r="18249" spans="1:8" ht="18.75" customHeight="1" x14ac:dyDescent="0.2">
      <c r="A18249" s="734">
        <v>45310</v>
      </c>
      <c r="B18249" s="63" t="s">
        <v>11892</v>
      </c>
      <c r="C18249" s="670" t="s">
        <v>11768</v>
      </c>
      <c r="D18249" s="907" t="s">
        <v>12199</v>
      </c>
      <c r="E18249" s="672">
        <v>180000</v>
      </c>
      <c r="F18249" s="126"/>
      <c r="G18249" s="126">
        <f t="shared" si="299"/>
        <v>-180000</v>
      </c>
      <c r="H18249" s="705" t="s">
        <v>12042</v>
      </c>
    </row>
    <row r="18250" spans="1:8" ht="18.75" customHeight="1" x14ac:dyDescent="0.2">
      <c r="A18250" s="734">
        <v>45310</v>
      </c>
      <c r="B18250" s="63" t="s">
        <v>25</v>
      </c>
      <c r="C18250" s="63" t="s">
        <v>7593</v>
      </c>
      <c r="D18250" s="183" t="s">
        <v>12215</v>
      </c>
      <c r="E18250" s="126">
        <v>80000</v>
      </c>
      <c r="F18250" s="126"/>
      <c r="G18250" s="126">
        <f t="shared" si="299"/>
        <v>-80000</v>
      </c>
      <c r="H18250" s="705" t="s">
        <v>12042</v>
      </c>
    </row>
    <row r="18251" spans="1:8" ht="18.75" customHeight="1" x14ac:dyDescent="0.2">
      <c r="A18251" s="734">
        <v>45310</v>
      </c>
      <c r="B18251" s="63" t="s">
        <v>6503</v>
      </c>
      <c r="C18251" s="63" t="s">
        <v>4333</v>
      </c>
      <c r="D18251" s="183" t="s">
        <v>12217</v>
      </c>
      <c r="E18251" s="126">
        <v>150000</v>
      </c>
      <c r="F18251" s="126"/>
      <c r="G18251" s="126">
        <f t="shared" si="299"/>
        <v>-150000</v>
      </c>
      <c r="H18251" s="705" t="s">
        <v>12042</v>
      </c>
    </row>
    <row r="18252" spans="1:8" ht="18.75" customHeight="1" x14ac:dyDescent="0.2">
      <c r="A18252" s="734">
        <v>45310</v>
      </c>
      <c r="B18252" s="63" t="s">
        <v>8557</v>
      </c>
      <c r="C18252" s="63" t="s">
        <v>11608</v>
      </c>
      <c r="D18252" s="183" t="s">
        <v>12218</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12218</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12219</v>
      </c>
      <c r="E18256" s="126">
        <v>1500</v>
      </c>
      <c r="F18256" s="126"/>
      <c r="G18256" s="126">
        <f t="shared" si="301"/>
        <v>-1500</v>
      </c>
      <c r="H18256" s="705" t="s">
        <v>12042</v>
      </c>
    </row>
    <row r="18257" spans="1:8" ht="18.75" customHeight="1" x14ac:dyDescent="0.2">
      <c r="A18257" s="734">
        <v>45311</v>
      </c>
      <c r="B18257" s="63" t="s">
        <v>10906</v>
      </c>
      <c r="C18257" s="63" t="s">
        <v>10989</v>
      </c>
      <c r="D18257" s="183" t="s">
        <v>12220</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12221</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12222</v>
      </c>
      <c r="E18260" s="126">
        <v>5000</v>
      </c>
      <c r="F18260" s="126"/>
      <c r="G18260" s="126">
        <f t="shared" si="302"/>
        <v>-5000</v>
      </c>
      <c r="H18260" s="705" t="s">
        <v>12042</v>
      </c>
    </row>
    <row r="18261" spans="1:8" ht="18.75" customHeight="1" x14ac:dyDescent="0.2">
      <c r="A18261" s="734">
        <v>45311</v>
      </c>
      <c r="B18261" s="63" t="s">
        <v>11892</v>
      </c>
      <c r="C18261" s="63" t="s">
        <v>5740</v>
      </c>
      <c r="D18261" s="183" t="s">
        <v>12223</v>
      </c>
      <c r="E18261" s="126">
        <v>3000</v>
      </c>
      <c r="F18261" s="126"/>
      <c r="G18261" s="126">
        <f t="shared" si="302"/>
        <v>-3000</v>
      </c>
      <c r="H18261" s="705" t="s">
        <v>12042</v>
      </c>
    </row>
    <row r="18262" spans="1:8" ht="18.75" customHeight="1" x14ac:dyDescent="0.2">
      <c r="A18262" s="734">
        <v>45311</v>
      </c>
      <c r="B18262" s="63" t="s">
        <v>8557</v>
      </c>
      <c r="C18262" s="63" t="s">
        <v>10989</v>
      </c>
      <c r="D18262" s="183" t="s">
        <v>12224</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12225</v>
      </c>
      <c r="E18264" s="126">
        <v>120</v>
      </c>
      <c r="F18264" s="126"/>
      <c r="G18264" s="126">
        <f t="shared" si="303"/>
        <v>-120</v>
      </c>
      <c r="H18264" s="705" t="s">
        <v>12042</v>
      </c>
    </row>
    <row r="18265" spans="1:8" ht="18.75" customHeight="1" x14ac:dyDescent="0.2">
      <c r="A18265" s="734">
        <v>45311</v>
      </c>
      <c r="B18265" s="63" t="s">
        <v>11734</v>
      </c>
      <c r="C18265" s="63" t="s">
        <v>10989</v>
      </c>
      <c r="D18265" s="183" t="s">
        <v>12226</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12227</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12282</v>
      </c>
      <c r="E18273" s="126">
        <v>400</v>
      </c>
      <c r="F18273" s="126"/>
      <c r="G18273" s="126">
        <f t="shared" si="305"/>
        <v>-400</v>
      </c>
      <c r="H18273" s="705" t="s">
        <v>12042</v>
      </c>
    </row>
    <row r="18274" spans="1:8" ht="18.75" customHeight="1" x14ac:dyDescent="0.2">
      <c r="A18274" s="734">
        <v>45313</v>
      </c>
      <c r="B18274" s="63" t="s">
        <v>11631</v>
      </c>
      <c r="C18274" s="63" t="s">
        <v>10989</v>
      </c>
      <c r="D18274" s="183" t="s">
        <v>12283</v>
      </c>
      <c r="E18274" s="126">
        <v>5000</v>
      </c>
      <c r="F18274" s="126"/>
      <c r="G18274" s="126">
        <f t="shared" si="305"/>
        <v>-5000</v>
      </c>
      <c r="H18274" s="705" t="s">
        <v>12042</v>
      </c>
    </row>
    <row r="18275" spans="1:8" ht="18.75" customHeight="1" x14ac:dyDescent="0.2">
      <c r="A18275" s="734">
        <v>45313</v>
      </c>
      <c r="B18275" s="63" t="s">
        <v>11892</v>
      </c>
      <c r="C18275" s="670" t="s">
        <v>10989</v>
      </c>
      <c r="D18275" s="907" t="s">
        <v>12284</v>
      </c>
      <c r="E18275" s="672">
        <v>84000</v>
      </c>
      <c r="F18275" s="126"/>
      <c r="G18275" s="126">
        <f t="shared" si="305"/>
        <v>-84000</v>
      </c>
      <c r="H18275" s="705" t="s">
        <v>12042</v>
      </c>
    </row>
    <row r="18276" spans="1:8" ht="18.75" customHeight="1" x14ac:dyDescent="0.2">
      <c r="A18276" s="734">
        <v>45313</v>
      </c>
      <c r="B18276" s="63" t="s">
        <v>10906</v>
      </c>
      <c r="C18276" s="670" t="s">
        <v>10989</v>
      </c>
      <c r="D18276" s="907" t="s">
        <v>12284</v>
      </c>
      <c r="E18276" s="672">
        <v>50000</v>
      </c>
      <c r="F18276" s="126"/>
      <c r="G18276" s="126">
        <f t="shared" si="305"/>
        <v>-50000</v>
      </c>
      <c r="H18276" s="705" t="s">
        <v>12042</v>
      </c>
    </row>
    <row r="18277" spans="1:8" ht="18.75" customHeight="1" x14ac:dyDescent="0.2">
      <c r="A18277" s="734">
        <v>45313</v>
      </c>
      <c r="B18277" s="63" t="s">
        <v>12201</v>
      </c>
      <c r="C18277" s="670" t="s">
        <v>10989</v>
      </c>
      <c r="D18277" s="907" t="s">
        <v>12284</v>
      </c>
      <c r="E18277" s="672">
        <v>27180</v>
      </c>
      <c r="F18277" s="126"/>
      <c r="G18277" s="126">
        <f t="shared" si="305"/>
        <v>-27180</v>
      </c>
      <c r="H18277" s="705" t="s">
        <v>12042</v>
      </c>
    </row>
    <row r="18278" spans="1:8" ht="18.75" customHeight="1" x14ac:dyDescent="0.2">
      <c r="A18278" s="734">
        <v>45313</v>
      </c>
      <c r="B18278" s="63" t="s">
        <v>10230</v>
      </c>
      <c r="C18278" s="670" t="s">
        <v>10989</v>
      </c>
      <c r="D18278" s="907" t="s">
        <v>12284</v>
      </c>
      <c r="E18278" s="672">
        <v>5600</v>
      </c>
      <c r="F18278" s="126"/>
      <c r="G18278" s="126">
        <f t="shared" si="305"/>
        <v>-5600</v>
      </c>
      <c r="H18278" s="705" t="s">
        <v>12042</v>
      </c>
    </row>
    <row r="18279" spans="1:8" ht="18.75" customHeight="1" x14ac:dyDescent="0.2">
      <c r="A18279" s="734">
        <v>45313</v>
      </c>
      <c r="B18279" s="63" t="s">
        <v>11631</v>
      </c>
      <c r="C18279" s="670" t="s">
        <v>10989</v>
      </c>
      <c r="D18279" s="907" t="s">
        <v>12284</v>
      </c>
      <c r="E18279" s="672">
        <v>11580</v>
      </c>
      <c r="F18279" s="126"/>
      <c r="G18279" s="126">
        <f t="shared" si="305"/>
        <v>-11580</v>
      </c>
      <c r="H18279" s="705" t="s">
        <v>12042</v>
      </c>
    </row>
    <row r="18280" spans="1:8" ht="18.75" customHeight="1" x14ac:dyDescent="0.2">
      <c r="A18280" s="734">
        <v>45313</v>
      </c>
      <c r="B18280" s="63" t="s">
        <v>11724</v>
      </c>
      <c r="C18280" s="670" t="s">
        <v>10989</v>
      </c>
      <c r="D18280" s="907" t="s">
        <v>12284</v>
      </c>
      <c r="E18280" s="672">
        <v>29535</v>
      </c>
      <c r="F18280" s="126"/>
      <c r="G18280" s="126">
        <f t="shared" si="305"/>
        <v>-29535</v>
      </c>
      <c r="H18280" s="705" t="s">
        <v>12042</v>
      </c>
    </row>
    <row r="18281" spans="1:8" ht="18.75" customHeight="1" x14ac:dyDescent="0.2">
      <c r="A18281" s="734">
        <v>45313</v>
      </c>
      <c r="B18281" s="63" t="s">
        <v>12201</v>
      </c>
      <c r="C18281" s="63" t="s">
        <v>11095</v>
      </c>
      <c r="D18281" s="183" t="s">
        <v>12285</v>
      </c>
      <c r="E18281" s="126">
        <v>50000</v>
      </c>
      <c r="F18281" s="126"/>
      <c r="G18281" s="126">
        <f t="shared" si="305"/>
        <v>-50000</v>
      </c>
      <c r="H18281" s="705" t="s">
        <v>12042</v>
      </c>
    </row>
    <row r="18282" spans="1:8" ht="18.75" customHeight="1" x14ac:dyDescent="0.2">
      <c r="A18282" s="734">
        <v>45313</v>
      </c>
      <c r="B18282" s="63" t="s">
        <v>11892</v>
      </c>
      <c r="C18282" s="63" t="s">
        <v>11532</v>
      </c>
      <c r="D18282" s="183" t="s">
        <v>12286</v>
      </c>
      <c r="E18282" s="126">
        <v>200000</v>
      </c>
      <c r="F18282" s="126"/>
      <c r="G18282" s="126">
        <f t="shared" si="305"/>
        <v>-200000</v>
      </c>
      <c r="H18282" s="705" t="s">
        <v>12042</v>
      </c>
    </row>
    <row r="18283" spans="1:8" ht="18.75" customHeight="1" x14ac:dyDescent="0.2">
      <c r="A18283" s="734">
        <v>45314</v>
      </c>
      <c r="B18283" s="63" t="s">
        <v>11085</v>
      </c>
      <c r="C18283" s="63" t="s">
        <v>13129</v>
      </c>
      <c r="D18283" s="183" t="s">
        <v>12287</v>
      </c>
      <c r="E18283" s="126">
        <v>400000</v>
      </c>
      <c r="F18283" s="126"/>
      <c r="G18283" s="126">
        <f t="shared" si="305"/>
        <v>-400000</v>
      </c>
      <c r="H18283" s="705" t="s">
        <v>12042</v>
      </c>
    </row>
    <row r="18284" spans="1:8" ht="15" x14ac:dyDescent="0.2">
      <c r="A18284" s="734">
        <v>45314</v>
      </c>
      <c r="B18284" s="63" t="s">
        <v>11892</v>
      </c>
      <c r="C18284" s="670" t="s">
        <v>10989</v>
      </c>
      <c r="D18284" s="907" t="s">
        <v>12288</v>
      </c>
      <c r="E18284" s="672">
        <v>32500</v>
      </c>
      <c r="F18284" s="126"/>
      <c r="G18284" s="126">
        <f t="shared" si="305"/>
        <v>-32500</v>
      </c>
      <c r="H18284" s="705" t="s">
        <v>12042</v>
      </c>
    </row>
    <row r="18285" spans="1:8" ht="15" x14ac:dyDescent="0.2">
      <c r="A18285" s="734">
        <v>45314</v>
      </c>
      <c r="B18285" s="63" t="s">
        <v>10906</v>
      </c>
      <c r="C18285" s="670" t="s">
        <v>10989</v>
      </c>
      <c r="D18285" s="907" t="s">
        <v>12288</v>
      </c>
      <c r="E18285" s="672">
        <v>32500</v>
      </c>
      <c r="F18285" s="126"/>
      <c r="G18285" s="126">
        <f t="shared" si="305"/>
        <v>-32500</v>
      </c>
      <c r="H18285" s="705" t="s">
        <v>12042</v>
      </c>
    </row>
    <row r="18286" spans="1:8" ht="15" x14ac:dyDescent="0.2">
      <c r="A18286" s="734">
        <v>45314</v>
      </c>
      <c r="B18286" s="63" t="s">
        <v>12201</v>
      </c>
      <c r="C18286" s="670" t="s">
        <v>10989</v>
      </c>
      <c r="D18286" s="907" t="s">
        <v>12288</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12303</v>
      </c>
      <c r="E18288" s="672">
        <v>7200</v>
      </c>
      <c r="F18288" s="126"/>
      <c r="G18288" s="126">
        <f t="shared" si="306"/>
        <v>-7200</v>
      </c>
      <c r="H18288" s="705" t="s">
        <v>12042</v>
      </c>
    </row>
    <row r="18289" spans="1:8" ht="15" x14ac:dyDescent="0.2">
      <c r="A18289" s="734">
        <v>45314</v>
      </c>
      <c r="B18289" s="63" t="s">
        <v>10906</v>
      </c>
      <c r="C18289" s="670" t="s">
        <v>10989</v>
      </c>
      <c r="D18289" s="907" t="s">
        <v>12303</v>
      </c>
      <c r="E18289" s="672">
        <v>7200</v>
      </c>
      <c r="F18289" s="126"/>
      <c r="G18289" s="126">
        <f t="shared" si="306"/>
        <v>-7200</v>
      </c>
      <c r="H18289" s="705" t="s">
        <v>12042</v>
      </c>
    </row>
    <row r="18290" spans="1:8" ht="15" x14ac:dyDescent="0.2">
      <c r="A18290" s="734">
        <v>45314</v>
      </c>
      <c r="B18290" s="63" t="s">
        <v>12201</v>
      </c>
      <c r="C18290" s="670" t="s">
        <v>10989</v>
      </c>
      <c r="D18290" s="907" t="s">
        <v>12303</v>
      </c>
      <c r="E18290" s="672">
        <v>7200</v>
      </c>
      <c r="F18290" s="126"/>
      <c r="G18290" s="126">
        <f t="shared" si="306"/>
        <v>-7200</v>
      </c>
      <c r="H18290" s="705" t="s">
        <v>12042</v>
      </c>
    </row>
    <row r="18291" spans="1:8" ht="15" x14ac:dyDescent="0.2">
      <c r="A18291" s="734">
        <v>45314</v>
      </c>
      <c r="B18291" s="63" t="s">
        <v>11892</v>
      </c>
      <c r="C18291" s="566" t="s">
        <v>10989</v>
      </c>
      <c r="D18291" s="875" t="s">
        <v>12304</v>
      </c>
      <c r="E18291" s="567">
        <v>3000</v>
      </c>
      <c r="F18291" s="126"/>
      <c r="G18291" s="126">
        <f t="shared" si="306"/>
        <v>-3000</v>
      </c>
      <c r="H18291" s="705" t="s">
        <v>12042</v>
      </c>
    </row>
    <row r="18292" spans="1:8" ht="15" x14ac:dyDescent="0.2">
      <c r="A18292" s="734">
        <v>45314</v>
      </c>
      <c r="B18292" s="63" t="s">
        <v>10906</v>
      </c>
      <c r="C18292" s="566" t="s">
        <v>10989</v>
      </c>
      <c r="D18292" s="875" t="s">
        <v>12304</v>
      </c>
      <c r="E18292" s="567">
        <v>3000</v>
      </c>
      <c r="F18292" s="126"/>
      <c r="G18292" s="126">
        <f t="shared" si="306"/>
        <v>-3000</v>
      </c>
      <c r="H18292" s="705" t="s">
        <v>12042</v>
      </c>
    </row>
    <row r="18293" spans="1:8" ht="15" x14ac:dyDescent="0.2">
      <c r="A18293" s="734">
        <v>45314</v>
      </c>
      <c r="B18293" s="63" t="s">
        <v>12201</v>
      </c>
      <c r="C18293" s="566" t="s">
        <v>10989</v>
      </c>
      <c r="D18293" s="875" t="s">
        <v>12304</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12289</v>
      </c>
      <c r="E18295" s="672">
        <v>37840</v>
      </c>
      <c r="F18295" s="126"/>
      <c r="G18295" s="126">
        <f t="shared" si="307"/>
        <v>-37840</v>
      </c>
      <c r="H18295" s="705" t="s">
        <v>12042</v>
      </c>
    </row>
    <row r="18296" spans="1:8" ht="15" x14ac:dyDescent="0.2">
      <c r="A18296" s="734">
        <v>45314</v>
      </c>
      <c r="B18296" s="63" t="s">
        <v>8557</v>
      </c>
      <c r="C18296" s="670" t="s">
        <v>10989</v>
      </c>
      <c r="D18296" s="907" t="s">
        <v>12289</v>
      </c>
      <c r="E18296" s="672">
        <v>11000</v>
      </c>
      <c r="F18296" s="126"/>
      <c r="G18296" s="126">
        <f t="shared" si="307"/>
        <v>-11000</v>
      </c>
      <c r="H18296" s="705" t="s">
        <v>12042</v>
      </c>
    </row>
    <row r="18297" spans="1:8" ht="15" x14ac:dyDescent="0.2">
      <c r="A18297" s="734">
        <v>45315</v>
      </c>
      <c r="B18297" s="63" t="s">
        <v>10177</v>
      </c>
      <c r="C18297" s="63" t="s">
        <v>10989</v>
      </c>
      <c r="D18297" s="183" t="s">
        <v>12290</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12291</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12292</v>
      </c>
      <c r="C18300" s="63" t="s">
        <v>12293</v>
      </c>
      <c r="D18300" s="183" t="s">
        <v>6925</v>
      </c>
      <c r="E18300" s="126">
        <v>11000</v>
      </c>
      <c r="F18300" s="126"/>
      <c r="G18300" s="126">
        <f t="shared" si="308"/>
        <v>-11000</v>
      </c>
      <c r="H18300" s="705" t="s">
        <v>12042</v>
      </c>
    </row>
    <row r="18301" spans="1:8" ht="15" x14ac:dyDescent="0.2">
      <c r="A18301" s="734">
        <v>45315</v>
      </c>
      <c r="B18301" s="63" t="s">
        <v>8874</v>
      </c>
      <c r="C18301" s="63" t="s">
        <v>12293</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12294</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12295</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12297</v>
      </c>
      <c r="E18306" s="126">
        <v>500000</v>
      </c>
      <c r="F18306" s="126"/>
      <c r="G18306" s="126">
        <f t="shared" si="309"/>
        <v>-500000</v>
      </c>
      <c r="H18306" s="705" t="s">
        <v>12042</v>
      </c>
    </row>
    <row r="18307" spans="1:8" ht="15" x14ac:dyDescent="0.2">
      <c r="A18307" s="734">
        <v>45315</v>
      </c>
      <c r="B18307" s="63" t="s">
        <v>12201</v>
      </c>
      <c r="C18307" s="63" t="s">
        <v>11721</v>
      </c>
      <c r="D18307" s="183" t="s">
        <v>12297</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12299</v>
      </c>
      <c r="E18309" s="126">
        <v>125960</v>
      </c>
      <c r="F18309" s="126"/>
      <c r="G18309" s="126">
        <f t="shared" si="309"/>
        <v>-125960</v>
      </c>
      <c r="H18309" s="705" t="s">
        <v>12042</v>
      </c>
    </row>
    <row r="18310" spans="1:8" ht="15" x14ac:dyDescent="0.2">
      <c r="A18310" s="734">
        <v>45315</v>
      </c>
      <c r="B18310" s="63" t="s">
        <v>8874</v>
      </c>
      <c r="C18310" s="1099" t="s">
        <v>793</v>
      </c>
      <c r="D18310" s="1102" t="s">
        <v>12300</v>
      </c>
      <c r="E18310" s="126">
        <v>33000</v>
      </c>
      <c r="F18310" s="126"/>
      <c r="G18310" s="126">
        <f t="shared" ref="G18310:G18311" si="310">F18310-E18310</f>
        <v>-33000</v>
      </c>
      <c r="H18310" s="705" t="s">
        <v>12042</v>
      </c>
    </row>
    <row r="18311" spans="1:8" ht="15" x14ac:dyDescent="0.2">
      <c r="A18311" s="734">
        <v>45315</v>
      </c>
      <c r="B18311" s="63" t="s">
        <v>11631</v>
      </c>
      <c r="C18311" s="63" t="s">
        <v>12301</v>
      </c>
      <c r="D18311" s="183" t="s">
        <v>12302</v>
      </c>
      <c r="E18311" s="126">
        <v>50000</v>
      </c>
      <c r="F18311" s="126"/>
      <c r="G18311" s="126">
        <f t="shared" si="310"/>
        <v>-50000</v>
      </c>
      <c r="H18311" s="705" t="s">
        <v>12042</v>
      </c>
    </row>
    <row r="18312" spans="1:8" ht="15" x14ac:dyDescent="0.2">
      <c r="A18312" s="734">
        <v>45316</v>
      </c>
      <c r="B18312" s="63" t="s">
        <v>11085</v>
      </c>
      <c r="C18312" s="63" t="s">
        <v>5740</v>
      </c>
      <c r="D18312" s="183" t="s">
        <v>12311</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12201</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12313</v>
      </c>
      <c r="D18316" s="183" t="s">
        <v>12314</v>
      </c>
      <c r="E18316" s="126">
        <v>1010000</v>
      </c>
      <c r="F18316" s="126"/>
      <c r="G18316" s="126">
        <f t="shared" si="311"/>
        <v>-1010000</v>
      </c>
      <c r="H18316" s="705" t="s">
        <v>12042</v>
      </c>
    </row>
    <row r="18317" spans="1:8" ht="15" x14ac:dyDescent="0.2">
      <c r="A18317" s="734">
        <v>45316</v>
      </c>
      <c r="B18317" s="63" t="s">
        <v>11892</v>
      </c>
      <c r="C18317" s="63" t="s">
        <v>8392</v>
      </c>
      <c r="D18317" s="183" t="s">
        <v>12312</v>
      </c>
      <c r="E18317" s="126">
        <v>1000000</v>
      </c>
      <c r="F18317" s="126"/>
      <c r="G18317" s="126">
        <f t="shared" si="311"/>
        <v>-1000000</v>
      </c>
      <c r="H18317" s="705" t="s">
        <v>12042</v>
      </c>
    </row>
    <row r="18318" spans="1:8" ht="15" x14ac:dyDescent="0.2">
      <c r="A18318" s="734">
        <v>45316</v>
      </c>
      <c r="B18318" s="63" t="s">
        <v>11892</v>
      </c>
      <c r="C18318" s="63" t="s">
        <v>11287</v>
      </c>
      <c r="D18318" s="183" t="s">
        <v>12315</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12617</v>
      </c>
      <c r="C18322" s="63" t="s">
        <v>5740</v>
      </c>
      <c r="D18322" s="183" t="s">
        <v>369</v>
      </c>
      <c r="E18322" s="126">
        <v>1000</v>
      </c>
      <c r="F18322" s="126"/>
      <c r="G18322" s="126">
        <f t="shared" si="312"/>
        <v>-1000</v>
      </c>
      <c r="H18322" s="705" t="s">
        <v>12042</v>
      </c>
    </row>
    <row r="18323" spans="1:8" ht="15" x14ac:dyDescent="0.2">
      <c r="A18323" s="734">
        <v>45316</v>
      </c>
      <c r="B18323" s="63" t="s">
        <v>12201</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12316</v>
      </c>
      <c r="E18325" s="126">
        <v>51921</v>
      </c>
      <c r="F18325" s="126"/>
      <c r="G18325" s="126">
        <f t="shared" si="311"/>
        <v>-51921</v>
      </c>
      <c r="H18325" s="705" t="s">
        <v>12042</v>
      </c>
    </row>
    <row r="18326" spans="1:8" ht="15" x14ac:dyDescent="0.2">
      <c r="A18326" s="734">
        <v>45316</v>
      </c>
      <c r="B18326" s="63" t="s">
        <v>8557</v>
      </c>
      <c r="C18326" s="63" t="s">
        <v>10989</v>
      </c>
      <c r="D18326" s="183" t="s">
        <v>12316</v>
      </c>
      <c r="E18326" s="126">
        <v>131538</v>
      </c>
      <c r="F18326" s="126"/>
      <c r="G18326" s="126">
        <f t="shared" si="311"/>
        <v>-131538</v>
      </c>
      <c r="H18326" s="705" t="s">
        <v>12042</v>
      </c>
    </row>
    <row r="18327" spans="1:8" ht="15" x14ac:dyDescent="0.2">
      <c r="A18327" s="734">
        <v>45316</v>
      </c>
      <c r="B18327" s="63" t="s">
        <v>103</v>
      </c>
      <c r="C18327" s="63" t="s">
        <v>103</v>
      </c>
      <c r="D18327" s="183" t="s">
        <v>12317</v>
      </c>
      <c r="E18327" s="126">
        <v>11800</v>
      </c>
      <c r="F18327" s="126"/>
      <c r="G18327" s="126">
        <f t="shared" si="311"/>
        <v>-11800</v>
      </c>
      <c r="H18327" s="705" t="s">
        <v>12042</v>
      </c>
    </row>
    <row r="18328" spans="1:8" ht="15" x14ac:dyDescent="0.2">
      <c r="A18328" s="734">
        <v>45317</v>
      </c>
      <c r="B18328" s="63" t="s">
        <v>11892</v>
      </c>
      <c r="C18328" s="63" t="s">
        <v>12318</v>
      </c>
      <c r="D18328" s="183" t="s">
        <v>12319</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12320</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12201</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12617</v>
      </c>
      <c r="C18334" s="63" t="s">
        <v>10989</v>
      </c>
      <c r="D18334" s="183" t="s">
        <v>12322</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12323</v>
      </c>
      <c r="E18335" s="126">
        <v>25000</v>
      </c>
      <c r="F18335" s="126"/>
      <c r="G18335" s="126">
        <f t="shared" si="314"/>
        <v>-25000</v>
      </c>
      <c r="H18335" s="705" t="s">
        <v>12042</v>
      </c>
    </row>
    <row r="18336" spans="1:8" ht="15" x14ac:dyDescent="0.2">
      <c r="A18336" s="734">
        <v>45317</v>
      </c>
      <c r="B18336" s="63" t="s">
        <v>10230</v>
      </c>
      <c r="C18336" s="63" t="s">
        <v>12324</v>
      </c>
      <c r="D18336" s="183" t="s">
        <v>12325</v>
      </c>
      <c r="E18336" s="126">
        <v>5500</v>
      </c>
      <c r="F18336" s="126"/>
      <c r="G18336" s="126">
        <f t="shared" si="314"/>
        <v>-5500</v>
      </c>
      <c r="H18336" s="705" t="s">
        <v>12042</v>
      </c>
    </row>
    <row r="18337" spans="1:8" ht="15" x14ac:dyDescent="0.2">
      <c r="A18337" s="734">
        <v>45317</v>
      </c>
      <c r="B18337" s="63" t="s">
        <v>12201</v>
      </c>
      <c r="C18337" s="63" t="s">
        <v>10989</v>
      </c>
      <c r="D18337" s="183" t="s">
        <v>12326</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12327</v>
      </c>
      <c r="E18339" s="126">
        <v>10000</v>
      </c>
      <c r="F18339" s="126"/>
      <c r="G18339" s="126">
        <f t="shared" si="315"/>
        <v>-10000</v>
      </c>
      <c r="H18339" s="705" t="s">
        <v>12042</v>
      </c>
    </row>
    <row r="18340" spans="1:8" ht="15" x14ac:dyDescent="0.2">
      <c r="A18340" s="734">
        <v>45317</v>
      </c>
      <c r="B18340" s="63" t="s">
        <v>10906</v>
      </c>
      <c r="C18340" s="63" t="s">
        <v>11106</v>
      </c>
      <c r="D18340" s="183" t="s">
        <v>12328</v>
      </c>
      <c r="E18340" s="126">
        <v>500000</v>
      </c>
      <c r="F18340" s="126"/>
      <c r="G18340" s="126">
        <f t="shared" si="315"/>
        <v>-500000</v>
      </c>
      <c r="H18340" s="705" t="s">
        <v>12042</v>
      </c>
    </row>
    <row r="18341" spans="1:8" ht="24" x14ac:dyDescent="0.2">
      <c r="A18341" s="734">
        <v>45317</v>
      </c>
      <c r="B18341" s="63" t="s">
        <v>11631</v>
      </c>
      <c r="C18341" s="63" t="s">
        <v>8089</v>
      </c>
      <c r="D18341" s="183" t="s">
        <v>12330</v>
      </c>
      <c r="E18341" s="126">
        <v>500000</v>
      </c>
      <c r="F18341" s="126"/>
      <c r="G18341" s="126">
        <f t="shared" si="315"/>
        <v>-500000</v>
      </c>
      <c r="H18341" s="705" t="s">
        <v>12042</v>
      </c>
    </row>
    <row r="18342" spans="1:8" ht="15" x14ac:dyDescent="0.2">
      <c r="A18342" s="734">
        <v>45317</v>
      </c>
      <c r="B18342" s="63" t="s">
        <v>11085</v>
      </c>
      <c r="C18342" s="63" t="s">
        <v>10989</v>
      </c>
      <c r="D18342" s="183" t="s">
        <v>12320</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12333</v>
      </c>
      <c r="E18343" s="126">
        <v>3500</v>
      </c>
      <c r="F18343" s="126"/>
      <c r="G18343" s="126">
        <f t="shared" si="316"/>
        <v>-3500</v>
      </c>
      <c r="H18343" s="705" t="s">
        <v>12042</v>
      </c>
    </row>
    <row r="18344" spans="1:8" ht="15" x14ac:dyDescent="0.2">
      <c r="A18344" s="734">
        <v>45318</v>
      </c>
      <c r="B18344" s="63" t="s">
        <v>8557</v>
      </c>
      <c r="C18344" s="63" t="s">
        <v>11414</v>
      </c>
      <c r="D18344" s="183" t="s">
        <v>12334</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12336</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12337</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12338</v>
      </c>
      <c r="E18350" s="126">
        <v>50000</v>
      </c>
      <c r="F18350" s="126"/>
      <c r="G18350" s="126">
        <f t="shared" si="317"/>
        <v>-50000</v>
      </c>
      <c r="H18350" s="705" t="s">
        <v>12042</v>
      </c>
    </row>
    <row r="18351" spans="1:8" ht="15" x14ac:dyDescent="0.2">
      <c r="A18351" s="734">
        <v>45318</v>
      </c>
      <c r="B18351" s="63" t="s">
        <v>12201</v>
      </c>
      <c r="C18351" s="63" t="s">
        <v>7904</v>
      </c>
      <c r="D18351" s="183" t="s">
        <v>12339</v>
      </c>
      <c r="E18351" s="126">
        <v>48000</v>
      </c>
      <c r="F18351" s="126"/>
      <c r="G18351" s="126">
        <f t="shared" si="317"/>
        <v>-48000</v>
      </c>
      <c r="H18351" s="705" t="s">
        <v>12042</v>
      </c>
    </row>
    <row r="18352" spans="1:8" ht="15" x14ac:dyDescent="0.2">
      <c r="A18352" s="734">
        <v>45320</v>
      </c>
      <c r="B18352" s="63" t="s">
        <v>12617</v>
      </c>
      <c r="C18352" s="63" t="s">
        <v>10989</v>
      </c>
      <c r="D18352" s="183" t="s">
        <v>12322</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12340</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12340</v>
      </c>
      <c r="E18357" s="672">
        <v>8000</v>
      </c>
      <c r="F18357" s="126"/>
      <c r="G18357" s="126">
        <f t="shared" si="318"/>
        <v>-8000</v>
      </c>
      <c r="H18357" s="705" t="s">
        <v>12042</v>
      </c>
    </row>
    <row r="18358" spans="1:8" ht="15" x14ac:dyDescent="0.2">
      <c r="A18358" s="734">
        <v>45320</v>
      </c>
      <c r="B18358" s="63" t="s">
        <v>11734</v>
      </c>
      <c r="C18358" s="670" t="s">
        <v>10989</v>
      </c>
      <c r="D18358" s="907" t="s">
        <v>12340</v>
      </c>
      <c r="E18358" s="672">
        <v>8000</v>
      </c>
      <c r="F18358" s="126"/>
      <c r="G18358" s="126">
        <f t="shared" si="318"/>
        <v>-8000</v>
      </c>
      <c r="H18358" s="705" t="s">
        <v>12042</v>
      </c>
    </row>
    <row r="18359" spans="1:8" ht="15" x14ac:dyDescent="0.2">
      <c r="A18359" s="734">
        <v>45320</v>
      </c>
      <c r="B18359" s="63" t="s">
        <v>6503</v>
      </c>
      <c r="C18359" s="670" t="s">
        <v>10989</v>
      </c>
      <c r="D18359" s="907" t="s">
        <v>12340</v>
      </c>
      <c r="E18359" s="672">
        <v>3600</v>
      </c>
      <c r="F18359" s="126"/>
      <c r="G18359" s="126">
        <f t="shared" si="318"/>
        <v>-3600</v>
      </c>
      <c r="H18359" s="705" t="s">
        <v>12042</v>
      </c>
    </row>
    <row r="18360" spans="1:8" ht="15" x14ac:dyDescent="0.2">
      <c r="A18360" s="734">
        <v>45320</v>
      </c>
      <c r="B18360" s="63" t="s">
        <v>10906</v>
      </c>
      <c r="C18360" s="63" t="s">
        <v>10989</v>
      </c>
      <c r="D18360" s="183" t="s">
        <v>12341</v>
      </c>
      <c r="E18360" s="126">
        <v>5000</v>
      </c>
      <c r="F18360" s="126"/>
      <c r="G18360" s="126">
        <f t="shared" si="318"/>
        <v>-5000</v>
      </c>
      <c r="H18360" s="705" t="s">
        <v>12042</v>
      </c>
    </row>
    <row r="18361" spans="1:8" ht="15" x14ac:dyDescent="0.2">
      <c r="A18361" s="734">
        <v>45320</v>
      </c>
      <c r="B18361" s="63" t="s">
        <v>10906</v>
      </c>
      <c r="C18361" s="63" t="s">
        <v>285</v>
      </c>
      <c r="D18361" s="183" t="s">
        <v>12342</v>
      </c>
      <c r="E18361" s="126">
        <v>20000</v>
      </c>
      <c r="F18361" s="126"/>
      <c r="G18361" s="126">
        <f t="shared" si="318"/>
        <v>-20000</v>
      </c>
      <c r="H18361" s="705" t="s">
        <v>12042</v>
      </c>
    </row>
    <row r="18362" spans="1:8" ht="15" x14ac:dyDescent="0.2">
      <c r="A18362" s="734">
        <v>45320</v>
      </c>
      <c r="B18362" s="63" t="s">
        <v>11631</v>
      </c>
      <c r="C18362" s="63" t="s">
        <v>285</v>
      </c>
      <c r="D18362" s="183" t="s">
        <v>12343</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12201</v>
      </c>
      <c r="C18364" s="63" t="s">
        <v>5386</v>
      </c>
      <c r="D18364" s="183" t="s">
        <v>12185</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12201</v>
      </c>
      <c r="C18367" s="63" t="s">
        <v>10989</v>
      </c>
      <c r="D18367" s="183" t="s">
        <v>12347</v>
      </c>
      <c r="E18367" s="126">
        <v>3680</v>
      </c>
      <c r="F18367" s="126"/>
      <c r="G18367" s="126">
        <f t="shared" si="319"/>
        <v>-3680</v>
      </c>
      <c r="H18367" s="705" t="s">
        <v>12042</v>
      </c>
    </row>
    <row r="18368" spans="1:8" ht="15" x14ac:dyDescent="0.2">
      <c r="A18368" s="734">
        <v>45320</v>
      </c>
      <c r="B18368" s="63" t="s">
        <v>12525</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12348</v>
      </c>
      <c r="E18369" s="126">
        <v>47000</v>
      </c>
      <c r="F18369" s="126"/>
      <c r="G18369" s="126">
        <f t="shared" si="319"/>
        <v>-47000</v>
      </c>
      <c r="H18369" s="705" t="s">
        <v>12042</v>
      </c>
    </row>
    <row r="18370" spans="1:8" ht="15" x14ac:dyDescent="0.2">
      <c r="A18370" s="734">
        <v>45320</v>
      </c>
      <c r="B18370" s="63" t="s">
        <v>11085</v>
      </c>
      <c r="C18370" s="63" t="s">
        <v>255</v>
      </c>
      <c r="D18370" s="183" t="s">
        <v>12352</v>
      </c>
      <c r="E18370" s="126">
        <v>491000</v>
      </c>
      <c r="F18370" s="126"/>
      <c r="G18370" s="126">
        <f>F18370-E18370</f>
        <v>-491000</v>
      </c>
      <c r="H18370" s="705" t="s">
        <v>12042</v>
      </c>
    </row>
    <row r="18371" spans="1:8" ht="24" x14ac:dyDescent="0.2">
      <c r="A18371" s="734">
        <v>45320</v>
      </c>
      <c r="B18371" s="63" t="s">
        <v>11892</v>
      </c>
      <c r="C18371" s="63" t="s">
        <v>7465</v>
      </c>
      <c r="D18371" s="183" t="s">
        <v>12353</v>
      </c>
      <c r="E18371" s="126">
        <v>650000</v>
      </c>
      <c r="F18371" s="126"/>
      <c r="G18371" s="126">
        <f>F18371-E18371</f>
        <v>-650000</v>
      </c>
      <c r="H18371" s="705" t="s">
        <v>12042</v>
      </c>
    </row>
    <row r="18372" spans="1:8" ht="24" x14ac:dyDescent="0.2">
      <c r="A18372" s="734">
        <v>45320</v>
      </c>
      <c r="B18372" s="63" t="s">
        <v>11631</v>
      </c>
      <c r="C18372" s="63" t="s">
        <v>7465</v>
      </c>
      <c r="D18372" s="183" t="s">
        <v>12353</v>
      </c>
      <c r="E18372" s="126">
        <v>700000</v>
      </c>
      <c r="F18372" s="126"/>
      <c r="G18372" s="126">
        <f>F18372-E18372</f>
        <v>-700000</v>
      </c>
      <c r="H18372" s="705" t="s">
        <v>12042</v>
      </c>
    </row>
    <row r="18373" spans="1:8" ht="15" x14ac:dyDescent="0.2">
      <c r="A18373" s="734">
        <v>45320</v>
      </c>
      <c r="B18373" s="63" t="s">
        <v>11085</v>
      </c>
      <c r="C18373" s="63" t="s">
        <v>7773</v>
      </c>
      <c r="D18373" s="183" t="s">
        <v>12358</v>
      </c>
      <c r="E18373" s="126">
        <v>10000</v>
      </c>
      <c r="F18373" s="126"/>
      <c r="G18373" s="126">
        <f>F18373-E18373</f>
        <v>-10000</v>
      </c>
      <c r="H18373" s="705" t="s">
        <v>12042</v>
      </c>
    </row>
    <row r="18374" spans="1:8" ht="24" x14ac:dyDescent="0.2">
      <c r="A18374" s="734">
        <v>45320</v>
      </c>
      <c r="B18374" s="63" t="s">
        <v>10469</v>
      </c>
      <c r="C18374" s="63" t="s">
        <v>12356</v>
      </c>
      <c r="D18374" s="183" t="s">
        <v>12357</v>
      </c>
      <c r="E18374" s="126">
        <v>62400</v>
      </c>
      <c r="F18374" s="126"/>
      <c r="G18374" s="126">
        <f>F18374-E18374</f>
        <v>-62400</v>
      </c>
      <c r="H18374" s="705" t="s">
        <v>12042</v>
      </c>
    </row>
    <row r="18375" spans="1:8" ht="15" x14ac:dyDescent="0.2">
      <c r="A18375" s="734">
        <v>45320</v>
      </c>
      <c r="B18375" s="63" t="s">
        <v>12201</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12360</v>
      </c>
      <c r="E18377" s="126">
        <v>29280</v>
      </c>
      <c r="F18377" s="126"/>
      <c r="G18377" s="126">
        <f t="shared" si="320"/>
        <v>-29280</v>
      </c>
      <c r="H18377" s="705" t="s">
        <v>12042</v>
      </c>
    </row>
    <row r="18378" spans="1:8" ht="15" x14ac:dyDescent="0.2">
      <c r="A18378" s="734">
        <v>45321</v>
      </c>
      <c r="B18378" s="63" t="s">
        <v>12201</v>
      </c>
      <c r="C18378" s="63" t="s">
        <v>10989</v>
      </c>
      <c r="D18378" s="183" t="s">
        <v>12361</v>
      </c>
      <c r="E18378" s="126">
        <v>11060</v>
      </c>
      <c r="F18378" s="126"/>
      <c r="G18378" s="126">
        <f t="shared" si="320"/>
        <v>-11060</v>
      </c>
      <c r="H18378" s="705" t="s">
        <v>12042</v>
      </c>
    </row>
    <row r="18379" spans="1:8" ht="15" x14ac:dyDescent="0.2">
      <c r="A18379" s="734">
        <v>45321</v>
      </c>
      <c r="B18379" s="63" t="s">
        <v>12201</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12212</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12212</v>
      </c>
      <c r="E18381" s="1101">
        <v>25000</v>
      </c>
      <c r="F18381" s="126"/>
      <c r="G18381" s="126">
        <f t="shared" si="321"/>
        <v>-25000</v>
      </c>
      <c r="H18381" s="705" t="s">
        <v>12042</v>
      </c>
    </row>
    <row r="18382" spans="1:8" ht="15" x14ac:dyDescent="0.2">
      <c r="A18382" s="734">
        <v>45321</v>
      </c>
      <c r="B18382" s="63" t="s">
        <v>11631</v>
      </c>
      <c r="C18382" s="1099" t="s">
        <v>793</v>
      </c>
      <c r="D18382" s="1102" t="s">
        <v>12213</v>
      </c>
      <c r="E18382" s="1101">
        <v>25000</v>
      </c>
      <c r="F18382" s="126"/>
      <c r="G18382" s="126">
        <f t="shared" si="321"/>
        <v>-25000</v>
      </c>
      <c r="H18382" s="705" t="s">
        <v>12042</v>
      </c>
    </row>
    <row r="18383" spans="1:8" ht="15" x14ac:dyDescent="0.2">
      <c r="A18383" s="734">
        <v>45321</v>
      </c>
      <c r="B18383" s="63" t="s">
        <v>10230</v>
      </c>
      <c r="C18383" s="1099" t="s">
        <v>793</v>
      </c>
      <c r="D18383" s="1102" t="s">
        <v>12213</v>
      </c>
      <c r="E18383" s="1101">
        <v>25000</v>
      </c>
      <c r="F18383" s="126"/>
      <c r="G18383" s="126">
        <f t="shared" si="321"/>
        <v>-25000</v>
      </c>
      <c r="H18383" s="705" t="s">
        <v>12042</v>
      </c>
    </row>
    <row r="18384" spans="1:8" ht="15" x14ac:dyDescent="0.2">
      <c r="A18384" s="734">
        <v>45321</v>
      </c>
      <c r="B18384" s="63" t="s">
        <v>25</v>
      </c>
      <c r="C18384" s="1099" t="s">
        <v>793</v>
      </c>
      <c r="D18384" s="1102" t="s">
        <v>12214</v>
      </c>
      <c r="E18384" s="1101">
        <v>105000</v>
      </c>
      <c r="F18384" s="126"/>
      <c r="G18384" s="126">
        <f t="shared" si="321"/>
        <v>-105000</v>
      </c>
      <c r="H18384" s="705" t="s">
        <v>12042</v>
      </c>
    </row>
    <row r="18385" spans="1:8" ht="15" x14ac:dyDescent="0.2">
      <c r="A18385" s="734">
        <v>45321</v>
      </c>
      <c r="B18385" s="63" t="s">
        <v>11734</v>
      </c>
      <c r="C18385" s="1099" t="s">
        <v>793</v>
      </c>
      <c r="D18385" s="1102" t="s">
        <v>12404</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12405</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12406</v>
      </c>
      <c r="E18391" s="1101">
        <v>44250</v>
      </c>
      <c r="F18391" s="126"/>
      <c r="G18391" s="126">
        <f t="shared" si="322"/>
        <v>-44250</v>
      </c>
      <c r="H18391" s="705" t="s">
        <v>12042</v>
      </c>
    </row>
    <row r="18392" spans="1:8" ht="15" x14ac:dyDescent="0.2">
      <c r="A18392" s="734">
        <v>45321</v>
      </c>
      <c r="B18392" s="63" t="s">
        <v>11085</v>
      </c>
      <c r="C18392" s="1099" t="s">
        <v>793</v>
      </c>
      <c r="D18392" s="1102" t="s">
        <v>12407</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12408</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12409</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12410</v>
      </c>
      <c r="E18397" s="1101">
        <v>182668</v>
      </c>
      <c r="F18397" s="126"/>
      <c r="G18397" s="126">
        <f t="shared" si="322"/>
        <v>-182668</v>
      </c>
      <c r="H18397" s="705" t="s">
        <v>12042</v>
      </c>
    </row>
    <row r="18398" spans="1:8" ht="15" x14ac:dyDescent="0.2">
      <c r="A18398" s="734">
        <v>45321</v>
      </c>
      <c r="B18398" s="63" t="s">
        <v>11631</v>
      </c>
      <c r="C18398" s="1099" t="s">
        <v>793</v>
      </c>
      <c r="D18398" s="1102" t="s">
        <v>12411</v>
      </c>
      <c r="E18398" s="1101">
        <v>62250</v>
      </c>
      <c r="F18398" s="126"/>
      <c r="G18398" s="126">
        <f t="shared" si="322"/>
        <v>-62250</v>
      </c>
      <c r="H18398" s="705" t="s">
        <v>12042</v>
      </c>
    </row>
    <row r="18399" spans="1:8" ht="15" x14ac:dyDescent="0.2">
      <c r="A18399" s="734">
        <v>45321</v>
      </c>
      <c r="B18399" s="63" t="s">
        <v>10906</v>
      </c>
      <c r="C18399" s="1099" t="s">
        <v>793</v>
      </c>
      <c r="D18399" s="1102" t="s">
        <v>12171</v>
      </c>
      <c r="E18399" s="1101">
        <v>60000</v>
      </c>
      <c r="F18399" s="126"/>
      <c r="G18399" s="126">
        <f t="shared" si="322"/>
        <v>-60000</v>
      </c>
      <c r="H18399" s="705" t="s">
        <v>12042</v>
      </c>
    </row>
    <row r="18400" spans="1:8" ht="15" x14ac:dyDescent="0.2">
      <c r="A18400" s="734">
        <v>45321</v>
      </c>
      <c r="B18400" s="63" t="s">
        <v>10906</v>
      </c>
      <c r="C18400" s="1099" t="s">
        <v>793</v>
      </c>
      <c r="D18400" s="1102" t="s">
        <v>12412</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12413</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12508</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12528</v>
      </c>
      <c r="E18407" s="126">
        <v>6050</v>
      </c>
      <c r="F18407" s="126"/>
      <c r="G18407" s="126">
        <f>F18407-E18407</f>
        <v>-6050</v>
      </c>
      <c r="H18407" s="705" t="s">
        <v>12042</v>
      </c>
      <c r="J18407" s="40"/>
    </row>
    <row r="18408" spans="1:10" ht="15" x14ac:dyDescent="0.2">
      <c r="A18408" s="734">
        <v>45321</v>
      </c>
      <c r="B18408" s="63" t="s">
        <v>12617</v>
      </c>
      <c r="C18408" s="63" t="s">
        <v>10989</v>
      </c>
      <c r="D18408" s="183" t="s">
        <v>10007</v>
      </c>
      <c r="E18408" s="126">
        <v>1500</v>
      </c>
      <c r="F18408" s="126"/>
      <c r="G18408" s="126">
        <f t="shared" si="320"/>
        <v>-1500</v>
      </c>
      <c r="H18408" s="705" t="s">
        <v>12042</v>
      </c>
    </row>
    <row r="18409" spans="1:10" ht="15" x14ac:dyDescent="0.2">
      <c r="A18409" s="734">
        <v>45321</v>
      </c>
      <c r="B18409" s="63" t="s">
        <v>12201</v>
      </c>
      <c r="C18409" s="63" t="s">
        <v>10989</v>
      </c>
      <c r="D18409" s="183" t="s">
        <v>12362</v>
      </c>
      <c r="E18409" s="126">
        <v>2715</v>
      </c>
      <c r="F18409" s="126"/>
      <c r="G18409" s="126">
        <f t="shared" si="320"/>
        <v>-2715</v>
      </c>
      <c r="H18409" s="705" t="s">
        <v>12042</v>
      </c>
    </row>
    <row r="18410" spans="1:10" ht="18.75" customHeight="1" x14ac:dyDescent="0.2">
      <c r="A18410" s="734">
        <v>45321</v>
      </c>
      <c r="B18410" s="63" t="s">
        <v>11085</v>
      </c>
      <c r="C18410" s="63" t="s">
        <v>10989</v>
      </c>
      <c r="D18410" s="183" t="s">
        <v>12363</v>
      </c>
      <c r="E18410" s="126">
        <v>27400</v>
      </c>
      <c r="F18410" s="126"/>
      <c r="G18410" s="126">
        <f t="shared" si="320"/>
        <v>-27400</v>
      </c>
      <c r="H18410" s="705" t="s">
        <v>12042</v>
      </c>
    </row>
    <row r="18411" spans="1:10" ht="18.75" customHeight="1" x14ac:dyDescent="0.2">
      <c r="A18411" s="734">
        <v>45321</v>
      </c>
      <c r="B18411" s="63" t="s">
        <v>12617</v>
      </c>
      <c r="C18411" s="63" t="s">
        <v>12301</v>
      </c>
      <c r="D18411" s="183" t="s">
        <v>12364</v>
      </c>
      <c r="E18411" s="126">
        <v>5000</v>
      </c>
      <c r="F18411" s="126"/>
      <c r="G18411" s="126">
        <f t="shared" ref="G18411:G18417" si="323">F18411-E18411</f>
        <v>-5000</v>
      </c>
      <c r="H18411" s="705" t="s">
        <v>12042</v>
      </c>
    </row>
    <row r="18412" spans="1:10" ht="18.75" customHeight="1" x14ac:dyDescent="0.2">
      <c r="A18412" s="734">
        <v>45321</v>
      </c>
      <c r="B18412" s="63" t="s">
        <v>12365</v>
      </c>
      <c r="C18412" s="63" t="s">
        <v>285</v>
      </c>
      <c r="D18412" s="183" t="s">
        <v>12366</v>
      </c>
      <c r="E18412" s="126">
        <v>2700</v>
      </c>
      <c r="F18412" s="126"/>
      <c r="G18412" s="126">
        <f t="shared" si="323"/>
        <v>-2700</v>
      </c>
      <c r="H18412" s="705" t="s">
        <v>12042</v>
      </c>
    </row>
    <row r="18413" spans="1:10" ht="18.75" customHeight="1" x14ac:dyDescent="0.2">
      <c r="A18413" s="734">
        <v>45322</v>
      </c>
      <c r="B18413" s="63" t="s">
        <v>8557</v>
      </c>
      <c r="C18413" s="63" t="s">
        <v>12367</v>
      </c>
      <c r="D18413" s="183" t="s">
        <v>12368</v>
      </c>
      <c r="E18413" s="126">
        <v>5000</v>
      </c>
      <c r="F18413" s="126"/>
      <c r="G18413" s="126">
        <f t="shared" si="323"/>
        <v>-5000</v>
      </c>
      <c r="H18413" s="705" t="s">
        <v>12042</v>
      </c>
    </row>
    <row r="18414" spans="1:10" ht="18.75" customHeight="1" x14ac:dyDescent="0.2">
      <c r="A18414" s="734">
        <v>45322</v>
      </c>
      <c r="B18414" s="63" t="s">
        <v>9984</v>
      </c>
      <c r="C18414" s="63" t="s">
        <v>12318</v>
      </c>
      <c r="D18414" s="183" t="s">
        <v>13047</v>
      </c>
      <c r="E18414" s="126">
        <v>100000</v>
      </c>
      <c r="F18414" s="126"/>
      <c r="G18414" s="126">
        <f t="shared" si="323"/>
        <v>-100000</v>
      </c>
      <c r="H18414" s="705" t="s">
        <v>12042</v>
      </c>
    </row>
    <row r="18415" spans="1:10" ht="18.75" customHeight="1" x14ac:dyDescent="0.2">
      <c r="A18415" s="734">
        <v>45322</v>
      </c>
      <c r="B18415" s="63" t="s">
        <v>11631</v>
      </c>
      <c r="C18415" s="63" t="s">
        <v>12318</v>
      </c>
      <c r="D18415" s="183" t="s">
        <v>13047</v>
      </c>
      <c r="E18415" s="126">
        <v>200000</v>
      </c>
      <c r="F18415" s="126"/>
      <c r="G18415" s="126">
        <f t="shared" si="323"/>
        <v>-200000</v>
      </c>
      <c r="H18415" s="705" t="s">
        <v>12042</v>
      </c>
    </row>
    <row r="18416" spans="1:10" ht="18.75" customHeight="1" x14ac:dyDescent="0.2">
      <c r="A18416" s="734">
        <v>45322</v>
      </c>
      <c r="B18416" s="63" t="s">
        <v>12617</v>
      </c>
      <c r="C18416" s="63" t="s">
        <v>10989</v>
      </c>
      <c r="D18416" s="183" t="s">
        <v>12369</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12370</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12201</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12371</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12201</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3445</v>
      </c>
      <c r="D18440" s="740" t="s">
        <v>12067</v>
      </c>
      <c r="E18440" s="552">
        <v>98000</v>
      </c>
      <c r="F18440" s="236"/>
      <c r="G18440" s="236">
        <f t="shared" si="325"/>
        <v>-98000</v>
      </c>
      <c r="H18440" s="709" t="s">
        <v>12042</v>
      </c>
    </row>
    <row r="18441" spans="1:8" ht="36" x14ac:dyDescent="0.2">
      <c r="A18441" s="733">
        <v>45292</v>
      </c>
      <c r="B18441" s="174" t="s">
        <v>9354</v>
      </c>
      <c r="C18441" s="551" t="s">
        <v>3445</v>
      </c>
      <c r="D18441" s="740" t="s">
        <v>12067</v>
      </c>
      <c r="E18441" s="552">
        <v>50000</v>
      </c>
      <c r="F18441" s="236"/>
      <c r="G18441" s="236">
        <f t="shared" si="325"/>
        <v>-50000</v>
      </c>
      <c r="H18441" s="709" t="s">
        <v>12042</v>
      </c>
    </row>
    <row r="18442" spans="1:8" ht="36" x14ac:dyDescent="0.2">
      <c r="A18442" s="733">
        <v>45292</v>
      </c>
      <c r="B18442" s="174" t="s">
        <v>9505</v>
      </c>
      <c r="C18442" s="551" t="s">
        <v>3445</v>
      </c>
      <c r="D18442" s="740" t="s">
        <v>12067</v>
      </c>
      <c r="E18442" s="552">
        <v>61000</v>
      </c>
      <c r="F18442" s="236"/>
      <c r="G18442" s="236">
        <f t="shared" si="325"/>
        <v>-61000</v>
      </c>
      <c r="H18442" s="709" t="s">
        <v>12042</v>
      </c>
    </row>
    <row r="18443" spans="1:8" ht="36" x14ac:dyDescent="0.2">
      <c r="A18443" s="733">
        <v>45292</v>
      </c>
      <c r="B18443" s="174" t="s">
        <v>8866</v>
      </c>
      <c r="C18443" s="551" t="s">
        <v>3445</v>
      </c>
      <c r="D18443" s="740" t="s">
        <v>12067</v>
      </c>
      <c r="E18443" s="552">
        <v>25000</v>
      </c>
      <c r="F18443" s="236"/>
      <c r="G18443" s="236">
        <f t="shared" si="325"/>
        <v>-25000</v>
      </c>
      <c r="H18443" s="709" t="s">
        <v>12042</v>
      </c>
    </row>
    <row r="18444" spans="1:8" ht="36" x14ac:dyDescent="0.2">
      <c r="A18444" s="733">
        <v>45292</v>
      </c>
      <c r="B18444" s="174" t="s">
        <v>11267</v>
      </c>
      <c r="C18444" s="551" t="s">
        <v>3445</v>
      </c>
      <c r="D18444" s="740" t="s">
        <v>12067</v>
      </c>
      <c r="E18444" s="552">
        <v>55000</v>
      </c>
      <c r="F18444" s="236"/>
      <c r="G18444" s="236">
        <f t="shared" si="325"/>
        <v>-55000</v>
      </c>
      <c r="H18444" s="709" t="s">
        <v>12042</v>
      </c>
    </row>
    <row r="18445" spans="1:8" ht="36" x14ac:dyDescent="0.2">
      <c r="A18445" s="733">
        <v>45292</v>
      </c>
      <c r="B18445" s="174" t="s">
        <v>11724</v>
      </c>
      <c r="C18445" s="551" t="s">
        <v>3445</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12143</v>
      </c>
      <c r="E18457" s="236">
        <v>400000</v>
      </c>
      <c r="F18457" s="236"/>
      <c r="G18457" s="236">
        <f t="shared" si="325"/>
        <v>-400000</v>
      </c>
      <c r="H18457" s="709" t="s">
        <v>12042</v>
      </c>
    </row>
    <row r="18458" spans="1:8" ht="15" x14ac:dyDescent="0.2">
      <c r="A18458" s="733">
        <v>45310</v>
      </c>
      <c r="B18458" s="174" t="s">
        <v>11892</v>
      </c>
      <c r="C18458" s="174" t="s">
        <v>4724</v>
      </c>
      <c r="D18458" s="228" t="s">
        <v>12144</v>
      </c>
      <c r="E18458" s="236">
        <v>600000</v>
      </c>
      <c r="F18458" s="236"/>
      <c r="G18458" s="236">
        <f t="shared" si="325"/>
        <v>-600000</v>
      </c>
      <c r="H18458" s="709" t="s">
        <v>12042</v>
      </c>
    </row>
    <row r="18459" spans="1:8" ht="15" x14ac:dyDescent="0.2">
      <c r="A18459" s="733">
        <v>45313</v>
      </c>
      <c r="B18459" s="174" t="s">
        <v>11892</v>
      </c>
      <c r="C18459" s="174" t="s">
        <v>255</v>
      </c>
      <c r="D18459" s="228" t="s">
        <v>12250</v>
      </c>
      <c r="E18459" s="236">
        <v>1119250</v>
      </c>
      <c r="F18459" s="236"/>
      <c r="G18459" s="236">
        <f t="shared" si="325"/>
        <v>-1119250</v>
      </c>
      <c r="H18459" s="709" t="s">
        <v>12042</v>
      </c>
    </row>
    <row r="18460" spans="1:8" ht="15" x14ac:dyDescent="0.2">
      <c r="A18460" s="733">
        <v>45318</v>
      </c>
      <c r="B18460" s="174" t="s">
        <v>9984</v>
      </c>
      <c r="C18460" s="174" t="s">
        <v>6475</v>
      </c>
      <c r="D18460" s="228" t="s">
        <v>12388</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12141</v>
      </c>
      <c r="E18468" s="176"/>
      <c r="F18468" s="176">
        <v>1012687</v>
      </c>
      <c r="G18468" s="176">
        <f t="shared" si="325"/>
        <v>1012687</v>
      </c>
      <c r="H18468" s="702" t="s">
        <v>12042</v>
      </c>
    </row>
    <row r="18469" spans="1:10" ht="15" x14ac:dyDescent="0.2">
      <c r="A18469" s="730">
        <v>45307</v>
      </c>
      <c r="B18469" s="94" t="s">
        <v>8557</v>
      </c>
      <c r="C18469" s="94" t="s">
        <v>558</v>
      </c>
      <c r="D18469" s="892" t="s">
        <v>12142</v>
      </c>
      <c r="E18469" s="176"/>
      <c r="F18469" s="176">
        <v>467659</v>
      </c>
      <c r="G18469" s="176">
        <f t="shared" si="325"/>
        <v>467659</v>
      </c>
      <c r="H18469" s="702" t="s">
        <v>12042</v>
      </c>
    </row>
    <row r="18470" spans="1:10" ht="15" x14ac:dyDescent="0.2">
      <c r="A18470" s="730">
        <v>45307</v>
      </c>
      <c r="B18470" s="94" t="s">
        <v>11131</v>
      </c>
      <c r="C18470" s="94" t="s">
        <v>558</v>
      </c>
      <c r="D18470" s="892" t="s">
        <v>12233</v>
      </c>
      <c r="E18470" s="176"/>
      <c r="F18470" s="176">
        <v>550000</v>
      </c>
      <c r="G18470" s="176">
        <f t="shared" si="325"/>
        <v>550000</v>
      </c>
      <c r="H18470" s="702" t="s">
        <v>12042</v>
      </c>
    </row>
    <row r="18471" spans="1:10" ht="15" x14ac:dyDescent="0.2">
      <c r="A18471" s="730">
        <v>45307</v>
      </c>
      <c r="B18471" s="94" t="s">
        <v>11131</v>
      </c>
      <c r="C18471" s="94" t="s">
        <v>558</v>
      </c>
      <c r="D18471" s="892" t="s">
        <v>12344</v>
      </c>
      <c r="E18471" s="176"/>
      <c r="F18471" s="176">
        <v>650000</v>
      </c>
      <c r="G18471" s="176">
        <f t="shared" si="325"/>
        <v>650000</v>
      </c>
      <c r="H18471" s="702" t="s">
        <v>12042</v>
      </c>
    </row>
    <row r="18472" spans="1:10" ht="15" x14ac:dyDescent="0.2">
      <c r="A18472" s="730">
        <v>45307</v>
      </c>
      <c r="B18472" s="94" t="s">
        <v>11131</v>
      </c>
      <c r="C18472" s="94" t="s">
        <v>558</v>
      </c>
      <c r="D18472" s="892" t="s">
        <v>12344</v>
      </c>
      <c r="E18472" s="176"/>
      <c r="F18472" s="176">
        <v>700000</v>
      </c>
      <c r="G18472" s="176">
        <f t="shared" si="325"/>
        <v>700000</v>
      </c>
      <c r="H18472" s="702" t="s">
        <v>12042</v>
      </c>
    </row>
    <row r="18473" spans="1:10" ht="15" x14ac:dyDescent="0.2">
      <c r="A18473" s="730">
        <v>45307</v>
      </c>
      <c r="B18473" s="94" t="s">
        <v>11892</v>
      </c>
      <c r="C18473" s="94" t="s">
        <v>558</v>
      </c>
      <c r="D18473" s="892" t="s">
        <v>12151</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12201</v>
      </c>
      <c r="C18475" s="94" t="s">
        <v>558</v>
      </c>
      <c r="D18475" s="892" t="s">
        <v>12202</v>
      </c>
      <c r="E18475" s="176"/>
      <c r="F18475" s="176">
        <v>9316872</v>
      </c>
      <c r="G18475" s="176">
        <f t="shared" si="325"/>
        <v>9316872</v>
      </c>
      <c r="H18475" s="702" t="s">
        <v>12042</v>
      </c>
    </row>
    <row r="18476" spans="1:10" ht="15" x14ac:dyDescent="0.2">
      <c r="A18476" s="730">
        <v>45307</v>
      </c>
      <c r="B18476" s="94" t="s">
        <v>3945</v>
      </c>
      <c r="C18476" s="94" t="s">
        <v>558</v>
      </c>
      <c r="D18476" s="892" t="s">
        <v>12234</v>
      </c>
      <c r="E18476" s="176"/>
      <c r="F18476" s="176">
        <v>359992</v>
      </c>
      <c r="G18476" s="176">
        <f t="shared" si="325"/>
        <v>359992</v>
      </c>
      <c r="H18476" s="702" t="s">
        <v>12042</v>
      </c>
    </row>
    <row r="18477" spans="1:10" ht="15" x14ac:dyDescent="0.2">
      <c r="A18477" s="730">
        <v>45313</v>
      </c>
      <c r="B18477" s="94" t="s">
        <v>10469</v>
      </c>
      <c r="C18477" s="94" t="s">
        <v>558</v>
      </c>
      <c r="D18477" s="892" t="s">
        <v>12235</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12275</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12455</v>
      </c>
      <c r="E18479" s="643">
        <v>78000</v>
      </c>
      <c r="F18479" s="176"/>
      <c r="G18479" s="176">
        <f t="shared" si="328"/>
        <v>-78000</v>
      </c>
      <c r="H18479" s="702" t="s">
        <v>12042</v>
      </c>
    </row>
    <row r="18480" spans="1:10" ht="15" x14ac:dyDescent="0.2">
      <c r="A18480" s="730">
        <v>45315</v>
      </c>
      <c r="B18480" s="94" t="s">
        <v>8557</v>
      </c>
      <c r="C18480" s="94" t="s">
        <v>558</v>
      </c>
      <c r="D18480" s="892" t="s">
        <v>12321</v>
      </c>
      <c r="E18480" s="176"/>
      <c r="F18480" s="176">
        <v>1013457</v>
      </c>
      <c r="G18480" s="176">
        <f t="shared" si="328"/>
        <v>1013457</v>
      </c>
      <c r="H18480" s="702" t="s">
        <v>12042</v>
      </c>
      <c r="J18480" s="40"/>
    </row>
    <row r="18481" spans="1:10" ht="15" x14ac:dyDescent="0.2">
      <c r="A18481" s="734">
        <v>45323</v>
      </c>
      <c r="B18481" s="63" t="s">
        <v>12201</v>
      </c>
      <c r="C18481" s="63" t="s">
        <v>5740</v>
      </c>
      <c r="D18481" s="183" t="s">
        <v>369</v>
      </c>
      <c r="E18481" s="126">
        <v>2000</v>
      </c>
      <c r="F18481" s="126"/>
      <c r="G18481" s="126">
        <f t="shared" ref="G18481:G18497" si="329">F18481-E18481</f>
        <v>-2000</v>
      </c>
      <c r="H18481" s="705" t="s">
        <v>12373</v>
      </c>
      <c r="J18481" s="40"/>
    </row>
    <row r="18482" spans="1:10" ht="24" x14ac:dyDescent="0.2">
      <c r="A18482" s="734">
        <v>45323</v>
      </c>
      <c r="B18482" s="63" t="s">
        <v>103</v>
      </c>
      <c r="C18482" s="63" t="s">
        <v>103</v>
      </c>
      <c r="D18482" s="183" t="s">
        <v>12393</v>
      </c>
      <c r="E18482" s="126">
        <v>121000</v>
      </c>
      <c r="F18482" s="126"/>
      <c r="G18482" s="126">
        <f t="shared" si="329"/>
        <v>-121000</v>
      </c>
      <c r="H18482" s="705" t="s">
        <v>12373</v>
      </c>
      <c r="J18482" s="40"/>
    </row>
    <row r="18483" spans="1:10" ht="15" x14ac:dyDescent="0.2">
      <c r="A18483" s="734">
        <v>45323</v>
      </c>
      <c r="B18483" s="63" t="s">
        <v>103</v>
      </c>
      <c r="C18483" s="63" t="s">
        <v>103</v>
      </c>
      <c r="D18483" s="183" t="s">
        <v>8156</v>
      </c>
      <c r="E18483" s="126">
        <v>5000</v>
      </c>
      <c r="F18483" s="126"/>
      <c r="G18483" s="126">
        <f t="shared" si="329"/>
        <v>-5000</v>
      </c>
      <c r="H18483" s="705" t="s">
        <v>12373</v>
      </c>
      <c r="J18483" s="40"/>
    </row>
    <row r="18484" spans="1:10" ht="15" x14ac:dyDescent="0.2">
      <c r="A18484" s="734">
        <v>45324</v>
      </c>
      <c r="B18484" s="63" t="s">
        <v>11085</v>
      </c>
      <c r="C18484" s="63" t="s">
        <v>10989</v>
      </c>
      <c r="D18484" s="183" t="s">
        <v>12394</v>
      </c>
      <c r="E18484" s="126">
        <v>24600</v>
      </c>
      <c r="F18484" s="126"/>
      <c r="G18484" s="126">
        <f t="shared" si="329"/>
        <v>-24600</v>
      </c>
      <c r="H18484" s="705" t="s">
        <v>12373</v>
      </c>
      <c r="J18484" s="40"/>
    </row>
    <row r="18485" spans="1:10" ht="15" x14ac:dyDescent="0.2">
      <c r="A18485" s="734">
        <v>45324</v>
      </c>
      <c r="B18485" s="63" t="s">
        <v>11892</v>
      </c>
      <c r="C18485" s="63" t="s">
        <v>10989</v>
      </c>
      <c r="D18485" s="183" t="s">
        <v>12395</v>
      </c>
      <c r="E18485" s="126">
        <v>10770</v>
      </c>
      <c r="F18485" s="126"/>
      <c r="G18485" s="126">
        <f t="shared" si="329"/>
        <v>-10770</v>
      </c>
      <c r="H18485" s="705" t="s">
        <v>12373</v>
      </c>
      <c r="J18485" s="40"/>
    </row>
    <row r="18486" spans="1:10" ht="15" x14ac:dyDescent="0.2">
      <c r="A18486" s="734">
        <v>45324</v>
      </c>
      <c r="B18486" s="63" t="s">
        <v>11892</v>
      </c>
      <c r="C18486" s="63" t="s">
        <v>285</v>
      </c>
      <c r="D18486" s="183" t="s">
        <v>8661</v>
      </c>
      <c r="E18486" s="126">
        <v>1000</v>
      </c>
      <c r="F18486" s="126"/>
      <c r="G18486" s="126">
        <f t="shared" si="329"/>
        <v>-1000</v>
      </c>
      <c r="H18486" s="705" t="s">
        <v>12373</v>
      </c>
      <c r="J18486" s="40"/>
    </row>
    <row r="18487" spans="1:10" ht="15" x14ac:dyDescent="0.2">
      <c r="A18487" s="734">
        <v>45324</v>
      </c>
      <c r="B18487" s="63" t="s">
        <v>103</v>
      </c>
      <c r="C18487" s="63" t="s">
        <v>103</v>
      </c>
      <c r="D18487" s="183" t="s">
        <v>12396</v>
      </c>
      <c r="E18487" s="126">
        <v>7000</v>
      </c>
      <c r="F18487" s="126"/>
      <c r="G18487" s="126">
        <f t="shared" si="329"/>
        <v>-7000</v>
      </c>
      <c r="H18487" s="705" t="s">
        <v>12373</v>
      </c>
      <c r="J18487" s="40"/>
    </row>
    <row r="18488" spans="1:10" ht="15" x14ac:dyDescent="0.2">
      <c r="A18488" s="734">
        <v>45324</v>
      </c>
      <c r="B18488" s="63" t="s">
        <v>11892</v>
      </c>
      <c r="C18488" s="63" t="s">
        <v>5740</v>
      </c>
      <c r="D18488" s="183" t="s">
        <v>12397</v>
      </c>
      <c r="E18488" s="126">
        <v>3000</v>
      </c>
      <c r="F18488" s="126"/>
      <c r="G18488" s="126">
        <f t="shared" si="329"/>
        <v>-3000</v>
      </c>
      <c r="H18488" s="705" t="s">
        <v>12373</v>
      </c>
      <c r="J18488" s="40"/>
    </row>
    <row r="18489" spans="1:10" ht="15" x14ac:dyDescent="0.2">
      <c r="A18489" s="734">
        <v>45324</v>
      </c>
      <c r="B18489" s="63" t="s">
        <v>103</v>
      </c>
      <c r="C18489" s="63" t="s">
        <v>103</v>
      </c>
      <c r="D18489" s="183" t="s">
        <v>12398</v>
      </c>
      <c r="E18489" s="126">
        <v>2200</v>
      </c>
      <c r="F18489" s="126"/>
      <c r="G18489" s="126">
        <f t="shared" si="329"/>
        <v>-2200</v>
      </c>
      <c r="H18489" s="705" t="s">
        <v>12373</v>
      </c>
      <c r="J18489" s="40"/>
    </row>
    <row r="18490" spans="1:10" ht="15" x14ac:dyDescent="0.2">
      <c r="A18490" s="734">
        <v>45324</v>
      </c>
      <c r="B18490" s="63" t="s">
        <v>12359</v>
      </c>
      <c r="C18490" s="63" t="s">
        <v>12399</v>
      </c>
      <c r="D18490" s="183" t="s">
        <v>12400</v>
      </c>
      <c r="E18490" s="126">
        <v>500000</v>
      </c>
      <c r="F18490" s="126"/>
      <c r="G18490" s="126">
        <f t="shared" si="329"/>
        <v>-500000</v>
      </c>
      <c r="H18490" s="705" t="s">
        <v>12373</v>
      </c>
      <c r="J18490" s="40"/>
    </row>
    <row r="18491" spans="1:10" ht="15" x14ac:dyDescent="0.2">
      <c r="A18491" s="734">
        <v>45325</v>
      </c>
      <c r="B18491" s="63" t="s">
        <v>11085</v>
      </c>
      <c r="C18491" s="63" t="s">
        <v>10989</v>
      </c>
      <c r="D18491" s="183" t="s">
        <v>12421</v>
      </c>
      <c r="E18491" s="126">
        <v>1600</v>
      </c>
      <c r="F18491" s="126"/>
      <c r="G18491" s="126">
        <f t="shared" ref="G18491:G18496" si="330">F18491-E18491</f>
        <v>-1600</v>
      </c>
      <c r="H18491" s="705" t="s">
        <v>12373</v>
      </c>
      <c r="J18491" s="40"/>
    </row>
    <row r="18492" spans="1:10" ht="15" x14ac:dyDescent="0.2">
      <c r="A18492" s="734">
        <v>45325</v>
      </c>
      <c r="B18492" s="63" t="s">
        <v>11892</v>
      </c>
      <c r="C18492" s="63" t="s">
        <v>5740</v>
      </c>
      <c r="D18492" s="183" t="s">
        <v>12422</v>
      </c>
      <c r="E18492" s="126">
        <v>500</v>
      </c>
      <c r="F18492" s="126"/>
      <c r="G18492" s="126">
        <f t="shared" si="330"/>
        <v>-500</v>
      </c>
      <c r="H18492" s="705" t="s">
        <v>12373</v>
      </c>
      <c r="J18492" s="40"/>
    </row>
    <row r="18493" spans="1:10" ht="15" x14ac:dyDescent="0.2">
      <c r="A18493" s="734">
        <v>45325</v>
      </c>
      <c r="B18493" s="63" t="s">
        <v>11724</v>
      </c>
      <c r="C18493" s="63" t="s">
        <v>10989</v>
      </c>
      <c r="D18493" s="183" t="s">
        <v>12423</v>
      </c>
      <c r="E18493" s="126">
        <v>2115</v>
      </c>
      <c r="F18493" s="126"/>
      <c r="G18493" s="126">
        <f t="shared" si="330"/>
        <v>-2115</v>
      </c>
      <c r="H18493" s="705" t="s">
        <v>12373</v>
      </c>
      <c r="J18493" s="40"/>
    </row>
    <row r="18494" spans="1:10" ht="15" x14ac:dyDescent="0.2">
      <c r="A18494" s="734">
        <v>45325</v>
      </c>
      <c r="B18494" s="63" t="s">
        <v>11085</v>
      </c>
      <c r="C18494" s="63" t="s">
        <v>10989</v>
      </c>
      <c r="D18494" s="183" t="s">
        <v>9880</v>
      </c>
      <c r="E18494" s="126">
        <v>3810</v>
      </c>
      <c r="F18494" s="126"/>
      <c r="G18494" s="126">
        <f t="shared" si="330"/>
        <v>-3810</v>
      </c>
      <c r="H18494" s="705" t="s">
        <v>12373</v>
      </c>
      <c r="J18494" s="40"/>
    </row>
    <row r="18495" spans="1:10" ht="15" x14ac:dyDescent="0.2">
      <c r="A18495" s="734">
        <v>45325</v>
      </c>
      <c r="B18495" s="63" t="s">
        <v>11085</v>
      </c>
      <c r="C18495" s="63" t="s">
        <v>10989</v>
      </c>
      <c r="D18495" s="183" t="s">
        <v>12424</v>
      </c>
      <c r="E18495" s="126">
        <v>1500</v>
      </c>
      <c r="F18495" s="126"/>
      <c r="G18495" s="126">
        <f t="shared" si="330"/>
        <v>-1500</v>
      </c>
      <c r="H18495" s="705" t="s">
        <v>12373</v>
      </c>
      <c r="J18495" s="40"/>
    </row>
    <row r="18496" spans="1:10" ht="15" x14ac:dyDescent="0.2">
      <c r="A18496" s="734">
        <v>45325</v>
      </c>
      <c r="B18496" s="63" t="s">
        <v>11085</v>
      </c>
      <c r="C18496" s="63" t="s">
        <v>5740</v>
      </c>
      <c r="D18496" s="183" t="s">
        <v>369</v>
      </c>
      <c r="E18496" s="126">
        <v>2350</v>
      </c>
      <c r="F18496" s="126"/>
      <c r="G18496" s="126">
        <f t="shared" si="330"/>
        <v>-2350</v>
      </c>
      <c r="H18496" s="705" t="s">
        <v>12373</v>
      </c>
      <c r="J18496" s="40"/>
    </row>
    <row r="18497" spans="1:10" ht="15" x14ac:dyDescent="0.2">
      <c r="A18497" s="734">
        <v>45324</v>
      </c>
      <c r="B18497" s="63" t="s">
        <v>11085</v>
      </c>
      <c r="C18497" s="63" t="s">
        <v>10989</v>
      </c>
      <c r="D18497" s="183" t="s">
        <v>12401</v>
      </c>
      <c r="E18497" s="126">
        <v>15000</v>
      </c>
      <c r="F18497" s="126"/>
      <c r="G18497" s="126">
        <f t="shared" si="329"/>
        <v>-15000</v>
      </c>
      <c r="H18497" s="705" t="s">
        <v>12373</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12373</v>
      </c>
      <c r="J18498" s="40"/>
    </row>
    <row r="18499" spans="1:10" ht="15" x14ac:dyDescent="0.2">
      <c r="A18499" s="734">
        <v>45325</v>
      </c>
      <c r="B18499" s="63" t="s">
        <v>11892</v>
      </c>
      <c r="C18499" s="63" t="s">
        <v>10989</v>
      </c>
      <c r="D18499" s="183" t="s">
        <v>12402</v>
      </c>
      <c r="E18499" s="126">
        <v>85000</v>
      </c>
      <c r="F18499" s="126"/>
      <c r="G18499" s="126">
        <f t="shared" si="331"/>
        <v>-85000</v>
      </c>
      <c r="H18499" s="705" t="s">
        <v>12373</v>
      </c>
      <c r="J18499" s="40"/>
    </row>
    <row r="18500" spans="1:10" ht="15" x14ac:dyDescent="0.2">
      <c r="A18500" s="734">
        <v>45325</v>
      </c>
      <c r="B18500" s="63" t="s">
        <v>11892</v>
      </c>
      <c r="C18500" s="63" t="s">
        <v>1197</v>
      </c>
      <c r="D18500" s="183" t="s">
        <v>12403</v>
      </c>
      <c r="E18500" s="126">
        <v>158700</v>
      </c>
      <c r="F18500" s="126"/>
      <c r="G18500" s="126">
        <f t="shared" si="331"/>
        <v>-158700</v>
      </c>
      <c r="H18500" s="705" t="s">
        <v>12373</v>
      </c>
      <c r="J18500" s="40"/>
    </row>
    <row r="18501" spans="1:10" ht="15" x14ac:dyDescent="0.2">
      <c r="A18501" s="734">
        <v>45325</v>
      </c>
      <c r="B18501" s="63" t="s">
        <v>11892</v>
      </c>
      <c r="C18501" s="63" t="s">
        <v>11025</v>
      </c>
      <c r="D18501" s="183" t="s">
        <v>12414</v>
      </c>
      <c r="E18501" s="126">
        <v>100000</v>
      </c>
      <c r="F18501" s="126"/>
      <c r="G18501" s="126">
        <f t="shared" si="331"/>
        <v>-100000</v>
      </c>
      <c r="H18501" s="705" t="s">
        <v>12373</v>
      </c>
      <c r="J18501" s="40"/>
    </row>
    <row r="18502" spans="1:10" ht="15" x14ac:dyDescent="0.2">
      <c r="A18502" s="734">
        <v>45325</v>
      </c>
      <c r="B18502" s="63" t="s">
        <v>12359</v>
      </c>
      <c r="C18502" s="63" t="s">
        <v>11095</v>
      </c>
      <c r="D18502" s="183" t="s">
        <v>12454</v>
      </c>
      <c r="E18502" s="126">
        <v>50000</v>
      </c>
      <c r="F18502" s="126"/>
      <c r="G18502" s="126">
        <f t="shared" si="331"/>
        <v>-50000</v>
      </c>
      <c r="H18502" s="705" t="s">
        <v>12373</v>
      </c>
      <c r="J18502" s="40"/>
    </row>
    <row r="18503" spans="1:10" ht="15" x14ac:dyDescent="0.2">
      <c r="A18503" s="734">
        <v>45325</v>
      </c>
      <c r="B18503" s="63" t="s">
        <v>103</v>
      </c>
      <c r="C18503" s="63" t="s">
        <v>2671</v>
      </c>
      <c r="D18503" s="183" t="s">
        <v>12415</v>
      </c>
      <c r="E18503" s="126">
        <v>1000</v>
      </c>
      <c r="F18503" s="126"/>
      <c r="G18503" s="126">
        <f t="shared" ref="G18503:G18522" si="332">F18503-E18503</f>
        <v>-1000</v>
      </c>
      <c r="H18503" s="705" t="s">
        <v>12373</v>
      </c>
      <c r="J18503" s="40"/>
    </row>
    <row r="18504" spans="1:10" ht="15" x14ac:dyDescent="0.2">
      <c r="A18504" s="734">
        <v>45325</v>
      </c>
      <c r="B18504" s="63" t="s">
        <v>37</v>
      </c>
      <c r="C18504" s="63" t="s">
        <v>391</v>
      </c>
      <c r="D18504" s="183" t="s">
        <v>12416</v>
      </c>
      <c r="E18504" s="126">
        <v>3000</v>
      </c>
      <c r="F18504" s="126"/>
      <c r="G18504" s="126">
        <f t="shared" si="332"/>
        <v>-3000</v>
      </c>
      <c r="H18504" s="705" t="s">
        <v>12373</v>
      </c>
      <c r="J18504" s="40"/>
    </row>
    <row r="18505" spans="1:10" ht="15" x14ac:dyDescent="0.2">
      <c r="A18505" s="734">
        <v>45325</v>
      </c>
      <c r="B18505" s="63" t="s">
        <v>12525</v>
      </c>
      <c r="C18505" s="63" t="s">
        <v>5409</v>
      </c>
      <c r="D18505" s="183" t="s">
        <v>12417</v>
      </c>
      <c r="E18505" s="126">
        <v>5000</v>
      </c>
      <c r="F18505" s="126"/>
      <c r="G18505" s="126">
        <f t="shared" si="332"/>
        <v>-5000</v>
      </c>
      <c r="H18505" s="705" t="s">
        <v>12373</v>
      </c>
      <c r="J18505" s="40"/>
    </row>
    <row r="18506" spans="1:10" ht="15" x14ac:dyDescent="0.2">
      <c r="A18506" s="734">
        <v>45328</v>
      </c>
      <c r="B18506" s="63" t="s">
        <v>11892</v>
      </c>
      <c r="C18506" s="63" t="s">
        <v>5740</v>
      </c>
      <c r="D18506" s="183" t="s">
        <v>12418</v>
      </c>
      <c r="E18506" s="126">
        <v>1500</v>
      </c>
      <c r="F18506" s="126"/>
      <c r="G18506" s="126">
        <f t="shared" si="332"/>
        <v>-1500</v>
      </c>
      <c r="H18506" s="705" t="s">
        <v>12373</v>
      </c>
      <c r="J18506" s="40"/>
    </row>
    <row r="18507" spans="1:10" ht="15" x14ac:dyDescent="0.2">
      <c r="A18507" s="734">
        <v>45328</v>
      </c>
      <c r="B18507" s="63" t="s">
        <v>11892</v>
      </c>
      <c r="C18507" s="63" t="s">
        <v>5740</v>
      </c>
      <c r="D18507" s="183" t="s">
        <v>1885</v>
      </c>
      <c r="E18507" s="126">
        <v>2800</v>
      </c>
      <c r="F18507" s="126"/>
      <c r="G18507" s="126">
        <f t="shared" si="332"/>
        <v>-2800</v>
      </c>
      <c r="H18507" s="705" t="s">
        <v>12373</v>
      </c>
      <c r="J18507" s="40"/>
    </row>
    <row r="18508" spans="1:10" ht="15" x14ac:dyDescent="0.2">
      <c r="A18508" s="734">
        <v>45328</v>
      </c>
      <c r="B18508" s="63" t="s">
        <v>103</v>
      </c>
      <c r="C18508" s="63" t="s">
        <v>103</v>
      </c>
      <c r="D18508" s="183" t="s">
        <v>8156</v>
      </c>
      <c r="E18508" s="126">
        <v>5000</v>
      </c>
      <c r="F18508" s="126"/>
      <c r="G18508" s="126">
        <f t="shared" si="332"/>
        <v>-5000</v>
      </c>
      <c r="H18508" s="705" t="s">
        <v>12373</v>
      </c>
      <c r="J18508" s="40"/>
    </row>
    <row r="18509" spans="1:10" ht="15" x14ac:dyDescent="0.2">
      <c r="A18509" s="734">
        <v>45328</v>
      </c>
      <c r="B18509" s="63" t="s">
        <v>12419</v>
      </c>
      <c r="C18509" s="63" t="s">
        <v>5409</v>
      </c>
      <c r="D18509" s="183" t="s">
        <v>12420</v>
      </c>
      <c r="E18509" s="126">
        <v>5000</v>
      </c>
      <c r="F18509" s="126"/>
      <c r="G18509" s="126">
        <f t="shared" si="332"/>
        <v>-5000</v>
      </c>
      <c r="H18509" s="705" t="s">
        <v>12373</v>
      </c>
      <c r="J18509" s="40"/>
    </row>
    <row r="18510" spans="1:10" ht="15" x14ac:dyDescent="0.2">
      <c r="A18510" s="734">
        <v>45328</v>
      </c>
      <c r="B18510" s="63" t="s">
        <v>103</v>
      </c>
      <c r="C18510" s="63" t="s">
        <v>1494</v>
      </c>
      <c r="D18510" s="183" t="s">
        <v>369</v>
      </c>
      <c r="E18510" s="126">
        <v>1200</v>
      </c>
      <c r="F18510" s="126"/>
      <c r="G18510" s="126">
        <f t="shared" si="332"/>
        <v>-1200</v>
      </c>
      <c r="H18510" s="705" t="s">
        <v>12373</v>
      </c>
      <c r="J18510" s="40"/>
    </row>
    <row r="18511" spans="1:10" ht="15" x14ac:dyDescent="0.2">
      <c r="A18511" s="734">
        <v>45328</v>
      </c>
      <c r="B18511" s="63" t="s">
        <v>11892</v>
      </c>
      <c r="C18511" s="63" t="s">
        <v>5740</v>
      </c>
      <c r="D18511" s="183" t="s">
        <v>369</v>
      </c>
      <c r="E18511" s="126">
        <v>1700</v>
      </c>
      <c r="F18511" s="126"/>
      <c r="G18511" s="126">
        <f t="shared" si="332"/>
        <v>-1700</v>
      </c>
      <c r="H18511" s="705" t="s">
        <v>12373</v>
      </c>
      <c r="J18511" s="40"/>
    </row>
    <row r="18512" spans="1:10" ht="15" x14ac:dyDescent="0.2">
      <c r="A18512" s="734">
        <v>45328</v>
      </c>
      <c r="B18512" s="63" t="s">
        <v>11892</v>
      </c>
      <c r="C18512" s="63" t="s">
        <v>11025</v>
      </c>
      <c r="D18512" s="183" t="s">
        <v>12031</v>
      </c>
      <c r="E18512" s="126">
        <v>100000</v>
      </c>
      <c r="F18512" s="126"/>
      <c r="G18512" s="126">
        <f t="shared" si="332"/>
        <v>-100000</v>
      </c>
      <c r="H18512" s="705" t="s">
        <v>12373</v>
      </c>
      <c r="J18512" s="40"/>
    </row>
    <row r="18513" spans="1:10" ht="15" x14ac:dyDescent="0.2">
      <c r="A18513" s="734">
        <v>45329</v>
      </c>
      <c r="B18513" s="63" t="s">
        <v>12359</v>
      </c>
      <c r="C18513" s="63" t="s">
        <v>11721</v>
      </c>
      <c r="D18513" s="183" t="s">
        <v>12031</v>
      </c>
      <c r="E18513" s="126">
        <v>162500</v>
      </c>
      <c r="F18513" s="126"/>
      <c r="G18513" s="126">
        <f t="shared" si="332"/>
        <v>-162500</v>
      </c>
      <c r="H18513" s="705" t="s">
        <v>12373</v>
      </c>
      <c r="J18513" s="40"/>
    </row>
    <row r="18514" spans="1:10" ht="24" x14ac:dyDescent="0.2">
      <c r="A18514" s="734">
        <v>45329</v>
      </c>
      <c r="B18514" s="63" t="s">
        <v>11613</v>
      </c>
      <c r="C18514" s="551" t="s">
        <v>10989</v>
      </c>
      <c r="D18514" s="740" t="s">
        <v>12427</v>
      </c>
      <c r="E18514" s="552">
        <v>16000</v>
      </c>
      <c r="F18514" s="126"/>
      <c r="G18514" s="126">
        <f t="shared" si="332"/>
        <v>-16000</v>
      </c>
      <c r="H18514" s="705" t="s">
        <v>12373</v>
      </c>
      <c r="J18514" s="40"/>
    </row>
    <row r="18515" spans="1:10" ht="24" x14ac:dyDescent="0.2">
      <c r="A18515" s="734">
        <v>45329</v>
      </c>
      <c r="B18515" s="63" t="s">
        <v>11734</v>
      </c>
      <c r="C18515" s="551" t="s">
        <v>10989</v>
      </c>
      <c r="D18515" s="740" t="s">
        <v>12427</v>
      </c>
      <c r="E18515" s="552">
        <v>38000</v>
      </c>
      <c r="F18515" s="126"/>
      <c r="G18515" s="126">
        <f t="shared" si="332"/>
        <v>-38000</v>
      </c>
      <c r="H18515" s="705" t="s">
        <v>12373</v>
      </c>
      <c r="J18515" s="40"/>
    </row>
    <row r="18516" spans="1:10" ht="24" x14ac:dyDescent="0.2">
      <c r="A18516" s="734">
        <v>45329</v>
      </c>
      <c r="B18516" s="63" t="s">
        <v>12617</v>
      </c>
      <c r="C18516" s="551" t="s">
        <v>10989</v>
      </c>
      <c r="D18516" s="740" t="s">
        <v>12427</v>
      </c>
      <c r="E18516" s="552">
        <v>19500</v>
      </c>
      <c r="F18516" s="126"/>
      <c r="G18516" s="126">
        <f t="shared" si="332"/>
        <v>-19500</v>
      </c>
      <c r="H18516" s="705" t="s">
        <v>12373</v>
      </c>
      <c r="J18516" s="40"/>
    </row>
    <row r="18517" spans="1:10" ht="24" x14ac:dyDescent="0.2">
      <c r="A18517" s="734">
        <v>45329</v>
      </c>
      <c r="B18517" s="63" t="s">
        <v>11892</v>
      </c>
      <c r="C18517" s="551" t="s">
        <v>10989</v>
      </c>
      <c r="D18517" s="740" t="s">
        <v>12427</v>
      </c>
      <c r="E18517" s="552">
        <v>80000</v>
      </c>
      <c r="F18517" s="126"/>
      <c r="G18517" s="126">
        <f t="shared" si="332"/>
        <v>-80000</v>
      </c>
      <c r="H18517" s="705" t="s">
        <v>12373</v>
      </c>
      <c r="J18517" s="40"/>
    </row>
    <row r="18518" spans="1:10" ht="15" x14ac:dyDescent="0.2">
      <c r="A18518" s="734">
        <v>45329</v>
      </c>
      <c r="B18518" s="63" t="s">
        <v>11613</v>
      </c>
      <c r="C18518" s="63" t="s">
        <v>11548</v>
      </c>
      <c r="D18518" s="183" t="s">
        <v>12428</v>
      </c>
      <c r="E18518" s="126">
        <v>88800</v>
      </c>
      <c r="F18518" s="126"/>
      <c r="G18518" s="126">
        <f t="shared" si="332"/>
        <v>-88800</v>
      </c>
      <c r="H18518" s="705" t="s">
        <v>12373</v>
      </c>
      <c r="J18518" s="40"/>
    </row>
    <row r="18519" spans="1:10" ht="24" x14ac:dyDescent="0.2">
      <c r="A18519" s="734">
        <v>45329</v>
      </c>
      <c r="B18519" s="63" t="s">
        <v>11892</v>
      </c>
      <c r="C18519" s="63" t="s">
        <v>12429</v>
      </c>
      <c r="D18519" s="183" t="s">
        <v>12430</v>
      </c>
      <c r="E18519" s="126">
        <v>164000</v>
      </c>
      <c r="F18519" s="126"/>
      <c r="G18519" s="126">
        <f t="shared" si="332"/>
        <v>-164000</v>
      </c>
      <c r="H18519" s="705" t="s">
        <v>12373</v>
      </c>
      <c r="J18519" s="40"/>
    </row>
    <row r="18520" spans="1:10" ht="15" x14ac:dyDescent="0.2">
      <c r="A18520" s="734">
        <v>45329</v>
      </c>
      <c r="B18520" s="63" t="s">
        <v>10469</v>
      </c>
      <c r="C18520" s="63" t="s">
        <v>12431</v>
      </c>
      <c r="D18520" s="183" t="s">
        <v>12432</v>
      </c>
      <c r="E18520" s="126">
        <v>140000</v>
      </c>
      <c r="F18520" s="126"/>
      <c r="G18520" s="126">
        <f t="shared" si="332"/>
        <v>-140000</v>
      </c>
      <c r="H18520" s="705" t="s">
        <v>12373</v>
      </c>
      <c r="J18520" s="40"/>
    </row>
    <row r="18521" spans="1:10" ht="24" x14ac:dyDescent="0.2">
      <c r="A18521" s="734">
        <v>45329</v>
      </c>
      <c r="B18521" s="63" t="s">
        <v>11892</v>
      </c>
      <c r="C18521" s="63" t="s">
        <v>10989</v>
      </c>
      <c r="D18521" s="183" t="s">
        <v>12433</v>
      </c>
      <c r="E18521" s="126">
        <v>208000</v>
      </c>
      <c r="F18521" s="126"/>
      <c r="G18521" s="126">
        <f t="shared" si="332"/>
        <v>-208000</v>
      </c>
      <c r="H18521" s="705" t="s">
        <v>12373</v>
      </c>
      <c r="J18521" s="40"/>
    </row>
    <row r="18522" spans="1:10" ht="15" x14ac:dyDescent="0.2">
      <c r="A18522" s="734">
        <v>45329</v>
      </c>
      <c r="B18522" s="63" t="s">
        <v>11613</v>
      </c>
      <c r="C18522" s="63" t="s">
        <v>10989</v>
      </c>
      <c r="D18522" s="183" t="s">
        <v>12434</v>
      </c>
      <c r="E18522" s="126">
        <v>23680</v>
      </c>
      <c r="F18522" s="126"/>
      <c r="G18522" s="126">
        <f t="shared" si="332"/>
        <v>-23680</v>
      </c>
      <c r="H18522" s="705" t="s">
        <v>12373</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12373</v>
      </c>
      <c r="J18523" s="40"/>
    </row>
    <row r="18524" spans="1:10" ht="15" x14ac:dyDescent="0.2">
      <c r="A18524" s="734">
        <v>45329</v>
      </c>
      <c r="B18524" s="63" t="s">
        <v>9984</v>
      </c>
      <c r="C18524" s="63" t="s">
        <v>6422</v>
      </c>
      <c r="D18524" s="183" t="s">
        <v>1156</v>
      </c>
      <c r="E18524" s="126">
        <v>35000</v>
      </c>
      <c r="F18524" s="126"/>
      <c r="G18524" s="126">
        <f t="shared" si="333"/>
        <v>-35000</v>
      </c>
      <c r="H18524" s="705" t="s">
        <v>12373</v>
      </c>
      <c r="J18524" s="40"/>
    </row>
    <row r="18525" spans="1:10" ht="15" x14ac:dyDescent="0.2">
      <c r="A18525" s="734">
        <v>45329</v>
      </c>
      <c r="B18525" s="63" t="s">
        <v>11085</v>
      </c>
      <c r="C18525" s="63" t="s">
        <v>10989</v>
      </c>
      <c r="D18525" s="183" t="s">
        <v>12426</v>
      </c>
      <c r="E18525" s="126">
        <v>25500</v>
      </c>
      <c r="F18525" s="126"/>
      <c r="G18525" s="126">
        <f t="shared" ref="G18525" si="334">F18525-E18525</f>
        <v>-25500</v>
      </c>
      <c r="H18525" s="705" t="s">
        <v>12373</v>
      </c>
      <c r="J18525" s="40"/>
    </row>
    <row r="18526" spans="1:10" ht="15" x14ac:dyDescent="0.2">
      <c r="A18526" s="734">
        <v>45329</v>
      </c>
      <c r="B18526" s="63" t="s">
        <v>12419</v>
      </c>
      <c r="C18526" s="63" t="s">
        <v>5740</v>
      </c>
      <c r="D18526" s="183" t="s">
        <v>369</v>
      </c>
      <c r="E18526" s="126">
        <v>2700</v>
      </c>
      <c r="F18526" s="126"/>
      <c r="G18526" s="126">
        <f t="shared" si="333"/>
        <v>-2700</v>
      </c>
      <c r="H18526" s="705" t="s">
        <v>12373</v>
      </c>
      <c r="J18526" s="40"/>
    </row>
    <row r="18527" spans="1:10" ht="15" x14ac:dyDescent="0.2">
      <c r="A18527" s="734">
        <v>45331</v>
      </c>
      <c r="B18527" s="63" t="s">
        <v>11631</v>
      </c>
      <c r="C18527" s="63" t="s">
        <v>12435</v>
      </c>
      <c r="D18527" s="183" t="s">
        <v>1156</v>
      </c>
      <c r="E18527" s="126">
        <v>50000</v>
      </c>
      <c r="F18527" s="126"/>
      <c r="G18527" s="126">
        <f t="shared" ref="G18527:G18539" si="335">F18527-E18527</f>
        <v>-50000</v>
      </c>
      <c r="H18527" s="705" t="s">
        <v>12373</v>
      </c>
      <c r="J18527" s="40"/>
    </row>
    <row r="18528" spans="1:10" ht="15" x14ac:dyDescent="0.2">
      <c r="A18528" s="734">
        <v>45331</v>
      </c>
      <c r="B18528" s="63" t="s">
        <v>12359</v>
      </c>
      <c r="C18528" s="63" t="s">
        <v>10989</v>
      </c>
      <c r="D18528" s="183" t="s">
        <v>12436</v>
      </c>
      <c r="E18528" s="126">
        <v>3000</v>
      </c>
      <c r="F18528" s="126"/>
      <c r="G18528" s="126">
        <f t="shared" si="335"/>
        <v>-3000</v>
      </c>
      <c r="H18528" s="705" t="s">
        <v>12373</v>
      </c>
      <c r="J18528" s="40"/>
    </row>
    <row r="18529" spans="1:10" ht="15" x14ac:dyDescent="0.2">
      <c r="A18529" s="734">
        <v>45331</v>
      </c>
      <c r="B18529" s="63" t="s">
        <v>103</v>
      </c>
      <c r="C18529" s="63" t="s">
        <v>103</v>
      </c>
      <c r="D18529" s="183" t="s">
        <v>8156</v>
      </c>
      <c r="E18529" s="126">
        <v>3000</v>
      </c>
      <c r="F18529" s="126"/>
      <c r="G18529" s="126">
        <f t="shared" si="335"/>
        <v>-3000</v>
      </c>
      <c r="H18529" s="705" t="s">
        <v>12373</v>
      </c>
      <c r="J18529" s="40"/>
    </row>
    <row r="18530" spans="1:10" ht="15" x14ac:dyDescent="0.2">
      <c r="A18530" s="734">
        <v>45331</v>
      </c>
      <c r="B18530" s="63" t="s">
        <v>11085</v>
      </c>
      <c r="C18530" s="63" t="s">
        <v>5740</v>
      </c>
      <c r="D18530" s="183" t="s">
        <v>369</v>
      </c>
      <c r="E18530" s="126">
        <v>2000</v>
      </c>
      <c r="F18530" s="126"/>
      <c r="G18530" s="126">
        <f t="shared" si="335"/>
        <v>-2000</v>
      </c>
      <c r="H18530" s="705" t="s">
        <v>12373</v>
      </c>
      <c r="J18530" s="40"/>
    </row>
    <row r="18531" spans="1:10" ht="15" x14ac:dyDescent="0.2">
      <c r="A18531" s="734">
        <v>45331</v>
      </c>
      <c r="B18531" s="63" t="s">
        <v>10469</v>
      </c>
      <c r="C18531" s="63" t="s">
        <v>12301</v>
      </c>
      <c r="D18531" s="183" t="s">
        <v>1156</v>
      </c>
      <c r="E18531" s="126">
        <v>50000</v>
      </c>
      <c r="F18531" s="126"/>
      <c r="G18531" s="126">
        <f t="shared" si="335"/>
        <v>-50000</v>
      </c>
      <c r="H18531" s="705" t="s">
        <v>12373</v>
      </c>
      <c r="J18531" s="40"/>
    </row>
    <row r="18532" spans="1:10" ht="15" x14ac:dyDescent="0.2">
      <c r="A18532" s="734">
        <v>45331</v>
      </c>
      <c r="B18532" s="63" t="s">
        <v>9354</v>
      </c>
      <c r="C18532" s="63" t="s">
        <v>12301</v>
      </c>
      <c r="D18532" s="183" t="s">
        <v>1156</v>
      </c>
      <c r="E18532" s="126">
        <v>25000</v>
      </c>
      <c r="F18532" s="126"/>
      <c r="G18532" s="126">
        <f t="shared" si="335"/>
        <v>-25000</v>
      </c>
      <c r="H18532" s="705" t="s">
        <v>12373</v>
      </c>
      <c r="J18532" s="40"/>
    </row>
    <row r="18533" spans="1:10" ht="15" x14ac:dyDescent="0.2">
      <c r="A18533" s="734">
        <v>45331</v>
      </c>
      <c r="B18533" s="63" t="s">
        <v>11734</v>
      </c>
      <c r="C18533" s="63" t="s">
        <v>12149</v>
      </c>
      <c r="D18533" s="183" t="s">
        <v>12452</v>
      </c>
      <c r="E18533" s="126">
        <v>25000</v>
      </c>
      <c r="F18533" s="126"/>
      <c r="G18533" s="126">
        <f t="shared" si="335"/>
        <v>-25000</v>
      </c>
      <c r="H18533" s="705" t="s">
        <v>12373</v>
      </c>
      <c r="J18533" s="40"/>
    </row>
    <row r="18534" spans="1:10" ht="15" x14ac:dyDescent="0.2">
      <c r="A18534" s="734">
        <v>45332</v>
      </c>
      <c r="B18534" s="63" t="s">
        <v>8557</v>
      </c>
      <c r="C18534" s="63" t="s">
        <v>11629</v>
      </c>
      <c r="D18534" s="183" t="s">
        <v>12437</v>
      </c>
      <c r="E18534" s="126">
        <v>12000</v>
      </c>
      <c r="F18534" s="126"/>
      <c r="G18534" s="126">
        <f t="shared" si="335"/>
        <v>-12000</v>
      </c>
      <c r="H18534" s="705" t="s">
        <v>12373</v>
      </c>
      <c r="J18534" s="40"/>
    </row>
    <row r="18535" spans="1:10" ht="15" x14ac:dyDescent="0.2">
      <c r="A18535" s="734">
        <v>45332</v>
      </c>
      <c r="B18535" s="63" t="s">
        <v>11085</v>
      </c>
      <c r="C18535" s="63" t="s">
        <v>5740</v>
      </c>
      <c r="D18535" s="183" t="s">
        <v>12438</v>
      </c>
      <c r="E18535" s="126">
        <v>3500</v>
      </c>
      <c r="F18535" s="126"/>
      <c r="G18535" s="126">
        <f t="shared" si="335"/>
        <v>-3500</v>
      </c>
      <c r="H18535" s="705" t="s">
        <v>12373</v>
      </c>
      <c r="J18535" s="40"/>
    </row>
    <row r="18536" spans="1:10" ht="15" x14ac:dyDescent="0.2">
      <c r="A18536" s="734">
        <v>45332</v>
      </c>
      <c r="B18536" s="63" t="s">
        <v>12439</v>
      </c>
      <c r="C18536" s="63" t="s">
        <v>5740</v>
      </c>
      <c r="D18536" s="183" t="s">
        <v>12440</v>
      </c>
      <c r="E18536" s="126">
        <v>2200</v>
      </c>
      <c r="F18536" s="126"/>
      <c r="G18536" s="126">
        <f t="shared" si="335"/>
        <v>-2200</v>
      </c>
      <c r="H18536" s="705" t="s">
        <v>12373</v>
      </c>
      <c r="J18536" s="40"/>
    </row>
    <row r="18537" spans="1:10" ht="24" x14ac:dyDescent="0.2">
      <c r="A18537" s="734">
        <v>45332</v>
      </c>
      <c r="B18537" s="63" t="s">
        <v>11892</v>
      </c>
      <c r="C18537" s="63" t="s">
        <v>11629</v>
      </c>
      <c r="D18537" s="183" t="s">
        <v>12441</v>
      </c>
      <c r="E18537" s="126">
        <v>85000</v>
      </c>
      <c r="F18537" s="126"/>
      <c r="G18537" s="126">
        <f t="shared" si="335"/>
        <v>-85000</v>
      </c>
      <c r="H18537" s="705" t="s">
        <v>12373</v>
      </c>
      <c r="J18537" s="40"/>
    </row>
    <row r="18538" spans="1:10" ht="15" x14ac:dyDescent="0.2">
      <c r="A18538" s="734">
        <v>45332</v>
      </c>
      <c r="B18538" s="63" t="s">
        <v>11892</v>
      </c>
      <c r="C18538" s="63" t="s">
        <v>12033</v>
      </c>
      <c r="D18538" s="183" t="s">
        <v>12443</v>
      </c>
      <c r="E18538" s="126">
        <v>500000</v>
      </c>
      <c r="F18538" s="126"/>
      <c r="G18538" s="126">
        <f t="shared" si="335"/>
        <v>-500000</v>
      </c>
      <c r="H18538" s="705" t="s">
        <v>12373</v>
      </c>
      <c r="J18538" s="40"/>
    </row>
    <row r="18539" spans="1:10" ht="15" x14ac:dyDescent="0.2">
      <c r="A18539" s="734">
        <v>45332</v>
      </c>
      <c r="B18539" s="63" t="s">
        <v>11734</v>
      </c>
      <c r="C18539" s="63" t="s">
        <v>10989</v>
      </c>
      <c r="D18539" s="183" t="s">
        <v>11873</v>
      </c>
      <c r="E18539" s="126">
        <v>15170</v>
      </c>
      <c r="F18539" s="126"/>
      <c r="G18539" s="126">
        <f t="shared" si="335"/>
        <v>-15170</v>
      </c>
      <c r="H18539" s="705" t="s">
        <v>12373</v>
      </c>
      <c r="J18539" s="40"/>
    </row>
    <row r="18540" spans="1:10" ht="15" x14ac:dyDescent="0.2">
      <c r="A18540" s="734">
        <v>45332</v>
      </c>
      <c r="B18540" s="63" t="s">
        <v>11892</v>
      </c>
      <c r="C18540" s="63" t="s">
        <v>2189</v>
      </c>
      <c r="D18540" s="183" t="s">
        <v>12444</v>
      </c>
      <c r="E18540" s="126">
        <v>24000</v>
      </c>
      <c r="F18540" s="126"/>
      <c r="G18540" s="126">
        <f t="shared" ref="G18540:G18550" si="336">F18540-E18540</f>
        <v>-24000</v>
      </c>
      <c r="H18540" s="705" t="s">
        <v>12373</v>
      </c>
      <c r="J18540" s="40"/>
    </row>
    <row r="18541" spans="1:10" ht="15" x14ac:dyDescent="0.2">
      <c r="A18541" s="734">
        <v>45332</v>
      </c>
      <c r="B18541" s="63" t="s">
        <v>8557</v>
      </c>
      <c r="C18541" s="63" t="s">
        <v>5740</v>
      </c>
      <c r="D18541" s="183" t="s">
        <v>369</v>
      </c>
      <c r="E18541" s="126">
        <v>3000</v>
      </c>
      <c r="F18541" s="126"/>
      <c r="G18541" s="126">
        <f t="shared" si="336"/>
        <v>-3000</v>
      </c>
      <c r="H18541" s="705" t="s">
        <v>12373</v>
      </c>
      <c r="J18541" s="40"/>
    </row>
    <row r="18542" spans="1:10" ht="15" x14ac:dyDescent="0.2">
      <c r="A18542" s="734">
        <v>45332</v>
      </c>
      <c r="B18542" s="63" t="s">
        <v>11892</v>
      </c>
      <c r="C18542" s="63" t="s">
        <v>5740</v>
      </c>
      <c r="D18542" s="183" t="s">
        <v>369</v>
      </c>
      <c r="E18542" s="126">
        <v>600</v>
      </c>
      <c r="F18542" s="126"/>
      <c r="G18542" s="126">
        <f t="shared" si="336"/>
        <v>-600</v>
      </c>
      <c r="H18542" s="705" t="s">
        <v>12373</v>
      </c>
      <c r="J18542" s="40"/>
    </row>
    <row r="18543" spans="1:10" ht="15" x14ac:dyDescent="0.2">
      <c r="A18543" s="734">
        <v>45332</v>
      </c>
      <c r="B18543" s="63" t="s">
        <v>12525</v>
      </c>
      <c r="C18543" s="63" t="s">
        <v>5409</v>
      </c>
      <c r="D18543" s="183" t="s">
        <v>12445</v>
      </c>
      <c r="E18543" s="126">
        <v>5000</v>
      </c>
      <c r="F18543" s="126"/>
      <c r="G18543" s="126">
        <f t="shared" si="336"/>
        <v>-5000</v>
      </c>
      <c r="H18543" s="705" t="s">
        <v>12373</v>
      </c>
      <c r="J18543" s="40"/>
    </row>
    <row r="18544" spans="1:10" ht="15" x14ac:dyDescent="0.2">
      <c r="A18544" s="734">
        <v>45332</v>
      </c>
      <c r="B18544" s="63" t="s">
        <v>11892</v>
      </c>
      <c r="C18544" s="63" t="s">
        <v>10989</v>
      </c>
      <c r="D18544" s="183" t="s">
        <v>12446</v>
      </c>
      <c r="E18544" s="126">
        <v>7500</v>
      </c>
      <c r="F18544" s="126"/>
      <c r="G18544" s="126">
        <f t="shared" si="336"/>
        <v>-7500</v>
      </c>
      <c r="H18544" s="705" t="s">
        <v>12373</v>
      </c>
      <c r="J18544" s="40"/>
    </row>
    <row r="18545" spans="1:10" ht="15" x14ac:dyDescent="0.2">
      <c r="A18545" s="734">
        <v>45332</v>
      </c>
      <c r="B18545" s="63" t="s">
        <v>3944</v>
      </c>
      <c r="C18545" s="63" t="s">
        <v>793</v>
      </c>
      <c r="D18545" s="183" t="s">
        <v>12447</v>
      </c>
      <c r="E18545" s="126">
        <v>2100</v>
      </c>
      <c r="F18545" s="126"/>
      <c r="G18545" s="126">
        <f t="shared" si="336"/>
        <v>-2100</v>
      </c>
      <c r="H18545" s="705" t="s">
        <v>12373</v>
      </c>
      <c r="J18545" s="40"/>
    </row>
    <row r="18546" spans="1:10" ht="15" x14ac:dyDescent="0.2">
      <c r="A18546" s="734">
        <v>45332</v>
      </c>
      <c r="B18546" s="63" t="s">
        <v>11892</v>
      </c>
      <c r="C18546" s="63" t="s">
        <v>5740</v>
      </c>
      <c r="D18546" s="183" t="s">
        <v>369</v>
      </c>
      <c r="E18546" s="126">
        <v>450</v>
      </c>
      <c r="F18546" s="126"/>
      <c r="G18546" s="126">
        <f t="shared" si="336"/>
        <v>-450</v>
      </c>
      <c r="H18546" s="705" t="s">
        <v>12373</v>
      </c>
      <c r="J18546" s="40"/>
    </row>
    <row r="18547" spans="1:10" ht="15" x14ac:dyDescent="0.2">
      <c r="A18547" s="734">
        <v>45332</v>
      </c>
      <c r="B18547" s="63" t="s">
        <v>9354</v>
      </c>
      <c r="C18547" s="63" t="s">
        <v>10989</v>
      </c>
      <c r="D18547" s="183" t="s">
        <v>12451</v>
      </c>
      <c r="E18547" s="126">
        <v>1200</v>
      </c>
      <c r="F18547" s="126"/>
      <c r="G18547" s="126">
        <f>F18547-E18547</f>
        <v>-1200</v>
      </c>
      <c r="H18547" s="705" t="s">
        <v>12373</v>
      </c>
      <c r="J18547" s="40"/>
    </row>
    <row r="18548" spans="1:10" ht="15" x14ac:dyDescent="0.2">
      <c r="A18548" s="734">
        <v>45332</v>
      </c>
      <c r="B18548" s="63" t="s">
        <v>12448</v>
      </c>
      <c r="C18548" s="63" t="s">
        <v>12449</v>
      </c>
      <c r="D18548" s="183" t="s">
        <v>12450</v>
      </c>
      <c r="E18548" s="126">
        <v>20900</v>
      </c>
      <c r="F18548" s="126"/>
      <c r="G18548" s="126">
        <f t="shared" si="336"/>
        <v>-20900</v>
      </c>
      <c r="H18548" s="705" t="s">
        <v>12373</v>
      </c>
      <c r="J18548" s="40"/>
    </row>
    <row r="18549" spans="1:10" ht="15" x14ac:dyDescent="0.2">
      <c r="A18549" s="734">
        <v>45332</v>
      </c>
      <c r="B18549" s="63" t="s">
        <v>12419</v>
      </c>
      <c r="C18549" s="63" t="s">
        <v>391</v>
      </c>
      <c r="D18549" s="183" t="s">
        <v>12457</v>
      </c>
      <c r="E18549" s="126">
        <v>3100</v>
      </c>
      <c r="F18549" s="126"/>
      <c r="G18549" s="126">
        <f t="shared" si="336"/>
        <v>-3100</v>
      </c>
      <c r="H18549" s="705" t="s">
        <v>12373</v>
      </c>
      <c r="J18549" s="40"/>
    </row>
    <row r="18550" spans="1:10" ht="15" x14ac:dyDescent="0.2">
      <c r="A18550" s="734">
        <v>45332</v>
      </c>
      <c r="B18550" s="63" t="s">
        <v>10906</v>
      </c>
      <c r="C18550" s="63" t="s">
        <v>391</v>
      </c>
      <c r="D18550" s="183" t="s">
        <v>12456</v>
      </c>
      <c r="E18550" s="126">
        <v>7230</v>
      </c>
      <c r="F18550" s="126"/>
      <c r="G18550" s="126">
        <f t="shared" si="336"/>
        <v>-7230</v>
      </c>
      <c r="H18550" s="705" t="s">
        <v>12373</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12373</v>
      </c>
      <c r="J18551" s="40"/>
    </row>
    <row r="18552" spans="1:10" ht="15" x14ac:dyDescent="0.2">
      <c r="A18552" s="734">
        <v>45332</v>
      </c>
      <c r="B18552" s="63" t="s">
        <v>10906</v>
      </c>
      <c r="C18552" s="63" t="s">
        <v>5740</v>
      </c>
      <c r="D18552" s="183" t="s">
        <v>369</v>
      </c>
      <c r="E18552" s="126">
        <v>2000</v>
      </c>
      <c r="F18552" s="126"/>
      <c r="G18552" s="126">
        <f t="shared" si="337"/>
        <v>-2000</v>
      </c>
      <c r="H18552" s="705" t="s">
        <v>12373</v>
      </c>
      <c r="J18552" s="40"/>
    </row>
    <row r="18553" spans="1:10" ht="15" x14ac:dyDescent="0.2">
      <c r="A18553" s="734">
        <v>45333</v>
      </c>
      <c r="B18553" s="63" t="s">
        <v>12617</v>
      </c>
      <c r="C18553" s="63" t="s">
        <v>9547</v>
      </c>
      <c r="D18553" s="183" t="s">
        <v>12458</v>
      </c>
      <c r="E18553" s="126">
        <v>1000</v>
      </c>
      <c r="F18553" s="126"/>
      <c r="G18553" s="126">
        <f t="shared" si="337"/>
        <v>-1000</v>
      </c>
      <c r="H18553" s="705" t="s">
        <v>12373</v>
      </c>
      <c r="J18553" s="40"/>
    </row>
    <row r="18554" spans="1:10" ht="15" x14ac:dyDescent="0.2">
      <c r="A18554" s="734">
        <v>45333</v>
      </c>
      <c r="B18554" s="63" t="s">
        <v>12419</v>
      </c>
      <c r="C18554" s="63" t="s">
        <v>5740</v>
      </c>
      <c r="D18554" s="183" t="s">
        <v>12459</v>
      </c>
      <c r="E18554" s="126">
        <v>1200</v>
      </c>
      <c r="F18554" s="126"/>
      <c r="G18554" s="126">
        <f t="shared" si="337"/>
        <v>-1200</v>
      </c>
      <c r="H18554" s="705" t="s">
        <v>12373</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12373</v>
      </c>
      <c r="J18555" s="40"/>
    </row>
    <row r="18556" spans="1:10" ht="15" x14ac:dyDescent="0.2">
      <c r="A18556" s="734">
        <v>45334</v>
      </c>
      <c r="B18556" s="63" t="s">
        <v>10906</v>
      </c>
      <c r="C18556" s="63" t="s">
        <v>5740</v>
      </c>
      <c r="D18556" s="183" t="s">
        <v>369</v>
      </c>
      <c r="E18556" s="126">
        <v>2000</v>
      </c>
      <c r="F18556" s="126"/>
      <c r="G18556" s="126">
        <f t="shared" si="338"/>
        <v>-2000</v>
      </c>
      <c r="H18556" s="705" t="s">
        <v>12373</v>
      </c>
      <c r="J18556" s="40"/>
    </row>
    <row r="18557" spans="1:10" ht="15" x14ac:dyDescent="0.2">
      <c r="A18557" s="734">
        <v>45334</v>
      </c>
      <c r="B18557" s="63" t="s">
        <v>10906</v>
      </c>
      <c r="C18557" s="63" t="s">
        <v>5740</v>
      </c>
      <c r="D18557" s="183" t="s">
        <v>369</v>
      </c>
      <c r="E18557" s="126">
        <v>500</v>
      </c>
      <c r="F18557" s="126"/>
      <c r="G18557" s="126">
        <f t="shared" si="338"/>
        <v>-500</v>
      </c>
      <c r="H18557" s="705" t="s">
        <v>12373</v>
      </c>
      <c r="J18557" s="40"/>
    </row>
    <row r="18558" spans="1:10" ht="24" x14ac:dyDescent="0.2">
      <c r="A18558" s="734">
        <v>45334</v>
      </c>
      <c r="B18558" s="63" t="s">
        <v>12525</v>
      </c>
      <c r="C18558" s="63" t="s">
        <v>6422</v>
      </c>
      <c r="D18558" s="183" t="s">
        <v>12801</v>
      </c>
      <c r="E18558" s="126">
        <v>35000</v>
      </c>
      <c r="F18558" s="126"/>
      <c r="G18558" s="126">
        <f t="shared" si="338"/>
        <v>-35000</v>
      </c>
      <c r="H18558" s="705" t="s">
        <v>12373</v>
      </c>
      <c r="J18558" s="40"/>
    </row>
    <row r="18559" spans="1:10" ht="15" x14ac:dyDescent="0.2">
      <c r="A18559" s="734">
        <v>45334</v>
      </c>
      <c r="B18559" s="63" t="s">
        <v>8557</v>
      </c>
      <c r="C18559" s="63" t="s">
        <v>5740</v>
      </c>
      <c r="D18559" s="183" t="s">
        <v>12460</v>
      </c>
      <c r="E18559" s="126">
        <v>500</v>
      </c>
      <c r="F18559" s="126"/>
      <c r="G18559" s="126">
        <f t="shared" si="338"/>
        <v>-500</v>
      </c>
      <c r="H18559" s="705" t="s">
        <v>12373</v>
      </c>
      <c r="J18559" s="40"/>
    </row>
    <row r="18560" spans="1:10" ht="15" x14ac:dyDescent="0.2">
      <c r="A18560" s="734">
        <v>45334</v>
      </c>
      <c r="B18560" s="63" t="s">
        <v>9354</v>
      </c>
      <c r="C18560" s="63" t="s">
        <v>10989</v>
      </c>
      <c r="D18560" s="183" t="s">
        <v>12461</v>
      </c>
      <c r="E18560" s="126">
        <v>5000</v>
      </c>
      <c r="F18560" s="126"/>
      <c r="G18560" s="126">
        <f t="shared" si="338"/>
        <v>-5000</v>
      </c>
      <c r="H18560" s="705" t="s">
        <v>12373</v>
      </c>
      <c r="J18560" s="40"/>
    </row>
    <row r="18561" spans="1:10" ht="15" x14ac:dyDescent="0.2">
      <c r="A18561" s="734">
        <v>45334</v>
      </c>
      <c r="B18561" s="63" t="s">
        <v>9354</v>
      </c>
      <c r="C18561" s="63" t="s">
        <v>391</v>
      </c>
      <c r="D18561" s="183" t="s">
        <v>12462</v>
      </c>
      <c r="E18561" s="126">
        <v>1500</v>
      </c>
      <c r="F18561" s="126"/>
      <c r="G18561" s="126">
        <f t="shared" si="338"/>
        <v>-1500</v>
      </c>
      <c r="H18561" s="705" t="s">
        <v>12373</v>
      </c>
      <c r="J18561" s="40"/>
    </row>
    <row r="18562" spans="1:10" ht="15" x14ac:dyDescent="0.2">
      <c r="A18562" s="734">
        <v>45334</v>
      </c>
      <c r="B18562" s="63" t="s">
        <v>11892</v>
      </c>
      <c r="C18562" s="63" t="s">
        <v>8089</v>
      </c>
      <c r="D18562" s="183" t="s">
        <v>12463</v>
      </c>
      <c r="E18562" s="126">
        <v>500000</v>
      </c>
      <c r="F18562" s="126"/>
      <c r="G18562" s="126">
        <f t="shared" si="338"/>
        <v>-500000</v>
      </c>
      <c r="H18562" s="705" t="s">
        <v>12373</v>
      </c>
      <c r="J18562" s="40"/>
    </row>
    <row r="18563" spans="1:10" ht="24" x14ac:dyDescent="0.2">
      <c r="A18563" s="734">
        <v>45334</v>
      </c>
      <c r="B18563" s="63" t="s">
        <v>8557</v>
      </c>
      <c r="C18563" s="63" t="s">
        <v>3144</v>
      </c>
      <c r="D18563" s="183" t="s">
        <v>12464</v>
      </c>
      <c r="E18563" s="126">
        <v>60000</v>
      </c>
      <c r="F18563" s="126"/>
      <c r="G18563" s="126">
        <f t="shared" si="338"/>
        <v>-60000</v>
      </c>
      <c r="H18563" s="705" t="s">
        <v>12373</v>
      </c>
      <c r="J18563" s="40"/>
    </row>
    <row r="18564" spans="1:10" ht="15" x14ac:dyDescent="0.2">
      <c r="A18564" s="734">
        <v>45334</v>
      </c>
      <c r="B18564" s="63" t="s">
        <v>11085</v>
      </c>
      <c r="C18564" s="63" t="s">
        <v>12465</v>
      </c>
      <c r="D18564" s="183" t="s">
        <v>12466</v>
      </c>
      <c r="E18564" s="126">
        <v>20000</v>
      </c>
      <c r="F18564" s="126"/>
      <c r="G18564" s="126">
        <f t="shared" ref="G18564:G18566" si="339">F18564-E18564</f>
        <v>-20000</v>
      </c>
      <c r="H18564" s="705" t="s">
        <v>12373</v>
      </c>
      <c r="J18564" s="40"/>
    </row>
    <row r="18565" spans="1:10" ht="15" x14ac:dyDescent="0.2">
      <c r="A18565" s="734">
        <v>45334</v>
      </c>
      <c r="B18565" s="63" t="s">
        <v>10906</v>
      </c>
      <c r="C18565" s="63" t="s">
        <v>5740</v>
      </c>
      <c r="D18565" s="183" t="s">
        <v>369</v>
      </c>
      <c r="E18565" s="126">
        <v>200</v>
      </c>
      <c r="F18565" s="126"/>
      <c r="G18565" s="126">
        <f t="shared" si="339"/>
        <v>-200</v>
      </c>
      <c r="H18565" s="705" t="s">
        <v>12373</v>
      </c>
      <c r="J18565" s="40"/>
    </row>
    <row r="18566" spans="1:10" ht="15" x14ac:dyDescent="0.2">
      <c r="A18566" s="734">
        <v>45334</v>
      </c>
      <c r="B18566" s="63" t="s">
        <v>12201</v>
      </c>
      <c r="C18566" s="63" t="s">
        <v>11095</v>
      </c>
      <c r="D18566" s="183" t="s">
        <v>12031</v>
      </c>
      <c r="E18566" s="126">
        <v>100000</v>
      </c>
      <c r="F18566" s="126"/>
      <c r="G18566" s="126">
        <f t="shared" si="339"/>
        <v>-100000</v>
      </c>
      <c r="H18566" s="705" t="s">
        <v>12373</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12373</v>
      </c>
      <c r="J18567" s="40"/>
    </row>
    <row r="18568" spans="1:10" ht="15" x14ac:dyDescent="0.2">
      <c r="A18568" s="734">
        <v>45334</v>
      </c>
      <c r="B18568" s="63" t="s">
        <v>103</v>
      </c>
      <c r="C18568" s="63" t="s">
        <v>12495</v>
      </c>
      <c r="D18568" s="183" t="s">
        <v>369</v>
      </c>
      <c r="E18568" s="126">
        <v>6300</v>
      </c>
      <c r="F18568" s="126"/>
      <c r="G18568" s="126">
        <f t="shared" si="340"/>
        <v>-6300</v>
      </c>
      <c r="H18568" s="705" t="s">
        <v>12373</v>
      </c>
      <c r="J18568" s="40"/>
    </row>
    <row r="18569" spans="1:10" ht="15" x14ac:dyDescent="0.2">
      <c r="A18569" s="734">
        <v>45334</v>
      </c>
      <c r="B18569" s="63" t="s">
        <v>103</v>
      </c>
      <c r="C18569" s="63" t="s">
        <v>103</v>
      </c>
      <c r="D18569" s="183" t="s">
        <v>12496</v>
      </c>
      <c r="E18569" s="126">
        <v>2000</v>
      </c>
      <c r="F18569" s="126"/>
      <c r="G18569" s="126">
        <f t="shared" si="340"/>
        <v>-2000</v>
      </c>
      <c r="H18569" s="705" t="s">
        <v>12373</v>
      </c>
      <c r="J18569" s="40"/>
    </row>
    <row r="18570" spans="1:10" ht="15" x14ac:dyDescent="0.2">
      <c r="A18570" s="734">
        <v>45334</v>
      </c>
      <c r="B18570" s="63" t="s">
        <v>103</v>
      </c>
      <c r="C18570" s="63" t="s">
        <v>12497</v>
      </c>
      <c r="D18570" s="183" t="s">
        <v>12498</v>
      </c>
      <c r="E18570" s="126">
        <v>12840</v>
      </c>
      <c r="F18570" s="126"/>
      <c r="G18570" s="126">
        <f t="shared" si="340"/>
        <v>-12840</v>
      </c>
      <c r="H18570" s="705" t="s">
        <v>12373</v>
      </c>
      <c r="J18570" s="40"/>
    </row>
    <row r="18571" spans="1:10" ht="15" x14ac:dyDescent="0.2">
      <c r="A18571" s="734">
        <v>45335</v>
      </c>
      <c r="B18571" s="63" t="s">
        <v>11631</v>
      </c>
      <c r="C18571" s="63" t="s">
        <v>5740</v>
      </c>
      <c r="D18571" s="183" t="s">
        <v>12499</v>
      </c>
      <c r="E18571" s="126">
        <v>300</v>
      </c>
      <c r="F18571" s="126"/>
      <c r="G18571" s="126">
        <f t="shared" si="340"/>
        <v>-300</v>
      </c>
      <c r="H18571" s="705" t="s">
        <v>12373</v>
      </c>
      <c r="J18571" s="40"/>
    </row>
    <row r="18572" spans="1:10" ht="15" x14ac:dyDescent="0.2">
      <c r="A18572" s="734">
        <v>45335</v>
      </c>
      <c r="B18572" s="63" t="s">
        <v>103</v>
      </c>
      <c r="C18572" s="63" t="s">
        <v>103</v>
      </c>
      <c r="D18572" s="183" t="s">
        <v>12500</v>
      </c>
      <c r="E18572" s="126">
        <v>4370</v>
      </c>
      <c r="F18572" s="126"/>
      <c r="G18572" s="126">
        <f t="shared" si="340"/>
        <v>-4370</v>
      </c>
      <c r="H18572" s="705" t="s">
        <v>12373</v>
      </c>
      <c r="J18572" s="40"/>
    </row>
    <row r="18573" spans="1:10" ht="15" x14ac:dyDescent="0.2">
      <c r="A18573" s="734">
        <v>45335</v>
      </c>
      <c r="B18573" s="63" t="s">
        <v>103</v>
      </c>
      <c r="C18573" s="63" t="s">
        <v>103</v>
      </c>
      <c r="D18573" s="183" t="s">
        <v>12496</v>
      </c>
      <c r="E18573" s="126">
        <v>4660</v>
      </c>
      <c r="F18573" s="126"/>
      <c r="G18573" s="126">
        <f t="shared" si="340"/>
        <v>-4660</v>
      </c>
      <c r="H18573" s="705" t="s">
        <v>12373</v>
      </c>
      <c r="J18573" s="40"/>
    </row>
    <row r="18574" spans="1:10" ht="15" x14ac:dyDescent="0.2">
      <c r="A18574" s="734">
        <v>45335</v>
      </c>
      <c r="B18574" s="63" t="s">
        <v>103</v>
      </c>
      <c r="C18574" s="63" t="s">
        <v>3469</v>
      </c>
      <c r="D18574" s="183" t="s">
        <v>12501</v>
      </c>
      <c r="E18574" s="126">
        <v>7500</v>
      </c>
      <c r="F18574" s="126"/>
      <c r="G18574" s="126">
        <f t="shared" si="340"/>
        <v>-7500</v>
      </c>
      <c r="H18574" s="705" t="s">
        <v>12373</v>
      </c>
      <c r="J18574" s="40"/>
    </row>
    <row r="18575" spans="1:10" ht="15" x14ac:dyDescent="0.2">
      <c r="A18575" s="734">
        <v>45335</v>
      </c>
      <c r="B18575" s="63" t="s">
        <v>103</v>
      </c>
      <c r="C18575" s="63" t="s">
        <v>103</v>
      </c>
      <c r="D18575" s="183" t="s">
        <v>8156</v>
      </c>
      <c r="E18575" s="126">
        <v>3000</v>
      </c>
      <c r="F18575" s="126"/>
      <c r="G18575" s="126">
        <f t="shared" si="340"/>
        <v>-3000</v>
      </c>
      <c r="H18575" s="705" t="s">
        <v>12373</v>
      </c>
      <c r="J18575" s="40"/>
    </row>
    <row r="18576" spans="1:10" ht="15" x14ac:dyDescent="0.2">
      <c r="A18576" s="734">
        <v>45335</v>
      </c>
      <c r="B18576" s="63" t="s">
        <v>11442</v>
      </c>
      <c r="C18576" s="63" t="s">
        <v>10989</v>
      </c>
      <c r="D18576" s="183" t="s">
        <v>12502</v>
      </c>
      <c r="E18576" s="126">
        <v>10900</v>
      </c>
      <c r="F18576" s="126"/>
      <c r="G18576" s="126">
        <f t="shared" si="340"/>
        <v>-10900</v>
      </c>
      <c r="H18576" s="705" t="s">
        <v>12373</v>
      </c>
      <c r="J18576" s="40"/>
    </row>
    <row r="18577" spans="1:10" ht="15" x14ac:dyDescent="0.2">
      <c r="A18577" s="734">
        <v>45335</v>
      </c>
      <c r="B18577" s="63" t="s">
        <v>12503</v>
      </c>
      <c r="C18577" s="63" t="s">
        <v>1197</v>
      </c>
      <c r="D18577" s="183" t="s">
        <v>12504</v>
      </c>
      <c r="E18577" s="126">
        <v>27500</v>
      </c>
      <c r="F18577" s="126"/>
      <c r="G18577" s="126">
        <f t="shared" ref="G18577:G18582" si="341">F18577-E18577</f>
        <v>-27500</v>
      </c>
      <c r="H18577" s="705" t="s">
        <v>12373</v>
      </c>
      <c r="J18577" s="40"/>
    </row>
    <row r="18578" spans="1:10" ht="15" x14ac:dyDescent="0.2">
      <c r="A18578" s="734">
        <v>45335</v>
      </c>
      <c r="B18578" s="63" t="s">
        <v>8557</v>
      </c>
      <c r="C18578" s="63" t="s">
        <v>5740</v>
      </c>
      <c r="D18578" s="183" t="s">
        <v>369</v>
      </c>
      <c r="E18578" s="126">
        <v>650</v>
      </c>
      <c r="F18578" s="126"/>
      <c r="G18578" s="126">
        <f t="shared" si="341"/>
        <v>-650</v>
      </c>
      <c r="H18578" s="705" t="s">
        <v>12373</v>
      </c>
      <c r="J18578" s="40"/>
    </row>
    <row r="18579" spans="1:10" ht="15" x14ac:dyDescent="0.2">
      <c r="A18579" s="734">
        <v>45335</v>
      </c>
      <c r="B18579" s="63" t="s">
        <v>103</v>
      </c>
      <c r="C18579" s="63" t="s">
        <v>285</v>
      </c>
      <c r="D18579" s="183" t="s">
        <v>3149</v>
      </c>
      <c r="E18579" s="126">
        <v>150</v>
      </c>
      <c r="F18579" s="126"/>
      <c r="G18579" s="126">
        <f t="shared" si="341"/>
        <v>-150</v>
      </c>
      <c r="H18579" s="705" t="s">
        <v>12373</v>
      </c>
      <c r="J18579" s="40"/>
    </row>
    <row r="18580" spans="1:10" ht="15" x14ac:dyDescent="0.2">
      <c r="A18580" s="734">
        <v>45335</v>
      </c>
      <c r="B18580" s="63" t="s">
        <v>12503</v>
      </c>
      <c r="C18580" s="63" t="s">
        <v>5740</v>
      </c>
      <c r="D18580" s="183" t="s">
        <v>12505</v>
      </c>
      <c r="E18580" s="126">
        <v>700</v>
      </c>
      <c r="F18580" s="126"/>
      <c r="G18580" s="126">
        <f t="shared" si="341"/>
        <v>-700</v>
      </c>
      <c r="H18580" s="705" t="s">
        <v>12373</v>
      </c>
      <c r="J18580" s="40"/>
    </row>
    <row r="18581" spans="1:10" ht="15" x14ac:dyDescent="0.2">
      <c r="A18581" s="734">
        <v>45335</v>
      </c>
      <c r="B18581" s="63" t="s">
        <v>10469</v>
      </c>
      <c r="C18581" s="63" t="s">
        <v>9458</v>
      </c>
      <c r="D18581" s="183" t="s">
        <v>11774</v>
      </c>
      <c r="E18581" s="126">
        <v>25000</v>
      </c>
      <c r="F18581" s="126"/>
      <c r="G18581" s="126">
        <f t="shared" si="341"/>
        <v>-25000</v>
      </c>
      <c r="H18581" s="705" t="s">
        <v>12373</v>
      </c>
      <c r="J18581" s="40"/>
    </row>
    <row r="18582" spans="1:10" ht="15" x14ac:dyDescent="0.2">
      <c r="A18582" s="734">
        <v>45335</v>
      </c>
      <c r="B18582" s="63" t="s">
        <v>10469</v>
      </c>
      <c r="C18582" s="63" t="s">
        <v>12431</v>
      </c>
      <c r="D18582" s="183" t="s">
        <v>12432</v>
      </c>
      <c r="E18582" s="126">
        <v>140000</v>
      </c>
      <c r="F18582" s="126"/>
      <c r="G18582" s="126">
        <f t="shared" si="341"/>
        <v>-140000</v>
      </c>
      <c r="H18582" s="705" t="s">
        <v>12373</v>
      </c>
      <c r="J18582" s="40"/>
    </row>
    <row r="18583" spans="1:10" ht="15" x14ac:dyDescent="0.2">
      <c r="A18583" s="734">
        <v>45336</v>
      </c>
      <c r="B18583" s="63" t="s">
        <v>25</v>
      </c>
      <c r="C18583" s="63" t="s">
        <v>4064</v>
      </c>
      <c r="D18583" s="183" t="s">
        <v>12506</v>
      </c>
      <c r="E18583" s="126">
        <v>2400</v>
      </c>
      <c r="F18583" s="126"/>
      <c r="G18583" s="126">
        <f t="shared" ref="G18583:G18592" si="342">F18583-E18583</f>
        <v>-2400</v>
      </c>
      <c r="H18583" s="705" t="s">
        <v>12373</v>
      </c>
      <c r="J18583" s="40"/>
    </row>
    <row r="18584" spans="1:10" ht="15" x14ac:dyDescent="0.2">
      <c r="A18584" s="734">
        <v>45336</v>
      </c>
      <c r="B18584" s="63" t="s">
        <v>8557</v>
      </c>
      <c r="C18584" s="63" t="s">
        <v>3103</v>
      </c>
      <c r="D18584" s="183" t="s">
        <v>12507</v>
      </c>
      <c r="E18584" s="126">
        <v>20000</v>
      </c>
      <c r="F18584" s="126"/>
      <c r="G18584" s="126">
        <f t="shared" si="342"/>
        <v>-20000</v>
      </c>
      <c r="H18584" s="705" t="s">
        <v>12373</v>
      </c>
      <c r="J18584" s="40"/>
    </row>
    <row r="18585" spans="1:10" ht="15" x14ac:dyDescent="0.2">
      <c r="A18585" s="734">
        <v>45336</v>
      </c>
      <c r="B18585" s="63" t="s">
        <v>10906</v>
      </c>
      <c r="C18585" s="63" t="s">
        <v>5740</v>
      </c>
      <c r="D18585" s="183" t="s">
        <v>369</v>
      </c>
      <c r="E18585" s="126">
        <v>600</v>
      </c>
      <c r="F18585" s="126"/>
      <c r="G18585" s="126">
        <f t="shared" si="342"/>
        <v>-600</v>
      </c>
      <c r="H18585" s="705" t="s">
        <v>12373</v>
      </c>
      <c r="J18585" s="40"/>
    </row>
    <row r="18586" spans="1:10" ht="15" x14ac:dyDescent="0.2">
      <c r="A18586" s="734">
        <v>45336</v>
      </c>
      <c r="B18586" s="63" t="s">
        <v>3944</v>
      </c>
      <c r="C18586" s="551" t="s">
        <v>3002</v>
      </c>
      <c r="D18586" s="740" t="s">
        <v>12509</v>
      </c>
      <c r="E18586" s="552">
        <v>35360</v>
      </c>
      <c r="F18586" s="126"/>
      <c r="G18586" s="126">
        <f t="shared" si="342"/>
        <v>-35360</v>
      </c>
      <c r="H18586" s="705" t="s">
        <v>12373</v>
      </c>
      <c r="J18586" s="40"/>
    </row>
    <row r="18587" spans="1:10" ht="15" x14ac:dyDescent="0.2">
      <c r="A18587" s="734">
        <v>45336</v>
      </c>
      <c r="B18587" s="63" t="s">
        <v>3945</v>
      </c>
      <c r="C18587" s="551" t="s">
        <v>3002</v>
      </c>
      <c r="D18587" s="740" t="s">
        <v>12509</v>
      </c>
      <c r="E18587" s="552">
        <v>32760</v>
      </c>
      <c r="F18587" s="126"/>
      <c r="G18587" s="126">
        <f t="shared" si="342"/>
        <v>-32760</v>
      </c>
      <c r="H18587" s="705" t="s">
        <v>12373</v>
      </c>
      <c r="J18587" s="40"/>
    </row>
    <row r="18588" spans="1:10" ht="15" x14ac:dyDescent="0.2">
      <c r="A18588" s="734">
        <v>45336</v>
      </c>
      <c r="B18588" s="63" t="s">
        <v>8557</v>
      </c>
      <c r="C18588" s="551" t="s">
        <v>3002</v>
      </c>
      <c r="D18588" s="740" t="s">
        <v>12509</v>
      </c>
      <c r="E18588" s="552">
        <v>145766</v>
      </c>
      <c r="F18588" s="126"/>
      <c r="G18588" s="126">
        <f t="shared" si="342"/>
        <v>-145766</v>
      </c>
      <c r="H18588" s="705" t="s">
        <v>12373</v>
      </c>
      <c r="J18588" s="40"/>
    </row>
    <row r="18589" spans="1:10" ht="15" x14ac:dyDescent="0.2">
      <c r="A18589" s="734">
        <v>45336</v>
      </c>
      <c r="B18589" s="63" t="s">
        <v>11631</v>
      </c>
      <c r="C18589" s="551" t="s">
        <v>3002</v>
      </c>
      <c r="D18589" s="740" t="s">
        <v>12509</v>
      </c>
      <c r="E18589" s="552">
        <v>508379</v>
      </c>
      <c r="F18589" s="126"/>
      <c r="G18589" s="126">
        <f t="shared" si="342"/>
        <v>-508379</v>
      </c>
      <c r="H18589" s="705" t="s">
        <v>12373</v>
      </c>
      <c r="J18589" s="40"/>
    </row>
    <row r="18590" spans="1:10" ht="15" x14ac:dyDescent="0.2">
      <c r="A18590" s="734">
        <v>45336</v>
      </c>
      <c r="B18590" s="63" t="s">
        <v>11892</v>
      </c>
      <c r="C18590" s="63" t="s">
        <v>8392</v>
      </c>
      <c r="D18590" s="183" t="s">
        <v>12312</v>
      </c>
      <c r="E18590" s="126">
        <v>1000000</v>
      </c>
      <c r="F18590" s="126"/>
      <c r="G18590" s="126">
        <f t="shared" si="342"/>
        <v>-1000000</v>
      </c>
      <c r="H18590" s="705" t="s">
        <v>12373</v>
      </c>
      <c r="J18590" s="40"/>
    </row>
    <row r="18591" spans="1:10" ht="15" x14ac:dyDescent="0.2">
      <c r="A18591" s="734">
        <v>45336</v>
      </c>
      <c r="B18591" s="63" t="s">
        <v>10230</v>
      </c>
      <c r="C18591" s="63" t="s">
        <v>11748</v>
      </c>
      <c r="D18591" s="183" t="s">
        <v>11167</v>
      </c>
      <c r="E18591" s="126">
        <v>500000</v>
      </c>
      <c r="F18591" s="126"/>
      <c r="G18591" s="126">
        <f t="shared" si="342"/>
        <v>-500000</v>
      </c>
      <c r="H18591" s="705" t="s">
        <v>12373</v>
      </c>
      <c r="J18591" s="40"/>
    </row>
    <row r="18592" spans="1:10" ht="15" x14ac:dyDescent="0.2">
      <c r="A18592" s="734">
        <v>45336</v>
      </c>
      <c r="B18592" s="63" t="s">
        <v>11131</v>
      </c>
      <c r="C18592" s="63" t="s">
        <v>12510</v>
      </c>
      <c r="D18592" s="183" t="s">
        <v>11167</v>
      </c>
      <c r="E18592" s="126">
        <v>500000</v>
      </c>
      <c r="F18592" s="126"/>
      <c r="G18592" s="126">
        <f t="shared" si="342"/>
        <v>-500000</v>
      </c>
      <c r="H18592" s="705" t="s">
        <v>12373</v>
      </c>
      <c r="J18592" s="40"/>
    </row>
    <row r="18593" spans="1:10" ht="15" x14ac:dyDescent="0.2">
      <c r="A18593" s="734">
        <v>45337</v>
      </c>
      <c r="B18593" s="63" t="s">
        <v>11085</v>
      </c>
      <c r="C18593" s="63" t="s">
        <v>11970</v>
      </c>
      <c r="D18593" s="183" t="s">
        <v>12511</v>
      </c>
      <c r="E18593" s="126">
        <v>10000</v>
      </c>
      <c r="F18593" s="126"/>
      <c r="G18593" s="126">
        <f t="shared" ref="G18593:G18594" si="343">F18593-E18593</f>
        <v>-10000</v>
      </c>
      <c r="H18593" s="705" t="s">
        <v>12373</v>
      </c>
      <c r="J18593" s="40"/>
    </row>
    <row r="18594" spans="1:10" ht="15" x14ac:dyDescent="0.2">
      <c r="A18594" s="734">
        <v>45337</v>
      </c>
      <c r="B18594" s="63" t="s">
        <v>11085</v>
      </c>
      <c r="C18594" s="63" t="s">
        <v>391</v>
      </c>
      <c r="D18594" s="183" t="s">
        <v>7647</v>
      </c>
      <c r="E18594" s="126">
        <v>2000</v>
      </c>
      <c r="F18594" s="126"/>
      <c r="G18594" s="126">
        <f t="shared" si="343"/>
        <v>-2000</v>
      </c>
      <c r="H18594" s="705" t="s">
        <v>12373</v>
      </c>
      <c r="J18594" s="40"/>
    </row>
    <row r="18595" spans="1:10" ht="15" x14ac:dyDescent="0.2">
      <c r="A18595" s="734">
        <v>45338</v>
      </c>
      <c r="B18595" s="63" t="s">
        <v>11085</v>
      </c>
      <c r="C18595" s="63" t="s">
        <v>1062</v>
      </c>
      <c r="D18595" s="183" t="s">
        <v>12512</v>
      </c>
      <c r="E18595" s="126">
        <v>4800</v>
      </c>
      <c r="F18595" s="126"/>
      <c r="G18595" s="126">
        <f t="shared" ref="G18595:G18596" si="344">F18595-E18595</f>
        <v>-4800</v>
      </c>
      <c r="H18595" s="705" t="s">
        <v>12373</v>
      </c>
      <c r="J18595" s="40"/>
    </row>
    <row r="18596" spans="1:10" ht="15" x14ac:dyDescent="0.2">
      <c r="A18596" s="734">
        <v>45338</v>
      </c>
      <c r="B18596" s="63" t="s">
        <v>10906</v>
      </c>
      <c r="C18596" s="63" t="s">
        <v>10989</v>
      </c>
      <c r="D18596" s="183" t="s">
        <v>12513</v>
      </c>
      <c r="E18596" s="126">
        <v>9000</v>
      </c>
      <c r="F18596" s="126"/>
      <c r="G18596" s="126">
        <f t="shared" si="344"/>
        <v>-9000</v>
      </c>
      <c r="H18596" s="705" t="s">
        <v>12373</v>
      </c>
      <c r="J18596" s="40"/>
    </row>
    <row r="18597" spans="1:10" ht="15" x14ac:dyDescent="0.2">
      <c r="A18597" s="734">
        <v>45338</v>
      </c>
      <c r="B18597" s="63" t="s">
        <v>11085</v>
      </c>
      <c r="C18597" s="63" t="s">
        <v>5740</v>
      </c>
      <c r="D18597" s="183" t="s">
        <v>12518</v>
      </c>
      <c r="E18597" s="126">
        <v>4000</v>
      </c>
      <c r="F18597" s="126"/>
      <c r="G18597" s="126">
        <f t="shared" ref="G18597:G18605" si="345">F18597-E18597</f>
        <v>-4000</v>
      </c>
      <c r="H18597" s="705" t="s">
        <v>12373</v>
      </c>
      <c r="J18597" s="40"/>
    </row>
    <row r="18598" spans="1:10" ht="15" x14ac:dyDescent="0.2">
      <c r="A18598" s="734">
        <v>45338</v>
      </c>
      <c r="B18598" s="63" t="s">
        <v>12201</v>
      </c>
      <c r="C18598" s="63" t="s">
        <v>12519</v>
      </c>
      <c r="D18598" s="183" t="s">
        <v>12520</v>
      </c>
      <c r="E18598" s="126">
        <v>9880</v>
      </c>
      <c r="F18598" s="126"/>
      <c r="G18598" s="126">
        <f t="shared" si="345"/>
        <v>-9880</v>
      </c>
      <c r="H18598" s="705" t="s">
        <v>12373</v>
      </c>
      <c r="J18598" s="40"/>
    </row>
    <row r="18599" spans="1:10" ht="15" x14ac:dyDescent="0.2">
      <c r="A18599" s="734">
        <v>45338</v>
      </c>
      <c r="B18599" s="63" t="s">
        <v>103</v>
      </c>
      <c r="C18599" s="63" t="s">
        <v>103</v>
      </c>
      <c r="D18599" s="183" t="s">
        <v>12521</v>
      </c>
      <c r="E18599" s="126">
        <v>17700</v>
      </c>
      <c r="F18599" s="126"/>
      <c r="G18599" s="126">
        <f t="shared" si="345"/>
        <v>-17700</v>
      </c>
      <c r="H18599" s="705" t="s">
        <v>12373</v>
      </c>
      <c r="J18599" s="40"/>
    </row>
    <row r="18600" spans="1:10" ht="15" x14ac:dyDescent="0.2">
      <c r="A18600" s="734">
        <v>45338</v>
      </c>
      <c r="B18600" s="63" t="s">
        <v>12359</v>
      </c>
      <c r="C18600" s="63" t="s">
        <v>5740</v>
      </c>
      <c r="D18600" s="183" t="s">
        <v>12522</v>
      </c>
      <c r="E18600" s="126">
        <v>700</v>
      </c>
      <c r="F18600" s="126"/>
      <c r="G18600" s="126">
        <f t="shared" si="345"/>
        <v>-700</v>
      </c>
      <c r="H18600" s="705" t="s">
        <v>12373</v>
      </c>
      <c r="J18600" s="40"/>
    </row>
    <row r="18601" spans="1:10" ht="15" x14ac:dyDescent="0.2">
      <c r="A18601" s="734">
        <v>45338</v>
      </c>
      <c r="B18601" s="63" t="s">
        <v>11892</v>
      </c>
      <c r="C18601" s="63" t="s">
        <v>10989</v>
      </c>
      <c r="D18601" s="183" t="s">
        <v>12523</v>
      </c>
      <c r="E18601" s="126">
        <v>3000</v>
      </c>
      <c r="F18601" s="126"/>
      <c r="G18601" s="126">
        <f t="shared" si="345"/>
        <v>-3000</v>
      </c>
      <c r="H18601" s="705" t="s">
        <v>12373</v>
      </c>
      <c r="J18601" s="40"/>
    </row>
    <row r="18602" spans="1:10" ht="15" x14ac:dyDescent="0.2">
      <c r="A18602" s="734">
        <v>45338</v>
      </c>
      <c r="B18602" s="63" t="s">
        <v>10906</v>
      </c>
      <c r="C18602" s="63" t="s">
        <v>5740</v>
      </c>
      <c r="D18602" s="183" t="s">
        <v>369</v>
      </c>
      <c r="E18602" s="126">
        <v>3000</v>
      </c>
      <c r="F18602" s="126"/>
      <c r="G18602" s="126">
        <f t="shared" si="345"/>
        <v>-3000</v>
      </c>
      <c r="H18602" s="705" t="s">
        <v>12373</v>
      </c>
      <c r="J18602" s="40"/>
    </row>
    <row r="18603" spans="1:10" ht="15" x14ac:dyDescent="0.2">
      <c r="A18603" s="734">
        <v>45338</v>
      </c>
      <c r="B18603" s="63" t="s">
        <v>103</v>
      </c>
      <c r="C18603" s="63" t="s">
        <v>391</v>
      </c>
      <c r="D18603" s="183" t="s">
        <v>12524</v>
      </c>
      <c r="E18603" s="126">
        <v>2250</v>
      </c>
      <c r="F18603" s="126"/>
      <c r="G18603" s="126">
        <f t="shared" si="345"/>
        <v>-2250</v>
      </c>
      <c r="H18603" s="705" t="s">
        <v>12373</v>
      </c>
      <c r="J18603" s="40"/>
    </row>
    <row r="18604" spans="1:10" ht="15" x14ac:dyDescent="0.2">
      <c r="A18604" s="734">
        <v>45338</v>
      </c>
      <c r="B18604" s="63" t="s">
        <v>12525</v>
      </c>
      <c r="C18604" s="63" t="s">
        <v>10989</v>
      </c>
      <c r="D18604" s="183" t="s">
        <v>12526</v>
      </c>
      <c r="E18604" s="126">
        <v>17400</v>
      </c>
      <c r="F18604" s="126"/>
      <c r="G18604" s="126">
        <f t="shared" si="345"/>
        <v>-17400</v>
      </c>
      <c r="H18604" s="705" t="s">
        <v>12373</v>
      </c>
      <c r="J18604" s="40"/>
    </row>
    <row r="18605" spans="1:10" ht="15" x14ac:dyDescent="0.2">
      <c r="A18605" s="734">
        <v>45338</v>
      </c>
      <c r="B18605" s="63" t="s">
        <v>10149</v>
      </c>
      <c r="C18605" s="63" t="s">
        <v>391</v>
      </c>
      <c r="D18605" s="183" t="s">
        <v>12527</v>
      </c>
      <c r="E18605" s="126">
        <v>50000</v>
      </c>
      <c r="F18605" s="126"/>
      <c r="G18605" s="126">
        <f t="shared" si="345"/>
        <v>-50000</v>
      </c>
      <c r="H18605" s="705" t="s">
        <v>12373</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12373</v>
      </c>
      <c r="J18606" s="40"/>
    </row>
    <row r="18607" spans="1:10" ht="15" x14ac:dyDescent="0.2">
      <c r="A18607" s="734">
        <v>45339</v>
      </c>
      <c r="B18607" s="63" t="s">
        <v>3945</v>
      </c>
      <c r="C18607" s="63" t="s">
        <v>5740</v>
      </c>
      <c r="D18607" s="183" t="s">
        <v>12529</v>
      </c>
      <c r="E18607" s="126">
        <v>5000</v>
      </c>
      <c r="F18607" s="126"/>
      <c r="G18607" s="126">
        <f t="shared" si="346"/>
        <v>-5000</v>
      </c>
      <c r="H18607" s="705" t="s">
        <v>12373</v>
      </c>
      <c r="J18607" s="40"/>
    </row>
    <row r="18608" spans="1:10" ht="15" x14ac:dyDescent="0.2">
      <c r="A18608" s="734">
        <v>45339</v>
      </c>
      <c r="B18608" s="63" t="s">
        <v>3945</v>
      </c>
      <c r="C18608" s="63" t="s">
        <v>285</v>
      </c>
      <c r="D18608" s="183" t="s">
        <v>11379</v>
      </c>
      <c r="E18608" s="126">
        <v>500</v>
      </c>
      <c r="F18608" s="126"/>
      <c r="G18608" s="126">
        <f t="shared" si="346"/>
        <v>-500</v>
      </c>
      <c r="H18608" s="705" t="s">
        <v>12373</v>
      </c>
      <c r="J18608" s="40"/>
    </row>
    <row r="18609" spans="1:10" ht="15" x14ac:dyDescent="0.2">
      <c r="A18609" s="734">
        <v>45339</v>
      </c>
      <c r="B18609" s="63" t="s">
        <v>3945</v>
      </c>
      <c r="C18609" s="63" t="s">
        <v>10989</v>
      </c>
      <c r="D18609" s="183" t="s">
        <v>12530</v>
      </c>
      <c r="E18609" s="126">
        <v>800</v>
      </c>
      <c r="F18609" s="126"/>
      <c r="G18609" s="126">
        <f t="shared" si="346"/>
        <v>-800</v>
      </c>
      <c r="H18609" s="705" t="s">
        <v>12373</v>
      </c>
      <c r="J18609" s="40"/>
    </row>
    <row r="18610" spans="1:10" ht="15" x14ac:dyDescent="0.2">
      <c r="A18610" s="734">
        <v>45339</v>
      </c>
      <c r="B18610" s="63" t="s">
        <v>8557</v>
      </c>
      <c r="C18610" s="63" t="s">
        <v>11629</v>
      </c>
      <c r="D18610" s="183" t="s">
        <v>12437</v>
      </c>
      <c r="E18610" s="126">
        <v>12000</v>
      </c>
      <c r="F18610" s="126"/>
      <c r="G18610" s="126">
        <f t="shared" si="346"/>
        <v>-12000</v>
      </c>
      <c r="H18610" s="705" t="s">
        <v>12373</v>
      </c>
      <c r="J18610" s="40"/>
    </row>
    <row r="18611" spans="1:10" ht="15" x14ac:dyDescent="0.2">
      <c r="A18611" s="734">
        <v>45339</v>
      </c>
      <c r="B18611" s="63" t="s">
        <v>8557</v>
      </c>
      <c r="C18611" s="63" t="s">
        <v>10989</v>
      </c>
      <c r="D18611" s="183" t="s">
        <v>12531</v>
      </c>
      <c r="E18611" s="126">
        <v>1130</v>
      </c>
      <c r="F18611" s="126"/>
      <c r="G18611" s="126">
        <f t="shared" si="346"/>
        <v>-1130</v>
      </c>
      <c r="H18611" s="705" t="s">
        <v>12373</v>
      </c>
      <c r="J18611" s="40"/>
    </row>
    <row r="18612" spans="1:10" ht="15" x14ac:dyDescent="0.2">
      <c r="A18612" s="734">
        <v>45339</v>
      </c>
      <c r="B18612" s="63" t="s">
        <v>12359</v>
      </c>
      <c r="C18612" s="63" t="s">
        <v>12532</v>
      </c>
      <c r="D18612" s="183" t="s">
        <v>12533</v>
      </c>
      <c r="E18612" s="126">
        <v>12000</v>
      </c>
      <c r="F18612" s="126"/>
      <c r="G18612" s="126">
        <f t="shared" si="346"/>
        <v>-12000</v>
      </c>
      <c r="H18612" s="705" t="s">
        <v>12373</v>
      </c>
      <c r="J18612" s="40"/>
    </row>
    <row r="18613" spans="1:10" ht="15" x14ac:dyDescent="0.2">
      <c r="A18613" s="734">
        <v>45339</v>
      </c>
      <c r="B18613" s="63" t="s">
        <v>8557</v>
      </c>
      <c r="C18613" s="63" t="s">
        <v>5740</v>
      </c>
      <c r="D18613" s="183" t="s">
        <v>369</v>
      </c>
      <c r="E18613" s="126">
        <v>2000</v>
      </c>
      <c r="F18613" s="126"/>
      <c r="G18613" s="126">
        <f t="shared" si="346"/>
        <v>-2000</v>
      </c>
      <c r="H18613" s="705" t="s">
        <v>12373</v>
      </c>
      <c r="J18613" s="40"/>
    </row>
    <row r="18614" spans="1:10" ht="15" x14ac:dyDescent="0.2">
      <c r="A18614" s="734">
        <v>45339</v>
      </c>
      <c r="B18614" s="63" t="s">
        <v>8557</v>
      </c>
      <c r="C18614" s="63" t="s">
        <v>12532</v>
      </c>
      <c r="D18614" s="183" t="s">
        <v>12533</v>
      </c>
      <c r="E18614" s="126">
        <v>13000</v>
      </c>
      <c r="F18614" s="126"/>
      <c r="G18614" s="126">
        <f t="shared" si="346"/>
        <v>-13000</v>
      </c>
      <c r="H18614" s="705" t="s">
        <v>12373</v>
      </c>
      <c r="J18614" s="40"/>
    </row>
    <row r="18615" spans="1:10" ht="15" x14ac:dyDescent="0.2">
      <c r="A18615" s="734">
        <v>45339</v>
      </c>
      <c r="B18615" s="63" t="s">
        <v>11892</v>
      </c>
      <c r="C18615" s="63" t="s">
        <v>5740</v>
      </c>
      <c r="D18615" s="183" t="s">
        <v>12534</v>
      </c>
      <c r="E18615" s="126">
        <v>3000</v>
      </c>
      <c r="F18615" s="126"/>
      <c r="G18615" s="126">
        <f t="shared" si="346"/>
        <v>-3000</v>
      </c>
      <c r="H18615" s="705" t="s">
        <v>12373</v>
      </c>
      <c r="J18615" s="40"/>
    </row>
    <row r="18616" spans="1:10" ht="15" x14ac:dyDescent="0.2">
      <c r="A18616" s="734">
        <v>45339</v>
      </c>
      <c r="B18616" s="63" t="s">
        <v>11892</v>
      </c>
      <c r="C18616" s="63" t="s">
        <v>5740</v>
      </c>
      <c r="D18616" s="183" t="s">
        <v>11899</v>
      </c>
      <c r="E18616" s="126">
        <v>2700</v>
      </c>
      <c r="F18616" s="126"/>
      <c r="G18616" s="126">
        <f t="shared" si="346"/>
        <v>-2700</v>
      </c>
      <c r="H18616" s="705" t="s">
        <v>12373</v>
      </c>
      <c r="J18616" s="40"/>
    </row>
    <row r="18617" spans="1:10" ht="15" x14ac:dyDescent="0.2">
      <c r="A18617" s="734">
        <v>45339</v>
      </c>
      <c r="B18617" s="63" t="s">
        <v>103</v>
      </c>
      <c r="C18617" s="63" t="s">
        <v>285</v>
      </c>
      <c r="D18617" s="183" t="s">
        <v>8661</v>
      </c>
      <c r="E18617" s="126">
        <v>750</v>
      </c>
      <c r="F18617" s="126"/>
      <c r="G18617" s="126">
        <f t="shared" si="346"/>
        <v>-750</v>
      </c>
      <c r="H18617" s="705" t="s">
        <v>12373</v>
      </c>
      <c r="J18617" s="40"/>
    </row>
    <row r="18618" spans="1:10" ht="15" x14ac:dyDescent="0.2">
      <c r="A18618" s="734">
        <v>45339</v>
      </c>
      <c r="B18618" s="63" t="s">
        <v>25</v>
      </c>
      <c r="C18618" s="63" t="s">
        <v>8148</v>
      </c>
      <c r="D18618" s="183" t="s">
        <v>6342</v>
      </c>
      <c r="E18618" s="126">
        <v>3635</v>
      </c>
      <c r="F18618" s="126"/>
      <c r="G18618" s="126">
        <f t="shared" si="346"/>
        <v>-3635</v>
      </c>
      <c r="H18618" s="705" t="s">
        <v>12373</v>
      </c>
      <c r="J18618" s="40"/>
    </row>
    <row r="18619" spans="1:10" ht="15" x14ac:dyDescent="0.2">
      <c r="A18619" s="734">
        <v>45339</v>
      </c>
      <c r="B18619" s="63" t="s">
        <v>103</v>
      </c>
      <c r="C18619" s="63" t="s">
        <v>8148</v>
      </c>
      <c r="D18619" s="183" t="s">
        <v>6342</v>
      </c>
      <c r="E18619" s="126">
        <v>9800</v>
      </c>
      <c r="F18619" s="126"/>
      <c r="G18619" s="126">
        <f t="shared" si="346"/>
        <v>-9800</v>
      </c>
      <c r="H18619" s="705" t="s">
        <v>12373</v>
      </c>
      <c r="J18619" s="40"/>
    </row>
    <row r="18620" spans="1:10" ht="15" x14ac:dyDescent="0.2">
      <c r="A18620" s="734">
        <v>45339</v>
      </c>
      <c r="B18620" s="63" t="s">
        <v>11089</v>
      </c>
      <c r="C18620" s="63" t="s">
        <v>5740</v>
      </c>
      <c r="D18620" s="183" t="s">
        <v>369</v>
      </c>
      <c r="E18620" s="126">
        <v>1200</v>
      </c>
      <c r="F18620" s="126"/>
      <c r="G18620" s="126">
        <f t="shared" si="346"/>
        <v>-1200</v>
      </c>
      <c r="H18620" s="705" t="s">
        <v>12373</v>
      </c>
      <c r="J18620" s="40"/>
    </row>
    <row r="18621" spans="1:10" ht="15" x14ac:dyDescent="0.2">
      <c r="A18621" s="734">
        <v>45339</v>
      </c>
      <c r="B18621" s="63" t="s">
        <v>11892</v>
      </c>
      <c r="C18621" s="63" t="s">
        <v>11382</v>
      </c>
      <c r="D18621" s="183" t="s">
        <v>12536</v>
      </c>
      <c r="E18621" s="126">
        <v>100000</v>
      </c>
      <c r="F18621" s="126"/>
      <c r="G18621" s="126">
        <f t="shared" ref="G18621:G18622" si="347">F18621-E18621</f>
        <v>-100000</v>
      </c>
      <c r="H18621" s="705" t="s">
        <v>12373</v>
      </c>
      <c r="J18621" s="40"/>
    </row>
    <row r="18622" spans="1:10" ht="15" x14ac:dyDescent="0.2">
      <c r="A18622" s="734">
        <v>45339</v>
      </c>
      <c r="B18622" s="63" t="s">
        <v>11892</v>
      </c>
      <c r="C18622" s="63" t="s">
        <v>12022</v>
      </c>
      <c r="D18622" s="183" t="s">
        <v>12535</v>
      </c>
      <c r="E18622" s="126">
        <v>400000</v>
      </c>
      <c r="F18622" s="126"/>
      <c r="G18622" s="126">
        <f t="shared" si="347"/>
        <v>-400000</v>
      </c>
      <c r="H18622" s="705" t="s">
        <v>12373</v>
      </c>
      <c r="J18622" s="40"/>
    </row>
    <row r="18623" spans="1:10" ht="15" x14ac:dyDescent="0.2">
      <c r="A18623" s="734">
        <v>45339</v>
      </c>
      <c r="B18623" s="63" t="s">
        <v>11085</v>
      </c>
      <c r="C18623" s="63" t="s">
        <v>1197</v>
      </c>
      <c r="D18623" s="183" t="s">
        <v>12537</v>
      </c>
      <c r="E18623" s="126">
        <v>480000</v>
      </c>
      <c r="F18623" s="126"/>
      <c r="G18623" s="126">
        <f t="shared" ref="G18623:G18624" si="348">F18623-E18623</f>
        <v>-480000</v>
      </c>
      <c r="H18623" s="705" t="s">
        <v>12373</v>
      </c>
      <c r="J18623" s="40"/>
    </row>
    <row r="18624" spans="1:10" ht="15" x14ac:dyDescent="0.2">
      <c r="A18624" s="734">
        <v>45339</v>
      </c>
      <c r="B18624" s="63" t="s">
        <v>11085</v>
      </c>
      <c r="C18624" s="63" t="s">
        <v>1197</v>
      </c>
      <c r="D18624" s="183" t="s">
        <v>12537</v>
      </c>
      <c r="E18624" s="126">
        <v>370000</v>
      </c>
      <c r="F18624" s="126"/>
      <c r="G18624" s="126">
        <f t="shared" si="348"/>
        <v>-370000</v>
      </c>
      <c r="H18624" s="705" t="s">
        <v>12373</v>
      </c>
      <c r="J18624" s="40"/>
    </row>
    <row r="18625" spans="1:10" ht="15" x14ac:dyDescent="0.2">
      <c r="A18625" s="734">
        <v>45339</v>
      </c>
      <c r="B18625" s="63" t="s">
        <v>11085</v>
      </c>
      <c r="C18625" s="63" t="s">
        <v>1197</v>
      </c>
      <c r="D18625" s="183" t="s">
        <v>12538</v>
      </c>
      <c r="E18625" s="126">
        <v>704800</v>
      </c>
      <c r="F18625" s="126"/>
      <c r="G18625" s="126">
        <f t="shared" ref="G18625:G18626" si="349">F18625-E18625</f>
        <v>-704800</v>
      </c>
      <c r="H18625" s="705" t="s">
        <v>12373</v>
      </c>
      <c r="J18625" s="40"/>
    </row>
    <row r="18626" spans="1:10" ht="15" x14ac:dyDescent="0.2">
      <c r="A18626" s="734">
        <v>45339</v>
      </c>
      <c r="B18626" s="63" t="s">
        <v>12617</v>
      </c>
      <c r="C18626" s="63" t="s">
        <v>12539</v>
      </c>
      <c r="D18626" s="183" t="s">
        <v>12540</v>
      </c>
      <c r="E18626" s="126">
        <v>40000</v>
      </c>
      <c r="F18626" s="126"/>
      <c r="G18626" s="126">
        <f t="shared" si="349"/>
        <v>-40000</v>
      </c>
      <c r="H18626" s="705" t="s">
        <v>12373</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12373</v>
      </c>
      <c r="J18627" s="40"/>
    </row>
    <row r="18628" spans="1:10" ht="15" x14ac:dyDescent="0.2">
      <c r="A18628" s="734">
        <v>45341</v>
      </c>
      <c r="B18628" s="63" t="s">
        <v>11089</v>
      </c>
      <c r="C18628" s="63" t="s">
        <v>391</v>
      </c>
      <c r="D18628" s="183" t="s">
        <v>12541</v>
      </c>
      <c r="E18628" s="126">
        <v>7000</v>
      </c>
      <c r="F18628" s="126"/>
      <c r="G18628" s="126">
        <f t="shared" si="350"/>
        <v>-7000</v>
      </c>
      <c r="H18628" s="705" t="s">
        <v>12373</v>
      </c>
      <c r="J18628" s="40"/>
    </row>
    <row r="18629" spans="1:10" ht="15" x14ac:dyDescent="0.2">
      <c r="A18629" s="734">
        <v>45341</v>
      </c>
      <c r="B18629" s="63" t="s">
        <v>103</v>
      </c>
      <c r="C18629" s="63" t="s">
        <v>103</v>
      </c>
      <c r="D18629" s="183" t="s">
        <v>8156</v>
      </c>
      <c r="E18629" s="126">
        <v>1200</v>
      </c>
      <c r="F18629" s="126"/>
      <c r="G18629" s="126">
        <f t="shared" si="350"/>
        <v>-1200</v>
      </c>
      <c r="H18629" s="705" t="s">
        <v>12373</v>
      </c>
      <c r="J18629" s="40"/>
    </row>
    <row r="18630" spans="1:10" ht="15" x14ac:dyDescent="0.2">
      <c r="A18630" s="734">
        <v>45341</v>
      </c>
      <c r="B18630" s="63" t="s">
        <v>12201</v>
      </c>
      <c r="C18630" s="63" t="s">
        <v>11721</v>
      </c>
      <c r="D18630" s="183" t="s">
        <v>12542</v>
      </c>
      <c r="E18630" s="126">
        <v>20180</v>
      </c>
      <c r="F18630" s="126"/>
      <c r="G18630" s="126">
        <f t="shared" ref="G18630:G18638" si="351">F18630-E18630</f>
        <v>-20180</v>
      </c>
      <c r="H18630" s="705" t="s">
        <v>12373</v>
      </c>
      <c r="J18630" s="40"/>
    </row>
    <row r="18631" spans="1:10" ht="15" x14ac:dyDescent="0.2">
      <c r="A18631" s="734">
        <v>45341</v>
      </c>
      <c r="B18631" s="63" t="s">
        <v>11892</v>
      </c>
      <c r="C18631" s="63" t="s">
        <v>11532</v>
      </c>
      <c r="D18631" s="183" t="s">
        <v>12543</v>
      </c>
      <c r="E18631" s="126">
        <v>300000</v>
      </c>
      <c r="F18631" s="126"/>
      <c r="G18631" s="126">
        <f t="shared" si="351"/>
        <v>-300000</v>
      </c>
      <c r="H18631" s="705" t="s">
        <v>12373</v>
      </c>
      <c r="J18631" s="40"/>
    </row>
    <row r="18632" spans="1:10" ht="15" x14ac:dyDescent="0.2">
      <c r="A18632" s="734">
        <v>45341</v>
      </c>
      <c r="B18632" s="63" t="s">
        <v>11089</v>
      </c>
      <c r="C18632" s="551" t="s">
        <v>11748</v>
      </c>
      <c r="D18632" s="740" t="s">
        <v>12544</v>
      </c>
      <c r="E18632" s="552">
        <v>100000</v>
      </c>
      <c r="F18632" s="126"/>
      <c r="G18632" s="126">
        <f t="shared" si="351"/>
        <v>-100000</v>
      </c>
      <c r="H18632" s="705" t="s">
        <v>12373</v>
      </c>
      <c r="J18632" s="40"/>
    </row>
    <row r="18633" spans="1:10" ht="15" x14ac:dyDescent="0.2">
      <c r="A18633" s="734">
        <v>45341</v>
      </c>
      <c r="B18633" s="63" t="s">
        <v>10230</v>
      </c>
      <c r="C18633" s="551" t="s">
        <v>11748</v>
      </c>
      <c r="D18633" s="740" t="s">
        <v>12544</v>
      </c>
      <c r="E18633" s="552">
        <v>528670</v>
      </c>
      <c r="F18633" s="126"/>
      <c r="G18633" s="126">
        <f t="shared" si="351"/>
        <v>-528670</v>
      </c>
      <c r="H18633" s="705" t="s">
        <v>12373</v>
      </c>
      <c r="J18633" s="40"/>
    </row>
    <row r="18634" spans="1:10" ht="15" x14ac:dyDescent="0.2">
      <c r="A18634" s="734">
        <v>45341</v>
      </c>
      <c r="B18634" s="63" t="s">
        <v>11892</v>
      </c>
      <c r="C18634" s="63" t="s">
        <v>10989</v>
      </c>
      <c r="D18634" s="183" t="s">
        <v>12545</v>
      </c>
      <c r="E18634" s="126">
        <v>196890</v>
      </c>
      <c r="F18634" s="126"/>
      <c r="G18634" s="126">
        <f t="shared" si="351"/>
        <v>-196890</v>
      </c>
      <c r="H18634" s="705" t="s">
        <v>12373</v>
      </c>
      <c r="J18634" s="40"/>
    </row>
    <row r="18635" spans="1:10" ht="15" x14ac:dyDescent="0.2">
      <c r="A18635" s="734">
        <v>45341</v>
      </c>
      <c r="B18635" s="63" t="s">
        <v>11892</v>
      </c>
      <c r="C18635" s="63" t="s">
        <v>10989</v>
      </c>
      <c r="D18635" s="183" t="s">
        <v>12546</v>
      </c>
      <c r="E18635" s="126">
        <v>74950</v>
      </c>
      <c r="F18635" s="126"/>
      <c r="G18635" s="126">
        <f t="shared" si="351"/>
        <v>-74950</v>
      </c>
      <c r="H18635" s="705" t="s">
        <v>12373</v>
      </c>
      <c r="J18635" s="40"/>
    </row>
    <row r="18636" spans="1:10" ht="15" x14ac:dyDescent="0.2">
      <c r="A18636" s="734">
        <v>45341</v>
      </c>
      <c r="B18636" s="63" t="s">
        <v>11131</v>
      </c>
      <c r="C18636" s="551" t="s">
        <v>10989</v>
      </c>
      <c r="D18636" s="740" t="s">
        <v>12547</v>
      </c>
      <c r="E18636" s="552">
        <v>80000</v>
      </c>
      <c r="F18636" s="126"/>
      <c r="G18636" s="126">
        <f t="shared" si="351"/>
        <v>-80000</v>
      </c>
      <c r="H18636" s="705" t="s">
        <v>12373</v>
      </c>
      <c r="J18636" s="40"/>
    </row>
    <row r="18637" spans="1:10" ht="15" x14ac:dyDescent="0.2">
      <c r="A18637" s="734">
        <v>45341</v>
      </c>
      <c r="B18637" s="63" t="s">
        <v>11892</v>
      </c>
      <c r="C18637" s="551" t="s">
        <v>10989</v>
      </c>
      <c r="D18637" s="740" t="s">
        <v>12547</v>
      </c>
      <c r="E18637" s="552">
        <v>224620</v>
      </c>
      <c r="F18637" s="126"/>
      <c r="G18637" s="126">
        <f t="shared" si="351"/>
        <v>-224620</v>
      </c>
      <c r="H18637" s="705" t="s">
        <v>12373</v>
      </c>
      <c r="J18637" s="40"/>
    </row>
    <row r="18638" spans="1:10" ht="15" x14ac:dyDescent="0.2">
      <c r="A18638" s="734">
        <v>45341</v>
      </c>
      <c r="B18638" s="63" t="s">
        <v>10906</v>
      </c>
      <c r="C18638" s="63" t="s">
        <v>7221</v>
      </c>
      <c r="D18638" s="183" t="s">
        <v>10719</v>
      </c>
      <c r="E18638" s="126">
        <v>300000</v>
      </c>
      <c r="F18638" s="126"/>
      <c r="G18638" s="126">
        <f t="shared" si="351"/>
        <v>-300000</v>
      </c>
      <c r="H18638" s="705" t="s">
        <v>12373</v>
      </c>
      <c r="J18638" s="40"/>
    </row>
    <row r="18639" spans="1:10" ht="15" x14ac:dyDescent="0.2">
      <c r="A18639" s="734">
        <v>45342</v>
      </c>
      <c r="B18639" s="63" t="s">
        <v>12419</v>
      </c>
      <c r="C18639" s="63" t="s">
        <v>10989</v>
      </c>
      <c r="D18639" s="183" t="s">
        <v>12548</v>
      </c>
      <c r="E18639" s="126">
        <v>700</v>
      </c>
      <c r="F18639" s="126"/>
      <c r="G18639" s="126">
        <f t="shared" ref="G18639:G18646" si="352">F18639-E18639</f>
        <v>-700</v>
      </c>
      <c r="H18639" s="705" t="s">
        <v>12373</v>
      </c>
      <c r="J18639" s="40"/>
    </row>
    <row r="18640" spans="1:10" ht="15" x14ac:dyDescent="0.2">
      <c r="A18640" s="734">
        <v>45342</v>
      </c>
      <c r="B18640" s="63" t="s">
        <v>10906</v>
      </c>
      <c r="C18640" s="63" t="s">
        <v>371</v>
      </c>
      <c r="D18640" s="183" t="s">
        <v>2107</v>
      </c>
      <c r="E18640" s="126">
        <v>1000</v>
      </c>
      <c r="F18640" s="126"/>
      <c r="G18640" s="126">
        <f t="shared" si="352"/>
        <v>-1000</v>
      </c>
      <c r="H18640" s="705" t="s">
        <v>12373</v>
      </c>
      <c r="J18640" s="40"/>
    </row>
    <row r="18641" spans="1:10" ht="15" x14ac:dyDescent="0.2">
      <c r="A18641" s="734">
        <v>45342</v>
      </c>
      <c r="B18641" s="63" t="s">
        <v>10906</v>
      </c>
      <c r="C18641" s="63" t="s">
        <v>5740</v>
      </c>
      <c r="D18641" s="183" t="s">
        <v>369</v>
      </c>
      <c r="E18641" s="126">
        <v>2000</v>
      </c>
      <c r="F18641" s="126"/>
      <c r="G18641" s="126">
        <f t="shared" si="352"/>
        <v>-2000</v>
      </c>
      <c r="H18641" s="705" t="s">
        <v>12373</v>
      </c>
      <c r="J18641" s="40"/>
    </row>
    <row r="18642" spans="1:10" ht="15" x14ac:dyDescent="0.2">
      <c r="A18642" s="734">
        <v>45342</v>
      </c>
      <c r="B18642" s="63" t="s">
        <v>12359</v>
      </c>
      <c r="C18642" s="63" t="s">
        <v>391</v>
      </c>
      <c r="D18642" s="183" t="s">
        <v>12549</v>
      </c>
      <c r="E18642" s="126">
        <v>6000</v>
      </c>
      <c r="F18642" s="126"/>
      <c r="G18642" s="126">
        <f t="shared" si="352"/>
        <v>-6000</v>
      </c>
      <c r="H18642" s="705" t="s">
        <v>12373</v>
      </c>
      <c r="J18642" s="40"/>
    </row>
    <row r="18643" spans="1:10" ht="15" x14ac:dyDescent="0.2">
      <c r="A18643" s="734">
        <v>45342</v>
      </c>
      <c r="B18643" s="63" t="s">
        <v>103</v>
      </c>
      <c r="C18643" s="63" t="s">
        <v>103</v>
      </c>
      <c r="D18643" s="183" t="s">
        <v>12550</v>
      </c>
      <c r="E18643" s="126">
        <v>7000</v>
      </c>
      <c r="F18643" s="126"/>
      <c r="G18643" s="126">
        <f t="shared" si="352"/>
        <v>-7000</v>
      </c>
      <c r="H18643" s="705" t="s">
        <v>12373</v>
      </c>
      <c r="J18643" s="40"/>
    </row>
    <row r="18644" spans="1:10" ht="15" x14ac:dyDescent="0.2">
      <c r="A18644" s="734">
        <v>45342</v>
      </c>
      <c r="B18644" s="63" t="s">
        <v>11089</v>
      </c>
      <c r="C18644" s="63" t="s">
        <v>391</v>
      </c>
      <c r="D18644" s="183" t="s">
        <v>12541</v>
      </c>
      <c r="E18644" s="126">
        <v>3000</v>
      </c>
      <c r="F18644" s="126"/>
      <c r="G18644" s="126">
        <f t="shared" si="352"/>
        <v>-3000</v>
      </c>
      <c r="H18644" s="705" t="s">
        <v>12373</v>
      </c>
      <c r="J18644" s="40"/>
    </row>
    <row r="18645" spans="1:10" ht="15" x14ac:dyDescent="0.2">
      <c r="A18645" s="734">
        <v>45342</v>
      </c>
      <c r="B18645" s="63" t="s">
        <v>12359</v>
      </c>
      <c r="C18645" s="63" t="s">
        <v>5740</v>
      </c>
      <c r="D18645" s="183" t="s">
        <v>10335</v>
      </c>
      <c r="E18645" s="126">
        <v>400</v>
      </c>
      <c r="F18645" s="126"/>
      <c r="G18645" s="126">
        <f t="shared" si="352"/>
        <v>-400</v>
      </c>
      <c r="H18645" s="705" t="s">
        <v>12373</v>
      </c>
      <c r="J18645" s="40"/>
    </row>
    <row r="18646" spans="1:10" ht="15" x14ac:dyDescent="0.2">
      <c r="A18646" s="734">
        <v>45342</v>
      </c>
      <c r="B18646" s="63" t="s">
        <v>103</v>
      </c>
      <c r="C18646" s="63" t="s">
        <v>12495</v>
      </c>
      <c r="D18646" s="183" t="s">
        <v>369</v>
      </c>
      <c r="E18646" s="126">
        <v>1000</v>
      </c>
      <c r="F18646" s="126"/>
      <c r="G18646" s="126">
        <f t="shared" si="352"/>
        <v>-1000</v>
      </c>
      <c r="H18646" s="705" t="s">
        <v>12373</v>
      </c>
      <c r="J18646" s="40"/>
    </row>
    <row r="18647" spans="1:10" ht="15" x14ac:dyDescent="0.2">
      <c r="A18647" s="734">
        <v>45342</v>
      </c>
      <c r="B18647" s="63" t="s">
        <v>12201</v>
      </c>
      <c r="C18647" s="63" t="s">
        <v>391</v>
      </c>
      <c r="D18647" s="183" t="s">
        <v>12551</v>
      </c>
      <c r="E18647" s="126">
        <v>40000</v>
      </c>
      <c r="F18647" s="126"/>
      <c r="G18647" s="126">
        <f t="shared" ref="G18647:G18649" si="353">F18647-E18647</f>
        <v>-40000</v>
      </c>
      <c r="H18647" s="705" t="s">
        <v>12373</v>
      </c>
      <c r="J18647" s="40"/>
    </row>
    <row r="18648" spans="1:10" ht="15" x14ac:dyDescent="0.2">
      <c r="A18648" s="734">
        <v>45342</v>
      </c>
      <c r="B18648" s="63" t="s">
        <v>8557</v>
      </c>
      <c r="C18648" s="63" t="s">
        <v>10989</v>
      </c>
      <c r="D18648" s="183" t="s">
        <v>12554</v>
      </c>
      <c r="E18648" s="126">
        <v>149000</v>
      </c>
      <c r="F18648" s="126"/>
      <c r="G18648" s="126">
        <f t="shared" si="353"/>
        <v>-149000</v>
      </c>
      <c r="H18648" s="705" t="s">
        <v>12373</v>
      </c>
      <c r="J18648" s="40"/>
    </row>
    <row r="18649" spans="1:10" ht="15" x14ac:dyDescent="0.2">
      <c r="A18649" s="734">
        <v>45342</v>
      </c>
      <c r="B18649" s="63" t="s">
        <v>12525</v>
      </c>
      <c r="C18649" s="63" t="s">
        <v>12552</v>
      </c>
      <c r="D18649" s="183" t="s">
        <v>12553</v>
      </c>
      <c r="E18649" s="126">
        <v>300000</v>
      </c>
      <c r="F18649" s="126"/>
      <c r="G18649" s="126">
        <f t="shared" si="353"/>
        <v>-300000</v>
      </c>
      <c r="H18649" s="705" t="s">
        <v>12373</v>
      </c>
      <c r="J18649" s="40"/>
    </row>
    <row r="18650" spans="1:10" ht="15" x14ac:dyDescent="0.2">
      <c r="A18650" s="734">
        <v>45343</v>
      </c>
      <c r="B18650" s="63" t="s">
        <v>11085</v>
      </c>
      <c r="C18650" s="63" t="s">
        <v>10989</v>
      </c>
      <c r="D18650" s="183" t="s">
        <v>12555</v>
      </c>
      <c r="E18650" s="126">
        <v>7300</v>
      </c>
      <c r="F18650" s="126"/>
      <c r="G18650" s="126">
        <f t="shared" ref="G18650:G18655" si="354">F18650-E18650</f>
        <v>-7300</v>
      </c>
      <c r="H18650" s="705" t="s">
        <v>12373</v>
      </c>
      <c r="J18650" s="40"/>
    </row>
    <row r="18651" spans="1:10" ht="15" x14ac:dyDescent="0.2">
      <c r="A18651" s="734">
        <v>45343</v>
      </c>
      <c r="B18651" s="63" t="s">
        <v>8557</v>
      </c>
      <c r="C18651" s="63" t="s">
        <v>10989</v>
      </c>
      <c r="D18651" s="183" t="s">
        <v>12556</v>
      </c>
      <c r="E18651" s="126">
        <v>1100</v>
      </c>
      <c r="F18651" s="126"/>
      <c r="G18651" s="126">
        <f t="shared" si="354"/>
        <v>-1100</v>
      </c>
      <c r="H18651" s="705" t="s">
        <v>12373</v>
      </c>
      <c r="J18651" s="40"/>
    </row>
    <row r="18652" spans="1:10" ht="15" x14ac:dyDescent="0.2">
      <c r="A18652" s="734">
        <v>45343</v>
      </c>
      <c r="B18652" s="63" t="s">
        <v>10906</v>
      </c>
      <c r="C18652" s="63" t="s">
        <v>391</v>
      </c>
      <c r="D18652" s="183" t="s">
        <v>10304</v>
      </c>
      <c r="E18652" s="126">
        <v>1000</v>
      </c>
      <c r="F18652" s="126"/>
      <c r="G18652" s="126">
        <f t="shared" si="354"/>
        <v>-1000</v>
      </c>
      <c r="H18652" s="705" t="s">
        <v>12373</v>
      </c>
      <c r="J18652" s="40"/>
    </row>
    <row r="18653" spans="1:10" ht="15" x14ac:dyDescent="0.2">
      <c r="A18653" s="734">
        <v>45343</v>
      </c>
      <c r="B18653" s="63" t="s">
        <v>12359</v>
      </c>
      <c r="C18653" s="63" t="s">
        <v>5740</v>
      </c>
      <c r="D18653" s="183" t="s">
        <v>12557</v>
      </c>
      <c r="E18653" s="126">
        <v>500</v>
      </c>
      <c r="F18653" s="126"/>
      <c r="G18653" s="126">
        <f t="shared" si="354"/>
        <v>-500</v>
      </c>
      <c r="H18653" s="705" t="s">
        <v>12373</v>
      </c>
      <c r="J18653" s="40"/>
    </row>
    <row r="18654" spans="1:10" ht="15" x14ac:dyDescent="0.2">
      <c r="A18654" s="734">
        <v>45343</v>
      </c>
      <c r="B18654" s="63" t="s">
        <v>12359</v>
      </c>
      <c r="C18654" s="63" t="s">
        <v>5740</v>
      </c>
      <c r="D18654" s="183" t="s">
        <v>369</v>
      </c>
      <c r="E18654" s="126">
        <v>1800</v>
      </c>
      <c r="F18654" s="126"/>
      <c r="G18654" s="126">
        <f t="shared" si="354"/>
        <v>-1800</v>
      </c>
      <c r="H18654" s="705" t="s">
        <v>12373</v>
      </c>
      <c r="J18654" s="40"/>
    </row>
    <row r="18655" spans="1:10" ht="15" x14ac:dyDescent="0.2">
      <c r="A18655" s="734">
        <v>45343</v>
      </c>
      <c r="B18655" s="63" t="s">
        <v>103</v>
      </c>
      <c r="C18655" s="63" t="s">
        <v>103</v>
      </c>
      <c r="D18655" s="183" t="s">
        <v>12550</v>
      </c>
      <c r="E18655" s="126">
        <v>3000</v>
      </c>
      <c r="F18655" s="126"/>
      <c r="G18655" s="126">
        <f t="shared" si="354"/>
        <v>-3000</v>
      </c>
      <c r="H18655" s="705" t="s">
        <v>12373</v>
      </c>
      <c r="J18655" s="40"/>
    </row>
    <row r="18656" spans="1:10" ht="15" x14ac:dyDescent="0.2">
      <c r="A18656" s="734">
        <v>45343</v>
      </c>
      <c r="B18656" s="63" t="s">
        <v>10906</v>
      </c>
      <c r="C18656" s="63" t="s">
        <v>11106</v>
      </c>
      <c r="D18656" s="183" t="s">
        <v>12558</v>
      </c>
      <c r="E18656" s="126">
        <v>275000</v>
      </c>
      <c r="F18656" s="126"/>
      <c r="G18656" s="126">
        <f t="shared" ref="G18656:G18657" si="355">F18656-E18656</f>
        <v>-275000</v>
      </c>
      <c r="H18656" s="705" t="s">
        <v>12373</v>
      </c>
      <c r="J18656" s="40"/>
    </row>
    <row r="18657" spans="1:10" ht="15" x14ac:dyDescent="0.2">
      <c r="A18657" s="734">
        <v>45343</v>
      </c>
      <c r="B18657" s="63" t="s">
        <v>11892</v>
      </c>
      <c r="C18657" s="63" t="s">
        <v>7465</v>
      </c>
      <c r="D18657" s="183" t="s">
        <v>12559</v>
      </c>
      <c r="E18657" s="126">
        <v>1000000</v>
      </c>
      <c r="F18657" s="126"/>
      <c r="G18657" s="126">
        <f t="shared" si="355"/>
        <v>-1000000</v>
      </c>
      <c r="H18657" s="705" t="s">
        <v>12373</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12373</v>
      </c>
      <c r="J18658" s="40"/>
    </row>
    <row r="18659" spans="1:10" ht="15" x14ac:dyDescent="0.2">
      <c r="A18659" s="734">
        <v>45344</v>
      </c>
      <c r="B18659" s="63" t="s">
        <v>8557</v>
      </c>
      <c r="C18659" s="63" t="s">
        <v>204</v>
      </c>
      <c r="D18659" s="183" t="s">
        <v>9917</v>
      </c>
      <c r="E18659" s="126">
        <v>1000</v>
      </c>
      <c r="F18659" s="126"/>
      <c r="G18659" s="126">
        <f t="shared" si="356"/>
        <v>-1000</v>
      </c>
      <c r="H18659" s="705" t="s">
        <v>12373</v>
      </c>
      <c r="J18659" s="40"/>
    </row>
    <row r="18660" spans="1:10" ht="24" x14ac:dyDescent="0.2">
      <c r="A18660" s="734">
        <v>45344</v>
      </c>
      <c r="B18660" s="63" t="s">
        <v>12525</v>
      </c>
      <c r="C18660" s="63" t="s">
        <v>12575</v>
      </c>
      <c r="D18660" s="183" t="s">
        <v>12576</v>
      </c>
      <c r="E18660" s="126">
        <v>2092916</v>
      </c>
      <c r="F18660" s="126"/>
      <c r="G18660" s="126">
        <f t="shared" si="356"/>
        <v>-2092916</v>
      </c>
      <c r="H18660" s="705" t="s">
        <v>12373</v>
      </c>
      <c r="J18660" s="40"/>
    </row>
    <row r="18661" spans="1:10" ht="15" x14ac:dyDescent="0.2">
      <c r="A18661" s="734">
        <v>45345</v>
      </c>
      <c r="B18661" s="63" t="s">
        <v>11085</v>
      </c>
      <c r="C18661" s="63" t="s">
        <v>12560</v>
      </c>
      <c r="D18661" s="183" t="s">
        <v>12561</v>
      </c>
      <c r="E18661" s="126">
        <v>195500</v>
      </c>
      <c r="F18661" s="126"/>
      <c r="G18661" s="126">
        <f t="shared" ref="G18661:G18666" si="357">F18661-E18661</f>
        <v>-195500</v>
      </c>
      <c r="H18661" s="705" t="s">
        <v>12373</v>
      </c>
      <c r="J18661" s="40"/>
    </row>
    <row r="18662" spans="1:10" ht="24" x14ac:dyDescent="0.2">
      <c r="A18662" s="734">
        <v>45345</v>
      </c>
      <c r="B18662" s="63" t="s">
        <v>11085</v>
      </c>
      <c r="C18662" s="63" t="s">
        <v>10989</v>
      </c>
      <c r="D18662" s="183" t="s">
        <v>12562</v>
      </c>
      <c r="E18662" s="126">
        <v>21600</v>
      </c>
      <c r="F18662" s="126"/>
      <c r="G18662" s="126">
        <f t="shared" si="357"/>
        <v>-21600</v>
      </c>
      <c r="H18662" s="705" t="s">
        <v>12373</v>
      </c>
      <c r="J18662" s="40"/>
    </row>
    <row r="18663" spans="1:10" ht="15" x14ac:dyDescent="0.2">
      <c r="A18663" s="734">
        <v>45345</v>
      </c>
      <c r="B18663" s="63" t="s">
        <v>11085</v>
      </c>
      <c r="C18663" s="63" t="s">
        <v>10989</v>
      </c>
      <c r="D18663" s="183" t="s">
        <v>12563</v>
      </c>
      <c r="E18663" s="126">
        <v>78500</v>
      </c>
      <c r="F18663" s="126"/>
      <c r="G18663" s="126">
        <f t="shared" si="357"/>
        <v>-78500</v>
      </c>
      <c r="H18663" s="705" t="s">
        <v>12373</v>
      </c>
      <c r="J18663" s="40"/>
    </row>
    <row r="18664" spans="1:10" ht="15" x14ac:dyDescent="0.2">
      <c r="A18664" s="734">
        <v>45345</v>
      </c>
      <c r="B18664" s="63" t="s">
        <v>11734</v>
      </c>
      <c r="C18664" s="63" t="s">
        <v>10110</v>
      </c>
      <c r="D18664" s="183" t="s">
        <v>12564</v>
      </c>
      <c r="E18664" s="126">
        <v>200000</v>
      </c>
      <c r="F18664" s="126"/>
      <c r="G18664" s="126">
        <f t="shared" si="357"/>
        <v>-200000</v>
      </c>
      <c r="H18664" s="705" t="s">
        <v>12373</v>
      </c>
      <c r="J18664" s="40"/>
    </row>
    <row r="18665" spans="1:10" ht="15" x14ac:dyDescent="0.2">
      <c r="A18665" s="734">
        <v>45345</v>
      </c>
      <c r="B18665" s="63" t="s">
        <v>12525</v>
      </c>
      <c r="C18665" s="63" t="s">
        <v>12552</v>
      </c>
      <c r="D18665" s="183" t="s">
        <v>12565</v>
      </c>
      <c r="E18665" s="126">
        <v>200000</v>
      </c>
      <c r="F18665" s="126"/>
      <c r="G18665" s="126">
        <f t="shared" si="357"/>
        <v>-200000</v>
      </c>
      <c r="H18665" s="705" t="s">
        <v>12373</v>
      </c>
      <c r="J18665" s="40"/>
    </row>
    <row r="18666" spans="1:10" ht="15" x14ac:dyDescent="0.2">
      <c r="A18666" s="734">
        <v>45345</v>
      </c>
      <c r="B18666" s="63" t="s">
        <v>25</v>
      </c>
      <c r="C18666" s="63" t="s">
        <v>8148</v>
      </c>
      <c r="D18666" s="183" t="s">
        <v>6336</v>
      </c>
      <c r="E18666" s="126">
        <v>45290</v>
      </c>
      <c r="F18666" s="126"/>
      <c r="G18666" s="126">
        <f t="shared" si="357"/>
        <v>-45290</v>
      </c>
      <c r="H18666" s="705" t="s">
        <v>12373</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12373</v>
      </c>
      <c r="J18667" s="40"/>
    </row>
    <row r="18668" spans="1:10" ht="15" x14ac:dyDescent="0.2">
      <c r="A18668" s="734">
        <v>45345</v>
      </c>
      <c r="B18668" s="63" t="s">
        <v>103</v>
      </c>
      <c r="C18668" s="63" t="s">
        <v>103</v>
      </c>
      <c r="D18668" s="183" t="s">
        <v>12550</v>
      </c>
      <c r="E18668" s="126">
        <v>3000</v>
      </c>
      <c r="F18668" s="126"/>
      <c r="G18668" s="126">
        <f t="shared" si="358"/>
        <v>-3000</v>
      </c>
      <c r="H18668" s="705" t="s">
        <v>12373</v>
      </c>
      <c r="J18668" s="40"/>
    </row>
    <row r="18669" spans="1:10" ht="15" x14ac:dyDescent="0.2">
      <c r="A18669" s="734">
        <v>45345</v>
      </c>
      <c r="B18669" s="63" t="s">
        <v>12419</v>
      </c>
      <c r="C18669" s="63" t="s">
        <v>285</v>
      </c>
      <c r="D18669" s="183" t="s">
        <v>9893</v>
      </c>
      <c r="E18669" s="126">
        <v>400</v>
      </c>
      <c r="F18669" s="126"/>
      <c r="G18669" s="126">
        <f t="shared" si="358"/>
        <v>-400</v>
      </c>
      <c r="H18669" s="705" t="s">
        <v>12373</v>
      </c>
      <c r="J18669" s="40"/>
    </row>
    <row r="18670" spans="1:10" ht="15" x14ac:dyDescent="0.2">
      <c r="A18670" s="734">
        <v>45345</v>
      </c>
      <c r="B18670" s="63" t="s">
        <v>10906</v>
      </c>
      <c r="C18670" s="63" t="s">
        <v>285</v>
      </c>
      <c r="D18670" s="183" t="s">
        <v>12592</v>
      </c>
      <c r="E18670" s="126">
        <v>20000</v>
      </c>
      <c r="F18670" s="126"/>
      <c r="G18670" s="126">
        <f t="shared" si="358"/>
        <v>-20000</v>
      </c>
      <c r="H18670" s="705" t="s">
        <v>12373</v>
      </c>
      <c r="J18670" s="40"/>
    </row>
    <row r="18671" spans="1:10" ht="15" x14ac:dyDescent="0.2">
      <c r="A18671" s="734">
        <v>45346</v>
      </c>
      <c r="B18671" s="63" t="s">
        <v>11892</v>
      </c>
      <c r="C18671" s="63" t="s">
        <v>8392</v>
      </c>
      <c r="D18671" s="183" t="s">
        <v>12312</v>
      </c>
      <c r="E18671" s="126">
        <v>500000</v>
      </c>
      <c r="F18671" s="126"/>
      <c r="G18671" s="126">
        <f t="shared" si="358"/>
        <v>-500000</v>
      </c>
      <c r="H18671" s="705" t="s">
        <v>12373</v>
      </c>
      <c r="J18671" s="40"/>
    </row>
    <row r="18672" spans="1:10" ht="15" x14ac:dyDescent="0.2">
      <c r="A18672" s="734">
        <v>45346</v>
      </c>
      <c r="B18672" s="63" t="s">
        <v>10377</v>
      </c>
      <c r="C18672" s="670" t="s">
        <v>255</v>
      </c>
      <c r="D18672" s="907" t="s">
        <v>12577</v>
      </c>
      <c r="E18672" s="672">
        <v>13760</v>
      </c>
      <c r="F18672" s="126"/>
      <c r="G18672" s="126">
        <f t="shared" si="358"/>
        <v>-13760</v>
      </c>
      <c r="H18672" s="705" t="s">
        <v>12373</v>
      </c>
      <c r="J18672" s="40"/>
    </row>
    <row r="18673" spans="1:10" ht="15" x14ac:dyDescent="0.2">
      <c r="A18673" s="734">
        <v>45346</v>
      </c>
      <c r="B18673" s="63" t="s">
        <v>10907</v>
      </c>
      <c r="C18673" s="670" t="s">
        <v>255</v>
      </c>
      <c r="D18673" s="907" t="s">
        <v>12577</v>
      </c>
      <c r="E18673" s="672">
        <v>164280</v>
      </c>
      <c r="F18673" s="126"/>
      <c r="G18673" s="126">
        <f t="shared" ref="G18673:G18675" si="359">F18673-E18673</f>
        <v>-164280</v>
      </c>
      <c r="H18673" s="705" t="s">
        <v>12373</v>
      </c>
      <c r="J18673" s="40"/>
    </row>
    <row r="18674" spans="1:10" ht="15" x14ac:dyDescent="0.2">
      <c r="A18674" s="734">
        <v>45346</v>
      </c>
      <c r="B18674" s="63" t="s">
        <v>11613</v>
      </c>
      <c r="C18674" s="670" t="s">
        <v>255</v>
      </c>
      <c r="D18674" s="907" t="s">
        <v>12577</v>
      </c>
      <c r="E18674" s="672">
        <v>145230</v>
      </c>
      <c r="F18674" s="126"/>
      <c r="G18674" s="126">
        <f t="shared" si="359"/>
        <v>-145230</v>
      </c>
      <c r="H18674" s="705" t="s">
        <v>12373</v>
      </c>
      <c r="J18674" s="40"/>
    </row>
    <row r="18675" spans="1:10" ht="15" x14ac:dyDescent="0.2">
      <c r="A18675" s="734">
        <v>45346</v>
      </c>
      <c r="B18675" s="63" t="s">
        <v>11892</v>
      </c>
      <c r="C18675" s="670" t="s">
        <v>255</v>
      </c>
      <c r="D18675" s="907" t="s">
        <v>12577</v>
      </c>
      <c r="E18675" s="672">
        <v>176730</v>
      </c>
      <c r="F18675" s="126"/>
      <c r="G18675" s="126">
        <f t="shared" si="359"/>
        <v>-176730</v>
      </c>
      <c r="H18675" s="705" t="s">
        <v>12373</v>
      </c>
      <c r="J18675" s="40"/>
    </row>
    <row r="18676" spans="1:10" ht="15" x14ac:dyDescent="0.2">
      <c r="A18676" s="734">
        <v>45347</v>
      </c>
      <c r="B18676" s="63" t="s">
        <v>10906</v>
      </c>
      <c r="C18676" s="63" t="s">
        <v>391</v>
      </c>
      <c r="D18676" s="183" t="s">
        <v>3990</v>
      </c>
      <c r="E18676" s="126">
        <v>5670</v>
      </c>
      <c r="F18676" s="126"/>
      <c r="G18676" s="126">
        <f t="shared" si="358"/>
        <v>-5670</v>
      </c>
      <c r="H18676" s="705" t="s">
        <v>12373</v>
      </c>
      <c r="J18676" s="40"/>
    </row>
    <row r="18677" spans="1:10" ht="15" x14ac:dyDescent="0.2">
      <c r="A18677" s="734">
        <v>45347</v>
      </c>
      <c r="B18677" s="63" t="s">
        <v>8557</v>
      </c>
      <c r="C18677" s="63" t="s">
        <v>10989</v>
      </c>
      <c r="D18677" s="183" t="s">
        <v>5135</v>
      </c>
      <c r="E18677" s="126">
        <v>114974</v>
      </c>
      <c r="F18677" s="126"/>
      <c r="G18677" s="126">
        <f t="shared" si="358"/>
        <v>-114974</v>
      </c>
      <c r="H18677" s="705" t="s">
        <v>12373</v>
      </c>
      <c r="J18677" s="40"/>
    </row>
    <row r="18678" spans="1:10" ht="15" x14ac:dyDescent="0.2">
      <c r="A18678" s="734">
        <v>45347</v>
      </c>
      <c r="B18678" s="63" t="s">
        <v>11085</v>
      </c>
      <c r="C18678" s="63" t="s">
        <v>10989</v>
      </c>
      <c r="D18678" s="183" t="s">
        <v>5135</v>
      </c>
      <c r="E18678" s="126">
        <v>128521</v>
      </c>
      <c r="F18678" s="126"/>
      <c r="G18678" s="126">
        <f t="shared" si="358"/>
        <v>-128521</v>
      </c>
      <c r="H18678" s="705" t="s">
        <v>12373</v>
      </c>
      <c r="J18678" s="40"/>
    </row>
    <row r="18679" spans="1:10" ht="15" x14ac:dyDescent="0.2">
      <c r="A18679" s="734">
        <v>45347</v>
      </c>
      <c r="B18679" s="63" t="s">
        <v>11085</v>
      </c>
      <c r="C18679" s="63" t="s">
        <v>10989</v>
      </c>
      <c r="D18679" s="183" t="s">
        <v>12578</v>
      </c>
      <c r="E18679" s="126">
        <v>16000</v>
      </c>
      <c r="F18679" s="126"/>
      <c r="G18679" s="126">
        <f t="shared" si="358"/>
        <v>-16000</v>
      </c>
      <c r="H18679" s="705" t="s">
        <v>12373</v>
      </c>
      <c r="J18679" s="40"/>
    </row>
    <row r="18680" spans="1:10" ht="15" x14ac:dyDescent="0.2">
      <c r="A18680" s="734">
        <v>45347</v>
      </c>
      <c r="B18680" s="63" t="s">
        <v>103</v>
      </c>
      <c r="C18680" s="63" t="s">
        <v>12579</v>
      </c>
      <c r="D18680" s="183" t="s">
        <v>12580</v>
      </c>
      <c r="E18680" s="126">
        <v>100000</v>
      </c>
      <c r="F18680" s="126"/>
      <c r="G18680" s="126">
        <f t="shared" si="358"/>
        <v>-100000</v>
      </c>
      <c r="H18680" s="705" t="s">
        <v>12373</v>
      </c>
      <c r="J18680" s="40"/>
    </row>
    <row r="18681" spans="1:10" ht="15" x14ac:dyDescent="0.2">
      <c r="A18681" s="734">
        <v>45347</v>
      </c>
      <c r="B18681" s="63" t="s">
        <v>11892</v>
      </c>
      <c r="C18681" s="63" t="s">
        <v>8388</v>
      </c>
      <c r="D18681" s="183" t="s">
        <v>12582</v>
      </c>
      <c r="E18681" s="126">
        <v>33000</v>
      </c>
      <c r="F18681" s="126"/>
      <c r="G18681" s="126">
        <f t="shared" si="358"/>
        <v>-33000</v>
      </c>
      <c r="H18681" s="705" t="s">
        <v>12373</v>
      </c>
      <c r="J18681" s="40"/>
    </row>
    <row r="18682" spans="1:10" ht="15" x14ac:dyDescent="0.2">
      <c r="A18682" s="734">
        <v>45347</v>
      </c>
      <c r="B18682" s="63" t="s">
        <v>9984</v>
      </c>
      <c r="C18682" s="63" t="s">
        <v>6422</v>
      </c>
      <c r="D18682" s="183" t="s">
        <v>12581</v>
      </c>
      <c r="E18682" s="126">
        <v>50000</v>
      </c>
      <c r="F18682" s="126"/>
      <c r="G18682" s="126">
        <f t="shared" si="358"/>
        <v>-50000</v>
      </c>
      <c r="H18682" s="705" t="s">
        <v>12373</v>
      </c>
      <c r="J18682" s="40"/>
    </row>
    <row r="18683" spans="1:10" ht="15" x14ac:dyDescent="0.2">
      <c r="A18683" s="734">
        <v>45348</v>
      </c>
      <c r="B18683" s="63" t="s">
        <v>10230</v>
      </c>
      <c r="C18683" s="63" t="s">
        <v>11744</v>
      </c>
      <c r="D18683" s="183" t="s">
        <v>12583</v>
      </c>
      <c r="E18683" s="126">
        <v>146000</v>
      </c>
      <c r="F18683" s="126"/>
      <c r="G18683" s="126">
        <f t="shared" si="358"/>
        <v>-146000</v>
      </c>
      <c r="H18683" s="705" t="s">
        <v>12373</v>
      </c>
      <c r="J18683" s="40"/>
    </row>
    <row r="18684" spans="1:10" ht="15" x14ac:dyDescent="0.2">
      <c r="A18684" s="734">
        <v>45348</v>
      </c>
      <c r="B18684" s="63" t="s">
        <v>12525</v>
      </c>
      <c r="C18684" s="63" t="s">
        <v>10975</v>
      </c>
      <c r="D18684" s="183" t="s">
        <v>12584</v>
      </c>
      <c r="E18684" s="126">
        <v>135936</v>
      </c>
      <c r="F18684" s="126"/>
      <c r="G18684" s="126">
        <f t="shared" si="358"/>
        <v>-135936</v>
      </c>
      <c r="H18684" s="705" t="s">
        <v>12373</v>
      </c>
      <c r="J18684" s="40"/>
    </row>
    <row r="18685" spans="1:10" ht="15" x14ac:dyDescent="0.2">
      <c r="A18685" s="734">
        <v>45348</v>
      </c>
      <c r="B18685" s="63" t="s">
        <v>3945</v>
      </c>
      <c r="C18685" s="63" t="s">
        <v>391</v>
      </c>
      <c r="D18685" s="183" t="s">
        <v>12585</v>
      </c>
      <c r="E18685" s="126">
        <v>11000</v>
      </c>
      <c r="F18685" s="126"/>
      <c r="G18685" s="126">
        <f t="shared" ref="G18685:G18724" si="360">F18685-E18685</f>
        <v>-11000</v>
      </c>
      <c r="H18685" s="705" t="s">
        <v>12373</v>
      </c>
      <c r="J18685" s="40"/>
    </row>
    <row r="18686" spans="1:10" ht="15" x14ac:dyDescent="0.2">
      <c r="A18686" s="734">
        <v>45348</v>
      </c>
      <c r="B18686" s="63" t="s">
        <v>9407</v>
      </c>
      <c r="C18686" s="63" t="s">
        <v>5740</v>
      </c>
      <c r="D18686" s="183" t="s">
        <v>369</v>
      </c>
      <c r="E18686" s="126">
        <v>5000</v>
      </c>
      <c r="F18686" s="126"/>
      <c r="G18686" s="126">
        <f t="shared" si="360"/>
        <v>-5000</v>
      </c>
      <c r="H18686" s="705" t="s">
        <v>12373</v>
      </c>
      <c r="J18686" s="40"/>
    </row>
    <row r="18687" spans="1:10" ht="15" x14ac:dyDescent="0.2">
      <c r="A18687" s="734">
        <v>45348</v>
      </c>
      <c r="B18687" s="63" t="s">
        <v>11892</v>
      </c>
      <c r="C18687" s="1099" t="s">
        <v>793</v>
      </c>
      <c r="D18687" s="1102" t="s">
        <v>12212</v>
      </c>
      <c r="E18687" s="1101">
        <v>25000</v>
      </c>
      <c r="F18687" s="126"/>
      <c r="G18687" s="126">
        <f t="shared" ref="G18687:G18691" si="361">F18687-E18687</f>
        <v>-25000</v>
      </c>
      <c r="H18687" s="705" t="s">
        <v>12373</v>
      </c>
      <c r="J18687" s="40"/>
    </row>
    <row r="18688" spans="1:10" ht="15" x14ac:dyDescent="0.2">
      <c r="A18688" s="734">
        <v>45348</v>
      </c>
      <c r="B18688" s="63" t="s">
        <v>11085</v>
      </c>
      <c r="C18688" s="1099" t="s">
        <v>793</v>
      </c>
      <c r="D18688" s="1102" t="s">
        <v>12212</v>
      </c>
      <c r="E18688" s="1101">
        <v>25000</v>
      </c>
      <c r="F18688" s="126"/>
      <c r="G18688" s="126">
        <f t="shared" si="361"/>
        <v>-25000</v>
      </c>
      <c r="H18688" s="705" t="s">
        <v>12373</v>
      </c>
      <c r="J18688" s="40"/>
    </row>
    <row r="18689" spans="1:10" ht="15" x14ac:dyDescent="0.2">
      <c r="A18689" s="734">
        <v>45348</v>
      </c>
      <c r="B18689" s="63" t="s">
        <v>10906</v>
      </c>
      <c r="C18689" s="1099" t="s">
        <v>793</v>
      </c>
      <c r="D18689" s="1102" t="s">
        <v>12213</v>
      </c>
      <c r="E18689" s="1101">
        <v>25000</v>
      </c>
      <c r="F18689" s="126"/>
      <c r="G18689" s="126">
        <f t="shared" si="361"/>
        <v>-25000</v>
      </c>
      <c r="H18689" s="705" t="s">
        <v>12373</v>
      </c>
      <c r="J18689" s="40"/>
    </row>
    <row r="18690" spans="1:10" ht="15" x14ac:dyDescent="0.2">
      <c r="A18690" s="734">
        <v>45348</v>
      </c>
      <c r="B18690" s="63" t="s">
        <v>10230</v>
      </c>
      <c r="C18690" s="1099" t="s">
        <v>793</v>
      </c>
      <c r="D18690" s="1102" t="s">
        <v>12213</v>
      </c>
      <c r="E18690" s="1101">
        <v>25000</v>
      </c>
      <c r="F18690" s="126"/>
      <c r="G18690" s="126">
        <f t="shared" si="361"/>
        <v>-25000</v>
      </c>
      <c r="H18690" s="705" t="s">
        <v>12373</v>
      </c>
      <c r="J18690" s="40"/>
    </row>
    <row r="18691" spans="1:10" ht="15" x14ac:dyDescent="0.2">
      <c r="A18691" s="734">
        <v>45348</v>
      </c>
      <c r="B18691" s="63" t="s">
        <v>25</v>
      </c>
      <c r="C18691" s="1099" t="s">
        <v>793</v>
      </c>
      <c r="D18691" s="1102" t="s">
        <v>12214</v>
      </c>
      <c r="E18691" s="1101">
        <v>105000</v>
      </c>
      <c r="F18691" s="126"/>
      <c r="G18691" s="126">
        <f t="shared" si="361"/>
        <v>-105000</v>
      </c>
      <c r="H18691" s="705" t="s">
        <v>12373</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12373</v>
      </c>
      <c r="J18692" s="40"/>
    </row>
    <row r="18693" spans="1:10" ht="15" x14ac:dyDescent="0.2">
      <c r="A18693" s="734">
        <v>45348</v>
      </c>
      <c r="B18693" s="1099" t="s">
        <v>11131</v>
      </c>
      <c r="C18693" s="1099" t="s">
        <v>793</v>
      </c>
      <c r="D18693" s="1102" t="s">
        <v>10116</v>
      </c>
      <c r="E18693" s="1101">
        <v>36050</v>
      </c>
      <c r="F18693" s="126"/>
      <c r="G18693" s="126">
        <f t="shared" si="362"/>
        <v>-36050</v>
      </c>
      <c r="H18693" s="705" t="s">
        <v>12373</v>
      </c>
      <c r="J18693" s="40"/>
    </row>
    <row r="18694" spans="1:10" ht="15" x14ac:dyDescent="0.2">
      <c r="A18694" s="734">
        <v>45348</v>
      </c>
      <c r="B18694" s="1099" t="s">
        <v>103</v>
      </c>
      <c r="C18694" s="1099" t="s">
        <v>793</v>
      </c>
      <c r="D18694" s="1102" t="s">
        <v>10135</v>
      </c>
      <c r="E18694" s="1101">
        <v>267000</v>
      </c>
      <c r="F18694" s="126"/>
      <c r="G18694" s="126">
        <f t="shared" si="362"/>
        <v>-267000</v>
      </c>
      <c r="H18694" s="705" t="s">
        <v>12373</v>
      </c>
      <c r="J18694" s="40"/>
    </row>
    <row r="18695" spans="1:10" ht="15" x14ac:dyDescent="0.2">
      <c r="A18695" s="734">
        <v>45348</v>
      </c>
      <c r="B18695" s="1099" t="s">
        <v>8557</v>
      </c>
      <c r="C18695" s="1099" t="s">
        <v>793</v>
      </c>
      <c r="D18695" s="1102" t="s">
        <v>11846</v>
      </c>
      <c r="E18695" s="1101">
        <v>50430</v>
      </c>
      <c r="F18695" s="126"/>
      <c r="G18695" s="126">
        <f t="shared" si="362"/>
        <v>-50430</v>
      </c>
      <c r="H18695" s="705" t="s">
        <v>12373</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12373</v>
      </c>
      <c r="J18696" s="40"/>
    </row>
    <row r="18697" spans="1:10" ht="15" x14ac:dyDescent="0.2">
      <c r="A18697" s="734">
        <v>45348</v>
      </c>
      <c r="B18697" s="1099" t="s">
        <v>11131</v>
      </c>
      <c r="C18697" s="1099" t="s">
        <v>793</v>
      </c>
      <c r="D18697" s="1102" t="s">
        <v>12644</v>
      </c>
      <c r="E18697" s="1101">
        <v>88680</v>
      </c>
      <c r="F18697" s="126"/>
      <c r="G18697" s="126">
        <f t="shared" si="362"/>
        <v>-88680</v>
      </c>
      <c r="H18697" s="705" t="s">
        <v>12373</v>
      </c>
      <c r="J18697" s="40"/>
    </row>
    <row r="18698" spans="1:10" ht="15" x14ac:dyDescent="0.2">
      <c r="A18698" s="734">
        <v>45348</v>
      </c>
      <c r="B18698" s="1099" t="s">
        <v>12627</v>
      </c>
      <c r="C18698" s="1099" t="s">
        <v>793</v>
      </c>
      <c r="D18698" s="1102" t="s">
        <v>12645</v>
      </c>
      <c r="E18698" s="1101">
        <v>71890</v>
      </c>
      <c r="F18698" s="126"/>
      <c r="G18698" s="126">
        <f t="shared" si="362"/>
        <v>-71890</v>
      </c>
      <c r="H18698" s="705" t="s">
        <v>12373</v>
      </c>
      <c r="J18698" s="40"/>
    </row>
    <row r="18699" spans="1:10" ht="15" x14ac:dyDescent="0.2">
      <c r="A18699" s="734">
        <v>45348</v>
      </c>
      <c r="B18699" s="1099" t="s">
        <v>10906</v>
      </c>
      <c r="C18699" s="1099" t="s">
        <v>793</v>
      </c>
      <c r="D18699" s="1102" t="s">
        <v>11842</v>
      </c>
      <c r="E18699" s="1101">
        <v>13800</v>
      </c>
      <c r="F18699" s="126"/>
      <c r="G18699" s="126">
        <f t="shared" si="362"/>
        <v>-13800</v>
      </c>
      <c r="H18699" s="705" t="s">
        <v>12373</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12373</v>
      </c>
      <c r="J18700" s="40"/>
    </row>
    <row r="18701" spans="1:10" ht="15" x14ac:dyDescent="0.2">
      <c r="A18701" s="734">
        <v>45348</v>
      </c>
      <c r="B18701" s="1099" t="s">
        <v>11892</v>
      </c>
      <c r="C18701" s="1099" t="s">
        <v>793</v>
      </c>
      <c r="D18701" s="1102" t="s">
        <v>12411</v>
      </c>
      <c r="E18701" s="1101">
        <v>70000</v>
      </c>
      <c r="F18701" s="126"/>
      <c r="G18701" s="126">
        <f t="shared" si="362"/>
        <v>-70000</v>
      </c>
      <c r="H18701" s="705" t="s">
        <v>12373</v>
      </c>
      <c r="J18701" s="40"/>
    </row>
    <row r="18702" spans="1:10" ht="15" x14ac:dyDescent="0.2">
      <c r="A18702" s="734">
        <v>45348</v>
      </c>
      <c r="B18702" s="1099" t="s">
        <v>10906</v>
      </c>
      <c r="C18702" s="1099" t="s">
        <v>793</v>
      </c>
      <c r="D18702" s="1102" t="s">
        <v>10747</v>
      </c>
      <c r="E18702" s="1101">
        <v>83000</v>
      </c>
      <c r="F18702" s="126"/>
      <c r="G18702" s="126">
        <f t="shared" si="362"/>
        <v>-83000</v>
      </c>
      <c r="H18702" s="705" t="s">
        <v>12373</v>
      </c>
      <c r="J18702" s="40"/>
    </row>
    <row r="18703" spans="1:10" ht="15" x14ac:dyDescent="0.2">
      <c r="A18703" s="734">
        <v>45348</v>
      </c>
      <c r="B18703" s="1099" t="s">
        <v>11085</v>
      </c>
      <c r="C18703" s="1099" t="s">
        <v>793</v>
      </c>
      <c r="D18703" s="1102" t="s">
        <v>10736</v>
      </c>
      <c r="E18703" s="1101">
        <v>20700</v>
      </c>
      <c r="F18703" s="126"/>
      <c r="G18703" s="126">
        <f t="shared" si="362"/>
        <v>-20700</v>
      </c>
      <c r="H18703" s="705" t="s">
        <v>12373</v>
      </c>
      <c r="J18703" s="40"/>
    </row>
    <row r="18704" spans="1:10" ht="15" x14ac:dyDescent="0.2">
      <c r="A18704" s="734">
        <v>45348</v>
      </c>
      <c r="B18704" s="1099" t="s">
        <v>11085</v>
      </c>
      <c r="C18704" s="1099" t="s">
        <v>793</v>
      </c>
      <c r="D18704" s="1102" t="s">
        <v>12647</v>
      </c>
      <c r="E18704" s="1101">
        <v>39100</v>
      </c>
      <c r="F18704" s="126"/>
      <c r="G18704" s="126">
        <f t="shared" si="362"/>
        <v>-39100</v>
      </c>
      <c r="H18704" s="705" t="s">
        <v>12373</v>
      </c>
      <c r="J18704" s="40"/>
    </row>
    <row r="18705" spans="1:10" ht="15" x14ac:dyDescent="0.2">
      <c r="A18705" s="734">
        <v>45348</v>
      </c>
      <c r="B18705" s="1099" t="s">
        <v>11085</v>
      </c>
      <c r="C18705" s="1099" t="s">
        <v>793</v>
      </c>
      <c r="D18705" s="1102" t="s">
        <v>12648</v>
      </c>
      <c r="E18705" s="1101">
        <v>34300</v>
      </c>
      <c r="F18705" s="126"/>
      <c r="G18705" s="126">
        <f t="shared" si="362"/>
        <v>-34300</v>
      </c>
      <c r="H18705" s="705" t="s">
        <v>12373</v>
      </c>
      <c r="J18705" s="40"/>
    </row>
    <row r="18706" spans="1:10" ht="15" x14ac:dyDescent="0.2">
      <c r="A18706" s="734">
        <v>45348</v>
      </c>
      <c r="B18706" s="1099" t="s">
        <v>3944</v>
      </c>
      <c r="C18706" s="1099" t="s">
        <v>793</v>
      </c>
      <c r="D18706" s="1102" t="s">
        <v>12409</v>
      </c>
      <c r="E18706" s="1101">
        <v>140338.36206896551</v>
      </c>
      <c r="F18706" s="126"/>
      <c r="G18706" s="126">
        <f t="shared" si="362"/>
        <v>-140338.36206896551</v>
      </c>
      <c r="H18706" s="705" t="s">
        <v>12373</v>
      </c>
      <c r="J18706" s="40"/>
    </row>
    <row r="18707" spans="1:10" ht="15" x14ac:dyDescent="0.2">
      <c r="A18707" s="734">
        <v>45348</v>
      </c>
      <c r="B18707" s="1099" t="s">
        <v>10906</v>
      </c>
      <c r="C18707" s="1099" t="s">
        <v>793</v>
      </c>
      <c r="D18707" s="1102" t="s">
        <v>12171</v>
      </c>
      <c r="E18707" s="1101">
        <v>57930</v>
      </c>
      <c r="F18707" s="126"/>
      <c r="G18707" s="126">
        <f t="shared" si="362"/>
        <v>-57930</v>
      </c>
      <c r="H18707" s="705" t="s">
        <v>12373</v>
      </c>
      <c r="J18707" s="40"/>
    </row>
    <row r="18708" spans="1:10" ht="15" x14ac:dyDescent="0.2">
      <c r="A18708" s="734">
        <v>45348</v>
      </c>
      <c r="B18708" s="1099" t="s">
        <v>10906</v>
      </c>
      <c r="C18708" s="1099" t="s">
        <v>793</v>
      </c>
      <c r="D18708" s="1102" t="s">
        <v>11877</v>
      </c>
      <c r="E18708" s="1101">
        <v>28500</v>
      </c>
      <c r="F18708" s="126"/>
      <c r="G18708" s="126">
        <f t="shared" si="362"/>
        <v>-28500</v>
      </c>
      <c r="H18708" s="705" t="s">
        <v>12373</v>
      </c>
      <c r="J18708" s="40"/>
    </row>
    <row r="18709" spans="1:10" ht="15" x14ac:dyDescent="0.2">
      <c r="A18709" s="734">
        <v>45348</v>
      </c>
      <c r="B18709" s="1099" t="s">
        <v>11892</v>
      </c>
      <c r="C18709" s="1099" t="s">
        <v>793</v>
      </c>
      <c r="D18709" s="1102" t="s">
        <v>12412</v>
      </c>
      <c r="E18709" s="1101">
        <v>60000</v>
      </c>
      <c r="F18709" s="126"/>
      <c r="G18709" s="126">
        <f t="shared" si="362"/>
        <v>-60000</v>
      </c>
      <c r="H18709" s="705" t="s">
        <v>12373</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12373</v>
      </c>
      <c r="J18710" s="40"/>
    </row>
    <row r="18711" spans="1:10" ht="15" x14ac:dyDescent="0.2">
      <c r="A18711" s="734">
        <v>45348</v>
      </c>
      <c r="B18711" s="1099" t="s">
        <v>3945</v>
      </c>
      <c r="C18711" s="1099" t="s">
        <v>793</v>
      </c>
      <c r="D18711" s="1102" t="s">
        <v>12683</v>
      </c>
      <c r="E18711" s="1101">
        <v>28000</v>
      </c>
      <c r="F18711" s="126"/>
      <c r="G18711" s="126">
        <f t="shared" si="363"/>
        <v>-28000</v>
      </c>
      <c r="H18711" s="705" t="s">
        <v>12373</v>
      </c>
      <c r="J18711" s="40"/>
    </row>
    <row r="18712" spans="1:10" ht="15" x14ac:dyDescent="0.2">
      <c r="A18712" s="734">
        <v>45348</v>
      </c>
      <c r="B18712" s="1099" t="s">
        <v>8557</v>
      </c>
      <c r="C18712" s="1099" t="s">
        <v>793</v>
      </c>
      <c r="D18712" s="1102" t="s">
        <v>10745</v>
      </c>
      <c r="E18712" s="1101">
        <v>51750</v>
      </c>
      <c r="F18712" s="126"/>
      <c r="G18712" s="126">
        <f t="shared" si="363"/>
        <v>-51750</v>
      </c>
      <c r="H18712" s="705" t="s">
        <v>12373</v>
      </c>
      <c r="J18712" s="40"/>
    </row>
    <row r="18713" spans="1:10" ht="15" x14ac:dyDescent="0.2">
      <c r="A18713" s="734">
        <v>45348</v>
      </c>
      <c r="B18713" s="1099" t="s">
        <v>11892</v>
      </c>
      <c r="C18713" s="1099" t="s">
        <v>793</v>
      </c>
      <c r="D18713" s="1102" t="s">
        <v>12684</v>
      </c>
      <c r="E18713" s="1101">
        <v>64150</v>
      </c>
      <c r="F18713" s="126"/>
      <c r="G18713" s="126">
        <f t="shared" si="363"/>
        <v>-64150</v>
      </c>
      <c r="H18713" s="705" t="s">
        <v>12373</v>
      </c>
      <c r="J18713" s="40"/>
    </row>
    <row r="18714" spans="1:10" ht="15" x14ac:dyDescent="0.2">
      <c r="A18714" s="734">
        <v>45348</v>
      </c>
      <c r="B18714" s="1099" t="s">
        <v>11734</v>
      </c>
      <c r="C18714" s="1099" t="s">
        <v>793</v>
      </c>
      <c r="D18714" s="1102" t="s">
        <v>12404</v>
      </c>
      <c r="E18714" s="1101">
        <v>678905.17241379316</v>
      </c>
      <c r="F18714" s="126"/>
      <c r="G18714" s="126">
        <f t="shared" si="363"/>
        <v>-678905.17241379316</v>
      </c>
      <c r="H18714" s="705" t="s">
        <v>12373</v>
      </c>
      <c r="J18714" s="40"/>
    </row>
    <row r="18715" spans="1:10" ht="15" x14ac:dyDescent="0.2">
      <c r="A18715" s="734">
        <v>45348</v>
      </c>
      <c r="B18715" s="1099" t="s">
        <v>12525</v>
      </c>
      <c r="C18715" s="1099" t="s">
        <v>793</v>
      </c>
      <c r="D18715" s="1102" t="s">
        <v>11844</v>
      </c>
      <c r="E18715" s="1101">
        <v>76200</v>
      </c>
      <c r="F18715" s="126"/>
      <c r="G18715" s="126">
        <f t="shared" si="363"/>
        <v>-76200</v>
      </c>
      <c r="H18715" s="705" t="s">
        <v>12373</v>
      </c>
      <c r="J18715" s="40"/>
    </row>
    <row r="18716" spans="1:10" ht="15" x14ac:dyDescent="0.2">
      <c r="A18716" s="734">
        <v>45348</v>
      </c>
      <c r="B18716" s="1099" t="s">
        <v>10177</v>
      </c>
      <c r="C18716" s="1099" t="s">
        <v>793</v>
      </c>
      <c r="D18716" s="1102" t="s">
        <v>8429</v>
      </c>
      <c r="E18716" s="1101">
        <v>5000</v>
      </c>
      <c r="F18716" s="126"/>
      <c r="G18716" s="126">
        <f t="shared" si="363"/>
        <v>-5000</v>
      </c>
      <c r="H18716" s="705" t="s">
        <v>12373</v>
      </c>
      <c r="J18716" s="40"/>
    </row>
    <row r="18717" spans="1:10" ht="15" x14ac:dyDescent="0.2">
      <c r="A18717" s="734">
        <v>45348</v>
      </c>
      <c r="B18717" s="1099" t="s">
        <v>11734</v>
      </c>
      <c r="C18717" s="1099" t="s">
        <v>793</v>
      </c>
      <c r="D18717" s="1102" t="s">
        <v>12735</v>
      </c>
      <c r="E18717" s="1101">
        <v>3500</v>
      </c>
      <c r="F18717" s="126"/>
      <c r="G18717" s="126">
        <f t="shared" si="363"/>
        <v>-3500</v>
      </c>
      <c r="H18717" s="705" t="s">
        <v>12373</v>
      </c>
      <c r="J18717" s="40"/>
    </row>
    <row r="18718" spans="1:10" ht="15" x14ac:dyDescent="0.2">
      <c r="A18718" s="734">
        <v>45348</v>
      </c>
      <c r="B18718" s="1099" t="s">
        <v>11734</v>
      </c>
      <c r="C18718" s="1099" t="s">
        <v>793</v>
      </c>
      <c r="D18718" s="1102" t="s">
        <v>12736</v>
      </c>
      <c r="E18718" s="1101">
        <v>32500</v>
      </c>
      <c r="F18718" s="126"/>
      <c r="G18718" s="126">
        <f t="shared" si="363"/>
        <v>-32500</v>
      </c>
      <c r="H18718" s="705" t="s">
        <v>12373</v>
      </c>
      <c r="J18718" s="40"/>
    </row>
    <row r="18719" spans="1:10" ht="15" x14ac:dyDescent="0.2">
      <c r="A18719" s="734">
        <v>45348</v>
      </c>
      <c r="B18719" s="63" t="s">
        <v>11089</v>
      </c>
      <c r="C18719" s="63" t="s">
        <v>10989</v>
      </c>
      <c r="D18719" s="183" t="s">
        <v>12586</v>
      </c>
      <c r="E18719" s="126">
        <v>1350</v>
      </c>
      <c r="F18719" s="126"/>
      <c r="G18719" s="126">
        <f t="shared" si="363"/>
        <v>-1350</v>
      </c>
      <c r="H18719" s="705" t="s">
        <v>12373</v>
      </c>
      <c r="J18719" s="40"/>
    </row>
    <row r="18720" spans="1:10" ht="15" x14ac:dyDescent="0.2">
      <c r="A18720" s="734">
        <v>45348</v>
      </c>
      <c r="B18720" s="63" t="s">
        <v>11892</v>
      </c>
      <c r="C18720" s="63" t="s">
        <v>10989</v>
      </c>
      <c r="D18720" s="183" t="s">
        <v>11264</v>
      </c>
      <c r="E18720" s="126">
        <v>3450</v>
      </c>
      <c r="F18720" s="126"/>
      <c r="G18720" s="126">
        <f t="shared" si="363"/>
        <v>-3450</v>
      </c>
      <c r="H18720" s="705" t="s">
        <v>12373</v>
      </c>
      <c r="J18720" s="40"/>
    </row>
    <row r="18721" spans="1:10" ht="15" x14ac:dyDescent="0.2">
      <c r="A18721" s="734">
        <v>45348</v>
      </c>
      <c r="B18721" s="63" t="s">
        <v>10906</v>
      </c>
      <c r="C18721" s="63" t="s">
        <v>10989</v>
      </c>
      <c r="D18721" s="183" t="s">
        <v>12587</v>
      </c>
      <c r="E18721" s="126">
        <v>1950</v>
      </c>
      <c r="F18721" s="126"/>
      <c r="G18721" s="126">
        <f t="shared" si="360"/>
        <v>-1950</v>
      </c>
      <c r="H18721" s="705" t="s">
        <v>12373</v>
      </c>
      <c r="J18721" s="40"/>
    </row>
    <row r="18722" spans="1:10" ht="15" x14ac:dyDescent="0.2">
      <c r="A18722" s="734">
        <v>45348</v>
      </c>
      <c r="B18722" s="63" t="s">
        <v>103</v>
      </c>
      <c r="C18722" s="63" t="s">
        <v>103</v>
      </c>
      <c r="D18722" s="183" t="s">
        <v>12550</v>
      </c>
      <c r="E18722" s="126">
        <v>5500</v>
      </c>
      <c r="F18722" s="126"/>
      <c r="G18722" s="126">
        <f t="shared" si="360"/>
        <v>-5500</v>
      </c>
      <c r="H18722" s="705" t="s">
        <v>12373</v>
      </c>
      <c r="J18722" s="40"/>
    </row>
    <row r="18723" spans="1:10" ht="15" x14ac:dyDescent="0.2">
      <c r="A18723" s="734">
        <v>45349</v>
      </c>
      <c r="B18723" s="63" t="s">
        <v>8557</v>
      </c>
      <c r="C18723" s="63" t="s">
        <v>12588</v>
      </c>
      <c r="D18723" s="183" t="s">
        <v>12589</v>
      </c>
      <c r="E18723" s="126">
        <v>30000</v>
      </c>
      <c r="F18723" s="126"/>
      <c r="G18723" s="126">
        <f t="shared" si="360"/>
        <v>-30000</v>
      </c>
      <c r="H18723" s="705" t="s">
        <v>12373</v>
      </c>
      <c r="J18723" s="40"/>
    </row>
    <row r="18724" spans="1:10" ht="48" x14ac:dyDescent="0.2">
      <c r="A18724" s="734">
        <v>45349</v>
      </c>
      <c r="B18724" s="63" t="s">
        <v>10906</v>
      </c>
      <c r="C18724" s="63" t="s">
        <v>10851</v>
      </c>
      <c r="D18724" s="183" t="s">
        <v>12590</v>
      </c>
      <c r="E18724" s="126">
        <v>200000</v>
      </c>
      <c r="F18724" s="126"/>
      <c r="G18724" s="126">
        <f t="shared" si="360"/>
        <v>-200000</v>
      </c>
      <c r="H18724" s="705" t="s">
        <v>12373</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12373</v>
      </c>
      <c r="J18725" s="40"/>
    </row>
    <row r="18726" spans="1:10" ht="15" x14ac:dyDescent="0.2">
      <c r="A18726" s="734">
        <v>45349</v>
      </c>
      <c r="B18726" s="63" t="s">
        <v>11085</v>
      </c>
      <c r="C18726" s="63" t="s">
        <v>11629</v>
      </c>
      <c r="D18726" s="183" t="s">
        <v>12605</v>
      </c>
      <c r="E18726" s="126">
        <v>6500</v>
      </c>
      <c r="F18726" s="126"/>
      <c r="G18726" s="126">
        <f t="shared" si="364"/>
        <v>-6500</v>
      </c>
      <c r="H18726" s="705" t="s">
        <v>12373</v>
      </c>
      <c r="J18726" s="40"/>
    </row>
    <row r="18727" spans="1:10" ht="15" x14ac:dyDescent="0.2">
      <c r="A18727" s="734">
        <v>45349</v>
      </c>
      <c r="B18727" s="63" t="s">
        <v>11892</v>
      </c>
      <c r="C18727" s="63" t="s">
        <v>7465</v>
      </c>
      <c r="D18727" s="183" t="s">
        <v>11311</v>
      </c>
      <c r="E18727" s="126">
        <v>1000000</v>
      </c>
      <c r="F18727" s="126"/>
      <c r="G18727" s="126">
        <f t="shared" si="364"/>
        <v>-1000000</v>
      </c>
      <c r="H18727" s="705" t="s">
        <v>12373</v>
      </c>
      <c r="J18727" s="40"/>
    </row>
    <row r="18728" spans="1:10" ht="15" x14ac:dyDescent="0.2">
      <c r="A18728" s="734">
        <v>45349</v>
      </c>
      <c r="B18728" s="63" t="s">
        <v>11892</v>
      </c>
      <c r="C18728" s="63" t="s">
        <v>10856</v>
      </c>
      <c r="D18728" s="183" t="s">
        <v>12607</v>
      </c>
      <c r="E18728" s="126">
        <v>1333000</v>
      </c>
      <c r="F18728" s="126"/>
      <c r="G18728" s="126">
        <f t="shared" si="364"/>
        <v>-1333000</v>
      </c>
      <c r="H18728" s="705" t="s">
        <v>12373</v>
      </c>
      <c r="J18728" s="40"/>
    </row>
    <row r="18729" spans="1:10" ht="15" x14ac:dyDescent="0.2">
      <c r="A18729" s="734">
        <v>45349</v>
      </c>
      <c r="B18729" s="63" t="s">
        <v>12359</v>
      </c>
      <c r="C18729" s="63" t="s">
        <v>11095</v>
      </c>
      <c r="D18729" s="183" t="s">
        <v>10719</v>
      </c>
      <c r="E18729" s="126">
        <v>50000</v>
      </c>
      <c r="F18729" s="126"/>
      <c r="G18729" s="126">
        <f t="shared" si="364"/>
        <v>-50000</v>
      </c>
      <c r="H18729" s="705" t="s">
        <v>12373</v>
      </c>
      <c r="J18729" s="40"/>
    </row>
    <row r="18730" spans="1:10" ht="15" x14ac:dyDescent="0.2">
      <c r="A18730" s="734">
        <v>45350</v>
      </c>
      <c r="B18730" s="63" t="s">
        <v>8874</v>
      </c>
      <c r="C18730" s="63" t="s">
        <v>391</v>
      </c>
      <c r="D18730" s="183" t="s">
        <v>12608</v>
      </c>
      <c r="E18730" s="126">
        <v>6000</v>
      </c>
      <c r="F18730" s="126"/>
      <c r="G18730" s="126">
        <f t="shared" ref="G18730:G18736" si="365">F18730-E18730</f>
        <v>-6000</v>
      </c>
      <c r="H18730" s="705" t="s">
        <v>12373</v>
      </c>
      <c r="J18730" s="40"/>
    </row>
    <row r="18731" spans="1:10" ht="15" x14ac:dyDescent="0.2">
      <c r="A18731" s="734">
        <v>45350</v>
      </c>
      <c r="B18731" s="63" t="s">
        <v>37</v>
      </c>
      <c r="C18731" s="63" t="s">
        <v>391</v>
      </c>
      <c r="D18731" s="183" t="s">
        <v>12609</v>
      </c>
      <c r="E18731" s="126">
        <v>5000</v>
      </c>
      <c r="F18731" s="126"/>
      <c r="G18731" s="126">
        <f t="shared" si="365"/>
        <v>-5000</v>
      </c>
      <c r="H18731" s="705" t="s">
        <v>12373</v>
      </c>
      <c r="J18731" s="40"/>
    </row>
    <row r="18732" spans="1:10" ht="15" x14ac:dyDescent="0.2">
      <c r="A18732" s="734">
        <v>45350</v>
      </c>
      <c r="B18732" s="63" t="s">
        <v>11631</v>
      </c>
      <c r="C18732" s="63" t="s">
        <v>391</v>
      </c>
      <c r="D18732" s="183" t="s">
        <v>12610</v>
      </c>
      <c r="E18732" s="126">
        <v>5000</v>
      </c>
      <c r="F18732" s="126"/>
      <c r="G18732" s="126">
        <f t="shared" si="365"/>
        <v>-5000</v>
      </c>
      <c r="H18732" s="705" t="s">
        <v>12373</v>
      </c>
      <c r="J18732" s="40"/>
    </row>
    <row r="18733" spans="1:10" ht="15" x14ac:dyDescent="0.2">
      <c r="A18733" s="734">
        <v>45350</v>
      </c>
      <c r="B18733" s="63" t="s">
        <v>10149</v>
      </c>
      <c r="C18733" s="63" t="s">
        <v>391</v>
      </c>
      <c r="D18733" s="183" t="s">
        <v>12611</v>
      </c>
      <c r="E18733" s="126">
        <v>5500</v>
      </c>
      <c r="F18733" s="126"/>
      <c r="G18733" s="126">
        <f t="shared" si="365"/>
        <v>-5500</v>
      </c>
      <c r="H18733" s="705" t="s">
        <v>12373</v>
      </c>
      <c r="J18733" s="40"/>
    </row>
    <row r="18734" spans="1:10" ht="15" x14ac:dyDescent="0.2">
      <c r="A18734" s="734">
        <v>45350</v>
      </c>
      <c r="B18734" s="63" t="s">
        <v>11085</v>
      </c>
      <c r="C18734" s="63" t="s">
        <v>391</v>
      </c>
      <c r="D18734" s="183" t="s">
        <v>12612</v>
      </c>
      <c r="E18734" s="126">
        <v>12000</v>
      </c>
      <c r="F18734" s="126"/>
      <c r="G18734" s="126">
        <f t="shared" si="365"/>
        <v>-12000</v>
      </c>
      <c r="H18734" s="705" t="s">
        <v>12373</v>
      </c>
      <c r="J18734" s="40"/>
    </row>
    <row r="18735" spans="1:10" ht="15" x14ac:dyDescent="0.2">
      <c r="A18735" s="734">
        <v>45350</v>
      </c>
      <c r="B18735" s="63" t="s">
        <v>103</v>
      </c>
      <c r="C18735" s="63" t="s">
        <v>391</v>
      </c>
      <c r="D18735" s="183" t="s">
        <v>12613</v>
      </c>
      <c r="E18735" s="126">
        <v>3150</v>
      </c>
      <c r="F18735" s="126"/>
      <c r="G18735" s="126">
        <f t="shared" si="365"/>
        <v>-3150</v>
      </c>
      <c r="H18735" s="705" t="s">
        <v>12373</v>
      </c>
      <c r="J18735" s="40"/>
    </row>
    <row r="18736" spans="1:10" ht="15" x14ac:dyDescent="0.2">
      <c r="A18736" s="734">
        <v>45350</v>
      </c>
      <c r="B18736" s="63" t="s">
        <v>12525</v>
      </c>
      <c r="C18736" s="63" t="s">
        <v>391</v>
      </c>
      <c r="D18736" s="183" t="s">
        <v>12614</v>
      </c>
      <c r="E18736" s="126">
        <v>13000</v>
      </c>
      <c r="F18736" s="126"/>
      <c r="G18736" s="126">
        <f t="shared" si="365"/>
        <v>-13000</v>
      </c>
      <c r="H18736" s="705" t="s">
        <v>12373</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12373</v>
      </c>
      <c r="J18737" s="40"/>
    </row>
    <row r="18738" spans="1:10" ht="15" x14ac:dyDescent="0.2">
      <c r="A18738" s="734">
        <v>45350</v>
      </c>
      <c r="B18738" s="63" t="s">
        <v>103</v>
      </c>
      <c r="C18738" s="63" t="s">
        <v>103</v>
      </c>
      <c r="D18738" s="183" t="s">
        <v>12550</v>
      </c>
      <c r="E18738" s="126">
        <v>1000</v>
      </c>
      <c r="F18738" s="126"/>
      <c r="G18738" s="126">
        <f t="shared" si="366"/>
        <v>-1000</v>
      </c>
      <c r="H18738" s="705" t="s">
        <v>12373</v>
      </c>
      <c r="J18738" s="40"/>
    </row>
    <row r="18739" spans="1:10" ht="15" x14ac:dyDescent="0.2">
      <c r="A18739" s="734">
        <v>45350</v>
      </c>
      <c r="B18739" s="63" t="s">
        <v>11892</v>
      </c>
      <c r="C18739" s="63" t="s">
        <v>11382</v>
      </c>
      <c r="D18739" s="183" t="s">
        <v>10719</v>
      </c>
      <c r="E18739" s="126">
        <v>70000</v>
      </c>
      <c r="F18739" s="126"/>
      <c r="G18739" s="126">
        <f t="shared" si="366"/>
        <v>-70000</v>
      </c>
      <c r="H18739" s="705" t="s">
        <v>12373</v>
      </c>
      <c r="J18739" s="40"/>
    </row>
    <row r="18740" spans="1:10" ht="15" x14ac:dyDescent="0.2">
      <c r="A18740" s="734">
        <v>45350</v>
      </c>
      <c r="B18740" s="63" t="s">
        <v>11892</v>
      </c>
      <c r="C18740" s="63" t="s">
        <v>11382</v>
      </c>
      <c r="D18740" s="183" t="s">
        <v>10719</v>
      </c>
      <c r="E18740" s="126">
        <v>130000</v>
      </c>
      <c r="F18740" s="126"/>
      <c r="G18740" s="126">
        <f t="shared" si="366"/>
        <v>-130000</v>
      </c>
      <c r="H18740" s="705" t="s">
        <v>12373</v>
      </c>
      <c r="J18740" s="40"/>
    </row>
    <row r="18741" spans="1:10" ht="15" x14ac:dyDescent="0.2">
      <c r="A18741" s="734">
        <v>45350</v>
      </c>
      <c r="B18741" s="63" t="s">
        <v>10906</v>
      </c>
      <c r="C18741" s="63" t="s">
        <v>10989</v>
      </c>
      <c r="D18741" s="183" t="s">
        <v>12454</v>
      </c>
      <c r="E18741" s="126">
        <v>54400</v>
      </c>
      <c r="F18741" s="126"/>
      <c r="G18741" s="126">
        <f t="shared" si="366"/>
        <v>-54400</v>
      </c>
      <c r="H18741" s="705" t="s">
        <v>12373</v>
      </c>
      <c r="J18741" s="40"/>
    </row>
    <row r="18742" spans="1:10" ht="15" x14ac:dyDescent="0.2">
      <c r="A18742" s="734">
        <v>45350</v>
      </c>
      <c r="B18742" s="63" t="s">
        <v>11085</v>
      </c>
      <c r="C18742" s="63" t="s">
        <v>11721</v>
      </c>
      <c r="D18742" s="183" t="s">
        <v>12454</v>
      </c>
      <c r="E18742" s="126">
        <v>100000</v>
      </c>
      <c r="F18742" s="126"/>
      <c r="G18742" s="126">
        <f t="shared" si="366"/>
        <v>-100000</v>
      </c>
      <c r="H18742" s="705" t="s">
        <v>12373</v>
      </c>
      <c r="J18742" s="40"/>
    </row>
    <row r="18743" spans="1:10" ht="15" x14ac:dyDescent="0.2">
      <c r="A18743" s="734">
        <v>45351</v>
      </c>
      <c r="B18743" s="63" t="s">
        <v>11892</v>
      </c>
      <c r="C18743" s="63" t="s">
        <v>11025</v>
      </c>
      <c r="D18743" s="183" t="s">
        <v>12621</v>
      </c>
      <c r="E18743" s="126">
        <v>100000</v>
      </c>
      <c r="F18743" s="126"/>
      <c r="G18743" s="126">
        <f t="shared" ref="G18743:G18744" si="367">F18743-E18743</f>
        <v>-100000</v>
      </c>
      <c r="H18743" s="705" t="s">
        <v>12373</v>
      </c>
      <c r="J18743" s="40"/>
    </row>
    <row r="18744" spans="1:10" ht="24" x14ac:dyDescent="0.2">
      <c r="A18744" s="734">
        <v>45351</v>
      </c>
      <c r="B18744" s="63" t="s">
        <v>10149</v>
      </c>
      <c r="C18744" s="63" t="s">
        <v>12620</v>
      </c>
      <c r="D18744" s="183" t="s">
        <v>12622</v>
      </c>
      <c r="E18744" s="126">
        <v>70000</v>
      </c>
      <c r="F18744" s="126"/>
      <c r="G18744" s="126">
        <f t="shared" si="367"/>
        <v>-70000</v>
      </c>
      <c r="H18744" s="705" t="s">
        <v>12373</v>
      </c>
      <c r="J18744" s="40"/>
    </row>
    <row r="18745" spans="1:10" ht="15" x14ac:dyDescent="0.2">
      <c r="A18745" s="734">
        <v>45351</v>
      </c>
      <c r="B18745" s="63" t="s">
        <v>103</v>
      </c>
      <c r="C18745" s="63" t="s">
        <v>103</v>
      </c>
      <c r="D18745" s="183" t="s">
        <v>12550</v>
      </c>
      <c r="E18745" s="126">
        <v>7000</v>
      </c>
      <c r="F18745" s="126"/>
      <c r="G18745" s="126">
        <f t="shared" ref="G18745:G18761" si="368">F18745-E18745</f>
        <v>-7000</v>
      </c>
      <c r="H18745" s="705" t="s">
        <v>12373</v>
      </c>
      <c r="J18745" s="40"/>
    </row>
    <row r="18746" spans="1:10" ht="15" x14ac:dyDescent="0.2">
      <c r="A18746" s="734">
        <v>45351</v>
      </c>
      <c r="B18746" s="63" t="s">
        <v>11085</v>
      </c>
      <c r="C18746" s="63" t="s">
        <v>5740</v>
      </c>
      <c r="D18746" s="183" t="s">
        <v>369</v>
      </c>
      <c r="E18746" s="126">
        <v>3000</v>
      </c>
      <c r="F18746" s="126"/>
      <c r="G18746" s="126">
        <f t="shared" si="368"/>
        <v>-3000</v>
      </c>
      <c r="H18746" s="705" t="s">
        <v>12373</v>
      </c>
      <c r="J18746" s="40"/>
    </row>
    <row r="18747" spans="1:10" ht="15" x14ac:dyDescent="0.2">
      <c r="A18747" s="734">
        <v>45351</v>
      </c>
      <c r="B18747" s="63" t="s">
        <v>12503</v>
      </c>
      <c r="C18747" s="63" t="s">
        <v>391</v>
      </c>
      <c r="D18747" s="183" t="s">
        <v>12623</v>
      </c>
      <c r="E18747" s="126">
        <v>450</v>
      </c>
      <c r="F18747" s="126"/>
      <c r="G18747" s="126">
        <f t="shared" si="368"/>
        <v>-450</v>
      </c>
      <c r="H18747" s="705" t="s">
        <v>12373</v>
      </c>
      <c r="J18747" s="40"/>
    </row>
    <row r="18748" spans="1:10" ht="15" x14ac:dyDescent="0.2">
      <c r="A18748" s="734">
        <v>45351</v>
      </c>
      <c r="B18748" s="63" t="s">
        <v>10906</v>
      </c>
      <c r="C18748" s="63" t="s">
        <v>10989</v>
      </c>
      <c r="D18748" s="183" t="s">
        <v>12624</v>
      </c>
      <c r="E18748" s="126">
        <v>17400</v>
      </c>
      <c r="F18748" s="126"/>
      <c r="G18748" s="126">
        <f t="shared" si="368"/>
        <v>-17400</v>
      </c>
      <c r="H18748" s="705" t="s">
        <v>12373</v>
      </c>
      <c r="J18748" s="40"/>
    </row>
    <row r="18749" spans="1:10" ht="15" x14ac:dyDescent="0.2">
      <c r="A18749" s="734">
        <v>45351</v>
      </c>
      <c r="B18749" s="63" t="s">
        <v>10230</v>
      </c>
      <c r="C18749" s="63" t="s">
        <v>10989</v>
      </c>
      <c r="D18749" s="183" t="s">
        <v>12625</v>
      </c>
      <c r="E18749" s="126">
        <v>9500</v>
      </c>
      <c r="F18749" s="126"/>
      <c r="G18749" s="126">
        <f t="shared" si="368"/>
        <v>-9500</v>
      </c>
      <c r="H18749" s="705" t="s">
        <v>12373</v>
      </c>
      <c r="J18749" s="40"/>
    </row>
    <row r="18750" spans="1:10" ht="15" x14ac:dyDescent="0.2">
      <c r="A18750" s="734">
        <v>45351</v>
      </c>
      <c r="B18750" s="63" t="s">
        <v>10906</v>
      </c>
      <c r="C18750" s="63" t="s">
        <v>285</v>
      </c>
      <c r="D18750" s="183" t="s">
        <v>12626</v>
      </c>
      <c r="E18750" s="126">
        <v>1000</v>
      </c>
      <c r="F18750" s="126"/>
      <c r="G18750" s="126">
        <f t="shared" si="368"/>
        <v>-1000</v>
      </c>
      <c r="H18750" s="705" t="s">
        <v>12373</v>
      </c>
      <c r="J18750" s="40"/>
    </row>
    <row r="18751" spans="1:10" ht="15" x14ac:dyDescent="0.2">
      <c r="A18751" s="734">
        <v>45351</v>
      </c>
      <c r="B18751" s="63" t="s">
        <v>12627</v>
      </c>
      <c r="C18751" s="63" t="s">
        <v>4007</v>
      </c>
      <c r="D18751" s="183" t="s">
        <v>12628</v>
      </c>
      <c r="E18751" s="126">
        <v>50000</v>
      </c>
      <c r="F18751" s="126"/>
      <c r="G18751" s="126">
        <f t="shared" si="368"/>
        <v>-50000</v>
      </c>
      <c r="H18751" s="705" t="s">
        <v>12373</v>
      </c>
      <c r="J18751" s="40"/>
    </row>
    <row r="18752" spans="1:10" ht="15" x14ac:dyDescent="0.2">
      <c r="A18752" s="734">
        <v>45351</v>
      </c>
      <c r="B18752" s="63" t="s">
        <v>12627</v>
      </c>
      <c r="C18752" s="63" t="s">
        <v>391</v>
      </c>
      <c r="D18752" s="183" t="s">
        <v>12629</v>
      </c>
      <c r="E18752" s="126">
        <v>10000</v>
      </c>
      <c r="F18752" s="126"/>
      <c r="G18752" s="126">
        <f t="shared" si="368"/>
        <v>-10000</v>
      </c>
      <c r="H18752" s="705" t="s">
        <v>12373</v>
      </c>
      <c r="J18752" s="40"/>
    </row>
    <row r="18753" spans="1:10" ht="15" x14ac:dyDescent="0.2">
      <c r="A18753" s="734">
        <v>45351</v>
      </c>
      <c r="B18753" s="63" t="s">
        <v>12627</v>
      </c>
      <c r="C18753" s="63" t="s">
        <v>285</v>
      </c>
      <c r="D18753" s="183" t="s">
        <v>12630</v>
      </c>
      <c r="E18753" s="126">
        <v>5000</v>
      </c>
      <c r="F18753" s="126"/>
      <c r="G18753" s="126">
        <f t="shared" si="368"/>
        <v>-5000</v>
      </c>
      <c r="H18753" s="705" t="s">
        <v>12373</v>
      </c>
      <c r="J18753" s="40"/>
    </row>
    <row r="18754" spans="1:10" ht="15" x14ac:dyDescent="0.2">
      <c r="A18754" s="734">
        <v>45351</v>
      </c>
      <c r="B18754" s="63" t="s">
        <v>11892</v>
      </c>
      <c r="C18754" s="63" t="s">
        <v>391</v>
      </c>
      <c r="D18754" s="183" t="s">
        <v>12631</v>
      </c>
      <c r="E18754" s="126">
        <v>1000</v>
      </c>
      <c r="F18754" s="126"/>
      <c r="G18754" s="126">
        <f t="shared" si="368"/>
        <v>-1000</v>
      </c>
      <c r="H18754" s="705" t="s">
        <v>12373</v>
      </c>
      <c r="J18754" s="40"/>
    </row>
    <row r="18755" spans="1:10" ht="15" x14ac:dyDescent="0.2">
      <c r="A18755" s="734">
        <v>45351</v>
      </c>
      <c r="B18755" s="63" t="s">
        <v>11892</v>
      </c>
      <c r="C18755" s="63" t="s">
        <v>5740</v>
      </c>
      <c r="D18755" s="183" t="s">
        <v>369</v>
      </c>
      <c r="E18755" s="126">
        <v>270</v>
      </c>
      <c r="F18755" s="126"/>
      <c r="G18755" s="126">
        <f t="shared" si="368"/>
        <v>-270</v>
      </c>
      <c r="H18755" s="705" t="s">
        <v>12373</v>
      </c>
      <c r="J18755" s="40"/>
    </row>
    <row r="18756" spans="1:10" ht="15" x14ac:dyDescent="0.2">
      <c r="A18756" s="734">
        <v>45351</v>
      </c>
      <c r="B18756" s="63" t="s">
        <v>11085</v>
      </c>
      <c r="C18756" s="63" t="s">
        <v>12465</v>
      </c>
      <c r="D18756" s="183" t="s">
        <v>1156</v>
      </c>
      <c r="E18756" s="126">
        <v>10000</v>
      </c>
      <c r="F18756" s="126"/>
      <c r="G18756" s="126">
        <f t="shared" si="368"/>
        <v>-10000</v>
      </c>
      <c r="H18756" s="705" t="s">
        <v>12373</v>
      </c>
      <c r="J18756" s="40"/>
    </row>
    <row r="18757" spans="1:10" ht="15" x14ac:dyDescent="0.2">
      <c r="A18757" s="734">
        <v>45351</v>
      </c>
      <c r="B18757" s="63" t="s">
        <v>11089</v>
      </c>
      <c r="C18757" s="63" t="s">
        <v>10989</v>
      </c>
      <c r="D18757" s="183" t="s">
        <v>4965</v>
      </c>
      <c r="E18757" s="126">
        <v>18480</v>
      </c>
      <c r="F18757" s="126"/>
      <c r="G18757" s="126">
        <f t="shared" si="368"/>
        <v>-18480</v>
      </c>
      <c r="H18757" s="705" t="s">
        <v>12373</v>
      </c>
      <c r="J18757" s="40"/>
    </row>
    <row r="18758" spans="1:10" ht="15" x14ac:dyDescent="0.2">
      <c r="A18758" s="734">
        <v>45351</v>
      </c>
      <c r="B18758" s="63" t="s">
        <v>12525</v>
      </c>
      <c r="C18758" s="63" t="s">
        <v>10989</v>
      </c>
      <c r="D18758" s="183" t="s">
        <v>4965</v>
      </c>
      <c r="E18758" s="126">
        <v>7700</v>
      </c>
      <c r="F18758" s="126"/>
      <c r="G18758" s="126">
        <f t="shared" si="368"/>
        <v>-7700</v>
      </c>
      <c r="H18758" s="705" t="s">
        <v>12373</v>
      </c>
      <c r="J18758" s="40"/>
    </row>
    <row r="18759" spans="1:10" ht="15" x14ac:dyDescent="0.2">
      <c r="A18759" s="734">
        <v>45351</v>
      </c>
      <c r="B18759" s="63" t="s">
        <v>12525</v>
      </c>
      <c r="C18759" s="63" t="s">
        <v>10989</v>
      </c>
      <c r="D18759" s="183" t="s">
        <v>4965</v>
      </c>
      <c r="E18759" s="126">
        <v>135454</v>
      </c>
      <c r="F18759" s="126"/>
      <c r="G18759" s="126">
        <f t="shared" si="368"/>
        <v>-135454</v>
      </c>
      <c r="H18759" s="705" t="s">
        <v>12373</v>
      </c>
      <c r="J18759" s="40"/>
    </row>
    <row r="18760" spans="1:10" ht="15" x14ac:dyDescent="0.2">
      <c r="A18760" s="734">
        <v>45351</v>
      </c>
      <c r="B18760" s="63" t="s">
        <v>10906</v>
      </c>
      <c r="C18760" s="63" t="s">
        <v>10989</v>
      </c>
      <c r="D18760" s="183" t="s">
        <v>4965</v>
      </c>
      <c r="E18760" s="126">
        <v>690</v>
      </c>
      <c r="F18760" s="126"/>
      <c r="G18760" s="126">
        <f t="shared" si="368"/>
        <v>-690</v>
      </c>
      <c r="H18760" s="705" t="s">
        <v>12373</v>
      </c>
      <c r="J18760" s="40"/>
    </row>
    <row r="18761" spans="1:10" ht="15" x14ac:dyDescent="0.2">
      <c r="A18761" s="734">
        <v>45351</v>
      </c>
      <c r="B18761" s="63" t="s">
        <v>12525</v>
      </c>
      <c r="C18761" s="63" t="s">
        <v>10989</v>
      </c>
      <c r="D18761" s="183" t="s">
        <v>4965</v>
      </c>
      <c r="E18761" s="126">
        <v>46440</v>
      </c>
      <c r="F18761" s="126"/>
      <c r="G18761" s="126">
        <f t="shared" si="368"/>
        <v>-46440</v>
      </c>
      <c r="H18761" s="705" t="s">
        <v>12373</v>
      </c>
      <c r="J18761" s="40"/>
    </row>
    <row r="18762" spans="1:10" ht="15" x14ac:dyDescent="0.2">
      <c r="A18762" s="734">
        <v>45351</v>
      </c>
      <c r="B18762" s="63" t="s">
        <v>103</v>
      </c>
      <c r="C18762" s="63" t="s">
        <v>2995</v>
      </c>
      <c r="D18762" s="183" t="s">
        <v>12632</v>
      </c>
      <c r="E18762" s="126">
        <v>5330</v>
      </c>
      <c r="F18762" s="126"/>
      <c r="G18762" s="126">
        <f t="shared" ref="G18762:G18763" si="369">F18762-E18762</f>
        <v>-5330</v>
      </c>
      <c r="H18762" s="705" t="s">
        <v>12373</v>
      </c>
      <c r="J18762" s="40"/>
    </row>
    <row r="18763" spans="1:10" ht="15" x14ac:dyDescent="0.2">
      <c r="A18763" s="734">
        <v>45351</v>
      </c>
      <c r="B18763" s="63" t="s">
        <v>12359</v>
      </c>
      <c r="C18763" s="63" t="s">
        <v>11424</v>
      </c>
      <c r="D18763" s="183" t="s">
        <v>10719</v>
      </c>
      <c r="E18763" s="126">
        <v>100000</v>
      </c>
      <c r="F18763" s="126"/>
      <c r="G18763" s="126">
        <f t="shared" si="369"/>
        <v>-100000</v>
      </c>
      <c r="H18763" s="705" t="s">
        <v>12373</v>
      </c>
      <c r="J18763" s="40"/>
    </row>
    <row r="18764" spans="1:10" ht="15" x14ac:dyDescent="0.2">
      <c r="A18764" s="733">
        <v>45328</v>
      </c>
      <c r="B18764" s="174" t="s">
        <v>12617</v>
      </c>
      <c r="C18764" s="174" t="s">
        <v>12389</v>
      </c>
      <c r="D18764" s="228" t="s">
        <v>12390</v>
      </c>
      <c r="E18764" s="236">
        <v>330000</v>
      </c>
      <c r="F18764" s="236"/>
      <c r="G18764" s="236">
        <f t="shared" ref="G18764:G18775" si="370">F18764-E18764</f>
        <v>-330000</v>
      </c>
      <c r="H18764" s="709" t="s">
        <v>12373</v>
      </c>
    </row>
    <row r="18765" spans="1:10" ht="15" x14ac:dyDescent="0.2">
      <c r="A18765" s="733">
        <v>45328</v>
      </c>
      <c r="B18765" s="174" t="s">
        <v>11613</v>
      </c>
      <c r="C18765" s="174" t="s">
        <v>11880</v>
      </c>
      <c r="D18765" s="228" t="s">
        <v>12391</v>
      </c>
      <c r="E18765" s="236">
        <v>81000</v>
      </c>
      <c r="F18765" s="236"/>
      <c r="G18765" s="236">
        <f t="shared" si="370"/>
        <v>-81000</v>
      </c>
      <c r="H18765" s="709" t="s">
        <v>12373</v>
      </c>
    </row>
    <row r="18766" spans="1:10" ht="15" x14ac:dyDescent="0.2">
      <c r="A18766" s="733">
        <v>45328</v>
      </c>
      <c r="B18766" s="174" t="s">
        <v>11892</v>
      </c>
      <c r="C18766" s="174" t="s">
        <v>11287</v>
      </c>
      <c r="D18766" s="228" t="s">
        <v>12392</v>
      </c>
      <c r="E18766" s="236">
        <v>200000</v>
      </c>
      <c r="F18766" s="236"/>
      <c r="G18766" s="236">
        <f t="shared" si="370"/>
        <v>-200000</v>
      </c>
      <c r="H18766" s="709" t="s">
        <v>12373</v>
      </c>
    </row>
    <row r="18767" spans="1:10" ht="24" x14ac:dyDescent="0.2">
      <c r="A18767" s="733">
        <v>45341</v>
      </c>
      <c r="B18767" s="174" t="s">
        <v>103</v>
      </c>
      <c r="C18767" s="174" t="s">
        <v>12566</v>
      </c>
      <c r="D18767" s="228" t="s">
        <v>12568</v>
      </c>
      <c r="E18767" s="236">
        <v>100000</v>
      </c>
      <c r="F18767" s="236"/>
      <c r="G18767" s="236">
        <f t="shared" si="370"/>
        <v>-100000</v>
      </c>
      <c r="H18767" s="709" t="s">
        <v>12373</v>
      </c>
    </row>
    <row r="18768" spans="1:10" ht="15" x14ac:dyDescent="0.2">
      <c r="A18768" s="733">
        <v>45341</v>
      </c>
      <c r="B18768" s="174" t="s">
        <v>10469</v>
      </c>
      <c r="C18768" s="174" t="s">
        <v>9458</v>
      </c>
      <c r="D18768" s="228" t="s">
        <v>12567</v>
      </c>
      <c r="E18768" s="236">
        <v>90000</v>
      </c>
      <c r="F18768" s="236"/>
      <c r="G18768" s="236">
        <f t="shared" si="370"/>
        <v>-90000</v>
      </c>
      <c r="H18768" s="709" t="s">
        <v>12373</v>
      </c>
    </row>
    <row r="18769" spans="1:8" ht="15" x14ac:dyDescent="0.2">
      <c r="A18769" s="733">
        <v>45341</v>
      </c>
      <c r="B18769" s="174" t="s">
        <v>12359</v>
      </c>
      <c r="C18769" s="174" t="s">
        <v>12045</v>
      </c>
      <c r="D18769" s="228" t="s">
        <v>12570</v>
      </c>
      <c r="E18769" s="236">
        <v>653892</v>
      </c>
      <c r="F18769" s="236"/>
      <c r="G18769" s="236">
        <f t="shared" si="370"/>
        <v>-653892</v>
      </c>
      <c r="H18769" s="709" t="s">
        <v>12373</v>
      </c>
    </row>
    <row r="18770" spans="1:8" ht="15" x14ac:dyDescent="0.2">
      <c r="A18770" s="733">
        <v>45342</v>
      </c>
      <c r="B18770" s="174" t="s">
        <v>9767</v>
      </c>
      <c r="C18770" s="174" t="s">
        <v>11424</v>
      </c>
      <c r="D18770" s="228" t="s">
        <v>12571</v>
      </c>
      <c r="E18770" s="236">
        <v>100000</v>
      </c>
      <c r="F18770" s="236"/>
      <c r="G18770" s="236">
        <f t="shared" si="370"/>
        <v>-100000</v>
      </c>
      <c r="H18770" s="709" t="s">
        <v>12373</v>
      </c>
    </row>
    <row r="18771" spans="1:8" ht="15" x14ac:dyDescent="0.2">
      <c r="A18771" s="733">
        <v>45342</v>
      </c>
      <c r="B18771" s="174" t="s">
        <v>12359</v>
      </c>
      <c r="C18771" s="174" t="s">
        <v>11424</v>
      </c>
      <c r="D18771" s="228" t="s">
        <v>12572</v>
      </c>
      <c r="E18771" s="236">
        <v>145000</v>
      </c>
      <c r="F18771" s="236"/>
      <c r="G18771" s="236">
        <f t="shared" si="370"/>
        <v>-145000</v>
      </c>
      <c r="H18771" s="709" t="s">
        <v>12373</v>
      </c>
    </row>
    <row r="18772" spans="1:8" ht="15" x14ac:dyDescent="0.2">
      <c r="A18772" s="733">
        <v>45343</v>
      </c>
      <c r="B18772" s="174" t="s">
        <v>12617</v>
      </c>
      <c r="C18772" s="174" t="s">
        <v>9547</v>
      </c>
      <c r="D18772" s="228" t="s">
        <v>12573</v>
      </c>
      <c r="E18772" s="236">
        <v>50000</v>
      </c>
      <c r="F18772" s="236"/>
      <c r="G18772" s="236">
        <f t="shared" si="370"/>
        <v>-50000</v>
      </c>
      <c r="H18772" s="709" t="s">
        <v>12373</v>
      </c>
    </row>
    <row r="18773" spans="1:8" ht="24" x14ac:dyDescent="0.2">
      <c r="A18773" s="733">
        <v>45343</v>
      </c>
      <c r="B18773" s="174" t="s">
        <v>103</v>
      </c>
      <c r="C18773" s="174" t="s">
        <v>12566</v>
      </c>
      <c r="D18773" s="228" t="s">
        <v>12574</v>
      </c>
      <c r="E18773" s="236">
        <v>150000</v>
      </c>
      <c r="F18773" s="236"/>
      <c r="G18773" s="236">
        <f t="shared" si="370"/>
        <v>-150000</v>
      </c>
      <c r="H18773" s="709" t="s">
        <v>12373</v>
      </c>
    </row>
    <row r="18774" spans="1:8" ht="15" x14ac:dyDescent="0.2">
      <c r="A18774" s="733">
        <v>45348</v>
      </c>
      <c r="B18774" s="174" t="s">
        <v>12201</v>
      </c>
      <c r="C18774" s="174" t="s">
        <v>11102</v>
      </c>
      <c r="D18774" s="228" t="s">
        <v>12593</v>
      </c>
      <c r="E18774" s="236">
        <v>35400</v>
      </c>
      <c r="F18774" s="236"/>
      <c r="G18774" s="236">
        <f t="shared" si="370"/>
        <v>-35400</v>
      </c>
      <c r="H18774" s="709" t="s">
        <v>12373</v>
      </c>
    </row>
    <row r="18775" spans="1:8" ht="24" x14ac:dyDescent="0.2">
      <c r="A18775" s="733">
        <v>45350</v>
      </c>
      <c r="B18775" s="174" t="s">
        <v>11085</v>
      </c>
      <c r="C18775" s="174" t="s">
        <v>1197</v>
      </c>
      <c r="D18775" s="228" t="s">
        <v>12615</v>
      </c>
      <c r="E18775" s="236">
        <v>638634</v>
      </c>
      <c r="F18775" s="236"/>
      <c r="G18775" s="236">
        <f t="shared" si="370"/>
        <v>-638634</v>
      </c>
      <c r="H18775" s="709" t="s">
        <v>12373</v>
      </c>
    </row>
    <row r="18776" spans="1:8" ht="15" x14ac:dyDescent="0.2">
      <c r="A18776" s="730">
        <v>45324</v>
      </c>
      <c r="B18776" s="94" t="s">
        <v>37</v>
      </c>
      <c r="C18776" s="94" t="s">
        <v>558</v>
      </c>
      <c r="D18776" s="892" t="s">
        <v>12374</v>
      </c>
      <c r="E18776" s="176"/>
      <c r="F18776" s="176">
        <v>246087</v>
      </c>
      <c r="G18776" s="176">
        <f t="shared" ref="G18776:G18779" si="371">F18776-E18776</f>
        <v>246087</v>
      </c>
      <c r="H18776" s="702" t="s">
        <v>12373</v>
      </c>
    </row>
    <row r="18777" spans="1:8" ht="15" x14ac:dyDescent="0.2">
      <c r="A18777" s="730">
        <v>45324</v>
      </c>
      <c r="B18777" s="94" t="s">
        <v>37</v>
      </c>
      <c r="C18777" s="94" t="s">
        <v>558</v>
      </c>
      <c r="D18777" s="892" t="s">
        <v>12375</v>
      </c>
      <c r="E18777" s="176"/>
      <c r="F18777" s="176">
        <v>246087</v>
      </c>
      <c r="G18777" s="176">
        <f t="shared" si="371"/>
        <v>246087</v>
      </c>
      <c r="H18777" s="702" t="s">
        <v>12373</v>
      </c>
    </row>
    <row r="18778" spans="1:8" ht="15" x14ac:dyDescent="0.2">
      <c r="A18778" s="730">
        <v>45324</v>
      </c>
      <c r="B18778" s="94" t="s">
        <v>37</v>
      </c>
      <c r="C18778" s="94" t="s">
        <v>558</v>
      </c>
      <c r="D18778" s="892" t="s">
        <v>12376</v>
      </c>
      <c r="E18778" s="176"/>
      <c r="F18778" s="176">
        <v>246087</v>
      </c>
      <c r="G18778" s="176">
        <f t="shared" si="371"/>
        <v>246087</v>
      </c>
      <c r="H18778" s="702" t="s">
        <v>12373</v>
      </c>
    </row>
    <row r="18779" spans="1:8" ht="15" x14ac:dyDescent="0.2">
      <c r="A18779" s="730">
        <v>45324</v>
      </c>
      <c r="B18779" s="94" t="s">
        <v>37</v>
      </c>
      <c r="C18779" s="94" t="s">
        <v>558</v>
      </c>
      <c r="D18779" s="892" t="s">
        <v>12377</v>
      </c>
      <c r="E18779" s="176"/>
      <c r="F18779" s="176">
        <v>178973</v>
      </c>
      <c r="G18779" s="176">
        <f t="shared" si="371"/>
        <v>178973</v>
      </c>
      <c r="H18779" s="702" t="s">
        <v>12373</v>
      </c>
    </row>
    <row r="18780" spans="1:8" ht="15" x14ac:dyDescent="0.2">
      <c r="A18780" s="730">
        <v>45329</v>
      </c>
      <c r="B18780" s="94" t="s">
        <v>9407</v>
      </c>
      <c r="C18780" s="94" t="s">
        <v>558</v>
      </c>
      <c r="D18780" s="892" t="s">
        <v>12656</v>
      </c>
      <c r="E18780" s="176"/>
      <c r="F18780" s="176">
        <v>677861</v>
      </c>
      <c r="G18780" s="176">
        <f t="shared" ref="G18780:G18781" si="372">F18780-E18780</f>
        <v>677861</v>
      </c>
      <c r="H18780" s="702" t="s">
        <v>12373</v>
      </c>
    </row>
    <row r="18781" spans="1:8" ht="15" x14ac:dyDescent="0.2">
      <c r="A18781" s="730">
        <v>45332</v>
      </c>
      <c r="B18781" s="94" t="s">
        <v>3944</v>
      </c>
      <c r="C18781" s="94" t="s">
        <v>558</v>
      </c>
      <c r="D18781" s="892" t="s">
        <v>12425</v>
      </c>
      <c r="E18781" s="176"/>
      <c r="F18781" s="176">
        <v>333522</v>
      </c>
      <c r="G18781" s="176">
        <f t="shared" si="372"/>
        <v>333522</v>
      </c>
      <c r="H18781" s="702" t="s">
        <v>12373</v>
      </c>
    </row>
    <row r="18782" spans="1:8" ht="15" x14ac:dyDescent="0.2">
      <c r="A18782" s="730">
        <v>45336</v>
      </c>
      <c r="B18782" s="94" t="s">
        <v>3945</v>
      </c>
      <c r="C18782" s="94" t="s">
        <v>558</v>
      </c>
      <c r="D18782" s="892" t="s">
        <v>12619</v>
      </c>
      <c r="E18782" s="176"/>
      <c r="F18782" s="176">
        <v>359992</v>
      </c>
      <c r="G18782" s="176">
        <f>F18782-E18782</f>
        <v>359992</v>
      </c>
      <c r="H18782" s="702" t="s">
        <v>12373</v>
      </c>
    </row>
    <row r="18783" spans="1:8" ht="15" x14ac:dyDescent="0.2">
      <c r="A18783" s="730">
        <v>45342</v>
      </c>
      <c r="B18783" s="94" t="s">
        <v>8041</v>
      </c>
      <c r="C18783" s="94" t="s">
        <v>558</v>
      </c>
      <c r="D18783" s="892" t="s">
        <v>12514</v>
      </c>
      <c r="E18783" s="176"/>
      <c r="F18783" s="176">
        <v>5000000</v>
      </c>
      <c r="G18783" s="176">
        <f t="shared" ref="G18783" si="373">F18783-E18783</f>
        <v>5000000</v>
      </c>
      <c r="H18783" s="702" t="s">
        <v>12373</v>
      </c>
    </row>
    <row r="18784" spans="1:8" ht="15" x14ac:dyDescent="0.2">
      <c r="A18784" s="730">
        <v>45344</v>
      </c>
      <c r="B18784" s="94" t="s">
        <v>9984</v>
      </c>
      <c r="C18784" s="94" t="s">
        <v>558</v>
      </c>
      <c r="D18784" s="892" t="s">
        <v>12515</v>
      </c>
      <c r="E18784" s="176"/>
      <c r="F18784" s="176">
        <v>1800000</v>
      </c>
      <c r="G18784" s="176">
        <f t="shared" ref="G18784" si="374">F18784-E18784</f>
        <v>1800000</v>
      </c>
      <c r="H18784" s="702" t="s">
        <v>12373</v>
      </c>
    </row>
    <row r="18785" spans="1:10" ht="24" x14ac:dyDescent="0.2">
      <c r="A18785" s="730">
        <v>45344</v>
      </c>
      <c r="B18785" s="94" t="s">
        <v>11089</v>
      </c>
      <c r="C18785" s="94" t="s">
        <v>558</v>
      </c>
      <c r="D18785" s="802" t="s">
        <v>12516</v>
      </c>
      <c r="E18785" s="176"/>
      <c r="F18785" s="176">
        <v>2092916</v>
      </c>
      <c r="G18785" s="176">
        <f t="shared" ref="G18785:G18788" si="375">F18785-E18785</f>
        <v>2092916</v>
      </c>
      <c r="H18785" s="702" t="s">
        <v>12373</v>
      </c>
    </row>
    <row r="18786" spans="1:10" ht="15" x14ac:dyDescent="0.2">
      <c r="A18786" s="730">
        <v>45344</v>
      </c>
      <c r="B18786" s="94" t="s">
        <v>37</v>
      </c>
      <c r="C18786" s="94" t="s">
        <v>558</v>
      </c>
      <c r="D18786" s="892" t="s">
        <v>12517</v>
      </c>
      <c r="E18786" s="176"/>
      <c r="F18786" s="176">
        <v>246087</v>
      </c>
      <c r="G18786" s="176">
        <f t="shared" si="375"/>
        <v>246087</v>
      </c>
      <c r="H18786" s="702" t="s">
        <v>12373</v>
      </c>
    </row>
    <row r="18787" spans="1:10" ht="15" x14ac:dyDescent="0.2">
      <c r="A18787" s="730">
        <v>45345</v>
      </c>
      <c r="B18787" s="94" t="s">
        <v>9984</v>
      </c>
      <c r="C18787" s="94" t="s">
        <v>558</v>
      </c>
      <c r="D18787" s="892" t="s">
        <v>12515</v>
      </c>
      <c r="E18787" s="176"/>
      <c r="F18787" s="176">
        <v>900000</v>
      </c>
      <c r="G18787" s="176">
        <f t="shared" si="375"/>
        <v>900000</v>
      </c>
      <c r="H18787" s="702" t="s">
        <v>12373</v>
      </c>
    </row>
    <row r="18788" spans="1:10" ht="15" x14ac:dyDescent="0.2">
      <c r="A18788" s="730">
        <v>45345</v>
      </c>
      <c r="B18788" s="94" t="s">
        <v>9984</v>
      </c>
      <c r="C18788" s="94" t="s">
        <v>558</v>
      </c>
      <c r="D18788" s="892" t="s">
        <v>12515</v>
      </c>
      <c r="E18788" s="176"/>
      <c r="F18788" s="176">
        <v>900000</v>
      </c>
      <c r="G18788" s="176">
        <f t="shared" si="375"/>
        <v>900000</v>
      </c>
      <c r="H18788" s="702" t="s">
        <v>12373</v>
      </c>
    </row>
    <row r="18789" spans="1:10" ht="24" x14ac:dyDescent="0.2">
      <c r="A18789" s="730">
        <v>45345</v>
      </c>
      <c r="B18789" s="94" t="s">
        <v>11734</v>
      </c>
      <c r="C18789" s="94" t="s">
        <v>558</v>
      </c>
      <c r="D18789" s="802" t="s">
        <v>12805</v>
      </c>
      <c r="E18789" s="176"/>
      <c r="F18789" s="176">
        <v>1460000</v>
      </c>
      <c r="G18789" s="176">
        <f t="shared" ref="G18789" si="376">F18789-E18789</f>
        <v>1460000</v>
      </c>
      <c r="H18789" s="702" t="s">
        <v>12373</v>
      </c>
    </row>
    <row r="18790" spans="1:10" ht="48" x14ac:dyDescent="0.2">
      <c r="A18790" s="730">
        <v>45349</v>
      </c>
      <c r="B18790" s="94" t="s">
        <v>11499</v>
      </c>
      <c r="C18790" s="94" t="s">
        <v>558</v>
      </c>
      <c r="D18790" s="802" t="s">
        <v>12591</v>
      </c>
      <c r="E18790" s="176"/>
      <c r="F18790" s="176">
        <v>200000</v>
      </c>
      <c r="G18790" s="176">
        <f t="shared" ref="G18790" si="377">F18790-E18790</f>
        <v>200000</v>
      </c>
      <c r="H18790" s="702" t="s">
        <v>12373</v>
      </c>
    </row>
    <row r="18791" spans="1:10" ht="24" x14ac:dyDescent="0.2">
      <c r="A18791" s="730">
        <v>45351</v>
      </c>
      <c r="B18791" s="94" t="s">
        <v>11089</v>
      </c>
      <c r="C18791" s="94" t="s">
        <v>558</v>
      </c>
      <c r="D18791" s="802" t="s">
        <v>12615</v>
      </c>
      <c r="E18791" s="176"/>
      <c r="F18791" s="176">
        <v>638634</v>
      </c>
      <c r="G18791" s="176">
        <f t="shared" ref="G18791" si="378">F18791-E18791</f>
        <v>638634</v>
      </c>
      <c r="H18791" s="702" t="s">
        <v>12373</v>
      </c>
    </row>
    <row r="18792" spans="1:10" ht="15" x14ac:dyDescent="0.2">
      <c r="A18792" s="734">
        <v>45353</v>
      </c>
      <c r="B18792" s="63" t="s">
        <v>11089</v>
      </c>
      <c r="C18792" s="63" t="s">
        <v>9547</v>
      </c>
      <c r="D18792" s="183" t="s">
        <v>8199</v>
      </c>
      <c r="E18792" s="126">
        <v>2000</v>
      </c>
      <c r="F18792" s="126"/>
      <c r="G18792" s="126">
        <f>F18792-E18792</f>
        <v>-2000</v>
      </c>
      <c r="H18792" s="705" t="s">
        <v>12652</v>
      </c>
      <c r="J18792" s="40"/>
    </row>
    <row r="18793" spans="1:10" ht="15" x14ac:dyDescent="0.2">
      <c r="A18793" s="734">
        <v>45353</v>
      </c>
      <c r="B18793" s="63" t="s">
        <v>103</v>
      </c>
      <c r="C18793" s="63" t="s">
        <v>103</v>
      </c>
      <c r="D18793" s="183" t="s">
        <v>12550</v>
      </c>
      <c r="E18793" s="126">
        <v>6000</v>
      </c>
      <c r="F18793" s="126"/>
      <c r="G18793" s="126">
        <f>F18793-E18793</f>
        <v>-6000</v>
      </c>
      <c r="H18793" s="705" t="s">
        <v>12652</v>
      </c>
      <c r="J18793" s="40"/>
    </row>
    <row r="18794" spans="1:10" ht="15" x14ac:dyDescent="0.2">
      <c r="A18794" s="734">
        <v>45353</v>
      </c>
      <c r="B18794" s="63" t="s">
        <v>10230</v>
      </c>
      <c r="C18794" s="63" t="s">
        <v>5740</v>
      </c>
      <c r="D18794" s="183" t="s">
        <v>10335</v>
      </c>
      <c r="E18794" s="126">
        <v>400</v>
      </c>
      <c r="F18794" s="126"/>
      <c r="G18794" s="126">
        <f>F18794-E18794</f>
        <v>-400</v>
      </c>
      <c r="H18794" s="705" t="s">
        <v>12652</v>
      </c>
      <c r="J18794" s="40"/>
    </row>
    <row r="18795" spans="1:10" ht="15" x14ac:dyDescent="0.2">
      <c r="A18795" s="734">
        <v>45353</v>
      </c>
      <c r="B18795" s="63" t="s">
        <v>10230</v>
      </c>
      <c r="C18795" s="63" t="s">
        <v>8370</v>
      </c>
      <c r="D18795" s="183" t="s">
        <v>369</v>
      </c>
      <c r="E18795" s="126">
        <v>200</v>
      </c>
      <c r="F18795" s="126"/>
      <c r="G18795" s="126">
        <f>F18795-E18795</f>
        <v>-200</v>
      </c>
      <c r="H18795" s="705" t="s">
        <v>12652</v>
      </c>
      <c r="J18795" s="40"/>
    </row>
    <row r="18796" spans="1:10" ht="15" x14ac:dyDescent="0.2">
      <c r="A18796" s="734">
        <v>45353</v>
      </c>
      <c r="B18796" s="63" t="s">
        <v>11892</v>
      </c>
      <c r="C18796" s="63" t="s">
        <v>5740</v>
      </c>
      <c r="D18796" s="183" t="s">
        <v>12633</v>
      </c>
      <c r="E18796" s="126">
        <v>5000</v>
      </c>
      <c r="F18796" s="126"/>
      <c r="G18796" s="126">
        <f>F18796-E18796</f>
        <v>-5000</v>
      </c>
      <c r="H18796" s="705" t="s">
        <v>12652</v>
      </c>
      <c r="J18796" s="40"/>
    </row>
    <row r="18797" spans="1:10" ht="24" x14ac:dyDescent="0.2">
      <c r="A18797" s="734">
        <v>45353</v>
      </c>
      <c r="B18797" s="63" t="s">
        <v>12525</v>
      </c>
      <c r="C18797" s="63" t="s">
        <v>12634</v>
      </c>
      <c r="D18797" s="183" t="s">
        <v>12635</v>
      </c>
      <c r="E18797" s="126">
        <v>50000</v>
      </c>
      <c r="F18797" s="126"/>
      <c r="G18797" s="126">
        <f t="shared" ref="G18797:G18798" si="379">F18797-E18797</f>
        <v>-50000</v>
      </c>
      <c r="H18797" s="705" t="s">
        <v>12652</v>
      </c>
      <c r="J18797" s="40"/>
    </row>
    <row r="18798" spans="1:10" ht="15" x14ac:dyDescent="0.2">
      <c r="A18798" s="734">
        <v>45353</v>
      </c>
      <c r="B18798" s="63" t="s">
        <v>11734</v>
      </c>
      <c r="C18798" s="63" t="s">
        <v>10989</v>
      </c>
      <c r="D18798" s="183" t="s">
        <v>6485</v>
      </c>
      <c r="E18798" s="126">
        <v>14460</v>
      </c>
      <c r="F18798" s="126"/>
      <c r="G18798" s="126">
        <f t="shared" si="379"/>
        <v>-14460</v>
      </c>
      <c r="H18798" s="705" t="s">
        <v>12652</v>
      </c>
      <c r="J18798" s="40"/>
    </row>
    <row r="18799" spans="1:10" ht="15" x14ac:dyDescent="0.2">
      <c r="A18799" s="734">
        <v>45353</v>
      </c>
      <c r="B18799" s="63" t="s">
        <v>103</v>
      </c>
      <c r="C18799" s="63" t="s">
        <v>12636</v>
      </c>
      <c r="D18799" s="183" t="s">
        <v>12637</v>
      </c>
      <c r="E18799" s="126">
        <v>3000</v>
      </c>
      <c r="F18799" s="126"/>
      <c r="G18799" s="126">
        <f t="shared" ref="G18799:G18805" si="380">F18799-E18799</f>
        <v>-3000</v>
      </c>
      <c r="H18799" s="705" t="s">
        <v>12652</v>
      </c>
      <c r="J18799" s="40"/>
    </row>
    <row r="18800" spans="1:10" ht="15" x14ac:dyDescent="0.2">
      <c r="A18800" s="734">
        <v>45353</v>
      </c>
      <c r="B18800" s="63" t="s">
        <v>11085</v>
      </c>
      <c r="C18800" s="63" t="s">
        <v>5740</v>
      </c>
      <c r="D18800" s="183" t="s">
        <v>369</v>
      </c>
      <c r="E18800" s="126">
        <v>1200</v>
      </c>
      <c r="F18800" s="126"/>
      <c r="G18800" s="126">
        <f t="shared" si="380"/>
        <v>-1200</v>
      </c>
      <c r="H18800" s="705" t="s">
        <v>12652</v>
      </c>
      <c r="J18800" s="40"/>
    </row>
    <row r="18801" spans="1:10" ht="15" x14ac:dyDescent="0.2">
      <c r="A18801" s="734">
        <v>45355</v>
      </c>
      <c r="B18801" s="63" t="s">
        <v>25</v>
      </c>
      <c r="C18801" s="63" t="s">
        <v>8148</v>
      </c>
      <c r="D18801" s="183" t="s">
        <v>6309</v>
      </c>
      <c r="E18801" s="126">
        <v>865</v>
      </c>
      <c r="F18801" s="126"/>
      <c r="G18801" s="126">
        <f t="shared" si="380"/>
        <v>-865</v>
      </c>
      <c r="H18801" s="705" t="s">
        <v>12652</v>
      </c>
      <c r="J18801" s="40"/>
    </row>
    <row r="18802" spans="1:10" ht="15" x14ac:dyDescent="0.2">
      <c r="A18802" s="734">
        <v>45355</v>
      </c>
      <c r="B18802" s="63" t="s">
        <v>103</v>
      </c>
      <c r="C18802" s="63" t="s">
        <v>8148</v>
      </c>
      <c r="D18802" s="183" t="s">
        <v>6309</v>
      </c>
      <c r="E18802" s="126">
        <v>745</v>
      </c>
      <c r="F18802" s="126"/>
      <c r="G18802" s="126">
        <f t="shared" si="380"/>
        <v>-745</v>
      </c>
      <c r="H18802" s="705" t="s">
        <v>12652</v>
      </c>
      <c r="J18802" s="40"/>
    </row>
    <row r="18803" spans="1:10" ht="15" x14ac:dyDescent="0.2">
      <c r="A18803" s="734">
        <v>45355</v>
      </c>
      <c r="B18803" s="63" t="s">
        <v>103</v>
      </c>
      <c r="C18803" s="63" t="s">
        <v>103</v>
      </c>
      <c r="D18803" s="183" t="s">
        <v>12550</v>
      </c>
      <c r="E18803" s="126">
        <v>3000</v>
      </c>
      <c r="F18803" s="126"/>
      <c r="G18803" s="126">
        <f t="shared" si="380"/>
        <v>-3000</v>
      </c>
      <c r="H18803" s="705" t="s">
        <v>12652</v>
      </c>
      <c r="J18803" s="40"/>
    </row>
    <row r="18804" spans="1:10" ht="15" x14ac:dyDescent="0.2">
      <c r="A18804" s="734">
        <v>45355</v>
      </c>
      <c r="B18804" s="63" t="s">
        <v>11085</v>
      </c>
      <c r="C18804" s="63" t="s">
        <v>12638</v>
      </c>
      <c r="D18804" s="183" t="s">
        <v>1156</v>
      </c>
      <c r="E18804" s="126">
        <v>10000</v>
      </c>
      <c r="F18804" s="126"/>
      <c r="G18804" s="126">
        <f t="shared" si="380"/>
        <v>-10000</v>
      </c>
      <c r="H18804" s="705" t="s">
        <v>12652</v>
      </c>
      <c r="J18804" s="40"/>
    </row>
    <row r="18805" spans="1:10" ht="15" x14ac:dyDescent="0.2">
      <c r="A18805" s="734">
        <v>45355</v>
      </c>
      <c r="B18805" s="63" t="s">
        <v>11892</v>
      </c>
      <c r="C18805" s="63" t="s">
        <v>430</v>
      </c>
      <c r="D18805" s="183" t="s">
        <v>12639</v>
      </c>
      <c r="E18805" s="126">
        <v>225000</v>
      </c>
      <c r="F18805" s="126"/>
      <c r="G18805" s="126">
        <f t="shared" si="380"/>
        <v>-225000</v>
      </c>
      <c r="H18805" s="705" t="s">
        <v>12652</v>
      </c>
      <c r="J18805" s="40"/>
    </row>
    <row r="18806" spans="1:10" ht="15" x14ac:dyDescent="0.2">
      <c r="A18806" s="734">
        <v>45355</v>
      </c>
      <c r="B18806" s="63" t="s">
        <v>11892</v>
      </c>
      <c r="C18806" s="63" t="s">
        <v>10989</v>
      </c>
      <c r="D18806" s="183" t="s">
        <v>12640</v>
      </c>
      <c r="E18806" s="126">
        <v>10000</v>
      </c>
      <c r="F18806" s="126"/>
      <c r="G18806" s="126">
        <f t="shared" ref="G18806:G18812" si="381">F18806-E18806</f>
        <v>-10000</v>
      </c>
      <c r="H18806" s="705" t="s">
        <v>12652</v>
      </c>
      <c r="J18806" s="40"/>
    </row>
    <row r="18807" spans="1:10" ht="15" x14ac:dyDescent="0.2">
      <c r="A18807" s="734">
        <v>45355</v>
      </c>
      <c r="B18807" s="63" t="s">
        <v>11892</v>
      </c>
      <c r="C18807" s="63" t="s">
        <v>5386</v>
      </c>
      <c r="D18807" s="183" t="s">
        <v>12641</v>
      </c>
      <c r="E18807" s="126">
        <v>6000</v>
      </c>
      <c r="F18807" s="126"/>
      <c r="G18807" s="126">
        <f t="shared" si="381"/>
        <v>-6000</v>
      </c>
      <c r="H18807" s="705" t="s">
        <v>12652</v>
      </c>
      <c r="J18807" s="40"/>
    </row>
    <row r="18808" spans="1:10" ht="15" x14ac:dyDescent="0.2">
      <c r="A18808" s="734">
        <v>45355</v>
      </c>
      <c r="B18808" s="63" t="s">
        <v>103</v>
      </c>
      <c r="C18808" s="63" t="s">
        <v>10587</v>
      </c>
      <c r="D18808" s="183" t="s">
        <v>1156</v>
      </c>
      <c r="E18808" s="126">
        <v>7000</v>
      </c>
      <c r="F18808" s="126"/>
      <c r="G18808" s="126">
        <f t="shared" si="381"/>
        <v>-7000</v>
      </c>
      <c r="H18808" s="705" t="s">
        <v>12652</v>
      </c>
      <c r="J18808" s="40"/>
    </row>
    <row r="18809" spans="1:10" ht="15" x14ac:dyDescent="0.2">
      <c r="A18809" s="734">
        <v>45355</v>
      </c>
      <c r="B18809" s="63" t="s">
        <v>103</v>
      </c>
      <c r="C18809" s="63" t="s">
        <v>103</v>
      </c>
      <c r="D18809" s="183" t="s">
        <v>12415</v>
      </c>
      <c r="E18809" s="126">
        <v>1000</v>
      </c>
      <c r="F18809" s="126"/>
      <c r="G18809" s="126">
        <f t="shared" si="381"/>
        <v>-1000</v>
      </c>
      <c r="H18809" s="705" t="s">
        <v>12652</v>
      </c>
      <c r="J18809" s="40"/>
    </row>
    <row r="18810" spans="1:10" ht="15" x14ac:dyDescent="0.2">
      <c r="A18810" s="734">
        <v>45356</v>
      </c>
      <c r="B18810" s="63" t="s">
        <v>12617</v>
      </c>
      <c r="C18810" s="63" t="s">
        <v>10989</v>
      </c>
      <c r="D18810" s="183" t="s">
        <v>12642</v>
      </c>
      <c r="E18810" s="126">
        <v>4800</v>
      </c>
      <c r="F18810" s="126"/>
      <c r="G18810" s="126">
        <f t="shared" si="381"/>
        <v>-4800</v>
      </c>
      <c r="H18810" s="705" t="s">
        <v>12652</v>
      </c>
      <c r="J18810" s="40"/>
    </row>
    <row r="18811" spans="1:10" ht="15" x14ac:dyDescent="0.2">
      <c r="A18811" s="734">
        <v>45356</v>
      </c>
      <c r="B18811" s="63" t="s">
        <v>10906</v>
      </c>
      <c r="C18811" s="63" t="s">
        <v>285</v>
      </c>
      <c r="D18811" s="183" t="s">
        <v>8661</v>
      </c>
      <c r="E18811" s="126">
        <v>500</v>
      </c>
      <c r="F18811" s="126"/>
      <c r="G18811" s="126">
        <f t="shared" si="381"/>
        <v>-500</v>
      </c>
      <c r="H18811" s="705" t="s">
        <v>12652</v>
      </c>
      <c r="J18811" s="40"/>
    </row>
    <row r="18812" spans="1:10" ht="15" x14ac:dyDescent="0.2">
      <c r="A18812" s="734">
        <v>45356</v>
      </c>
      <c r="B18812" s="63" t="s">
        <v>103</v>
      </c>
      <c r="C18812" s="63" t="s">
        <v>103</v>
      </c>
      <c r="D18812" s="183" t="s">
        <v>12550</v>
      </c>
      <c r="E18812" s="126">
        <v>4000</v>
      </c>
      <c r="F18812" s="126"/>
      <c r="G18812" s="126">
        <f t="shared" si="381"/>
        <v>-4000</v>
      </c>
      <c r="H18812" s="705" t="s">
        <v>12652</v>
      </c>
      <c r="J18812" s="40"/>
    </row>
    <row r="18813" spans="1:10" ht="15" x14ac:dyDescent="0.2">
      <c r="A18813" s="734">
        <v>45356</v>
      </c>
      <c r="B18813" s="63" t="s">
        <v>11734</v>
      </c>
      <c r="C18813" s="63" t="s">
        <v>10989</v>
      </c>
      <c r="D18813" s="183" t="s">
        <v>12643</v>
      </c>
      <c r="E18813" s="126">
        <v>2400</v>
      </c>
      <c r="F18813" s="126"/>
      <c r="G18813" s="126">
        <f t="shared" ref="G18813:G18818" si="382">F18813-E18813</f>
        <v>-2400</v>
      </c>
      <c r="H18813" s="705" t="s">
        <v>12652</v>
      </c>
      <c r="J18813" s="40"/>
    </row>
    <row r="18814" spans="1:10" ht="15" x14ac:dyDescent="0.2">
      <c r="A18814" s="734">
        <v>45356</v>
      </c>
      <c r="B18814" s="63" t="s">
        <v>12359</v>
      </c>
      <c r="C18814" s="63" t="s">
        <v>11095</v>
      </c>
      <c r="D18814" s="183" t="s">
        <v>1156</v>
      </c>
      <c r="E18814" s="126">
        <v>22000</v>
      </c>
      <c r="F18814" s="126"/>
      <c r="G18814" s="126">
        <f t="shared" si="382"/>
        <v>-22000</v>
      </c>
      <c r="H18814" s="705" t="s">
        <v>12652</v>
      </c>
      <c r="J18814" s="40"/>
    </row>
    <row r="18815" spans="1:10" ht="15" x14ac:dyDescent="0.2">
      <c r="A18815" s="734">
        <v>45356</v>
      </c>
      <c r="B18815" s="63" t="s">
        <v>37</v>
      </c>
      <c r="C18815" s="63" t="s">
        <v>391</v>
      </c>
      <c r="D18815" s="183" t="s">
        <v>5754</v>
      </c>
      <c r="E18815" s="126">
        <v>3000</v>
      </c>
      <c r="F18815" s="126"/>
      <c r="G18815" s="126">
        <f t="shared" si="382"/>
        <v>-3000</v>
      </c>
      <c r="H18815" s="705" t="s">
        <v>12652</v>
      </c>
      <c r="J18815" s="40"/>
    </row>
    <row r="18816" spans="1:10" ht="15" x14ac:dyDescent="0.2">
      <c r="A18816" s="734">
        <v>45356</v>
      </c>
      <c r="B18816" s="63" t="s">
        <v>12617</v>
      </c>
      <c r="C18816" s="63" t="s">
        <v>391</v>
      </c>
      <c r="D18816" s="183" t="s">
        <v>12646</v>
      </c>
      <c r="E18816" s="126">
        <v>12800</v>
      </c>
      <c r="F18816" s="126"/>
      <c r="G18816" s="126">
        <f t="shared" si="382"/>
        <v>-12800</v>
      </c>
      <c r="H18816" s="705" t="s">
        <v>12652</v>
      </c>
      <c r="J18816" s="40"/>
    </row>
    <row r="18817" spans="1:10" ht="15" x14ac:dyDescent="0.2">
      <c r="A18817" s="734">
        <v>45356</v>
      </c>
      <c r="B18817" s="63" t="s">
        <v>37</v>
      </c>
      <c r="C18817" s="63" t="s">
        <v>391</v>
      </c>
      <c r="D18817" s="183" t="s">
        <v>12724</v>
      </c>
      <c r="E18817" s="126">
        <v>5000</v>
      </c>
      <c r="F18817" s="126"/>
      <c r="G18817" s="126">
        <f t="shared" si="382"/>
        <v>-5000</v>
      </c>
      <c r="H18817" s="705" t="s">
        <v>12652</v>
      </c>
      <c r="J18817" s="40"/>
    </row>
    <row r="18818" spans="1:10" ht="15" x14ac:dyDescent="0.2">
      <c r="A18818" s="734">
        <v>45357</v>
      </c>
      <c r="B18818" s="63" t="s">
        <v>10774</v>
      </c>
      <c r="C18818" s="63" t="s">
        <v>391</v>
      </c>
      <c r="D18818" s="183" t="s">
        <v>12725</v>
      </c>
      <c r="E18818" s="126">
        <v>5000</v>
      </c>
      <c r="F18818" s="126"/>
      <c r="G18818" s="126">
        <f t="shared" si="382"/>
        <v>-5000</v>
      </c>
      <c r="H18818" s="705" t="s">
        <v>12652</v>
      </c>
      <c r="J18818" s="40"/>
    </row>
    <row r="18819" spans="1:10" ht="15" x14ac:dyDescent="0.2">
      <c r="A18819" s="734">
        <v>45357</v>
      </c>
      <c r="B18819" s="63" t="s">
        <v>103</v>
      </c>
      <c r="C18819" s="63" t="s">
        <v>103</v>
      </c>
      <c r="D18819" s="183" t="s">
        <v>12550</v>
      </c>
      <c r="E18819" s="126">
        <v>5000</v>
      </c>
      <c r="F18819" s="126"/>
      <c r="G18819" s="126">
        <f t="shared" ref="G18819:G19002" si="383">F18819-E18819</f>
        <v>-5000</v>
      </c>
      <c r="H18819" s="705" t="s">
        <v>12652</v>
      </c>
      <c r="J18819" s="40"/>
    </row>
    <row r="18820" spans="1:10" ht="15" x14ac:dyDescent="0.2">
      <c r="A18820" s="734">
        <v>45357</v>
      </c>
      <c r="B18820" s="63" t="s">
        <v>103</v>
      </c>
      <c r="C18820" s="63" t="s">
        <v>12495</v>
      </c>
      <c r="D18820" s="183" t="s">
        <v>369</v>
      </c>
      <c r="E18820" s="126">
        <v>6000</v>
      </c>
      <c r="F18820" s="126"/>
      <c r="G18820" s="126">
        <f t="shared" si="383"/>
        <v>-6000</v>
      </c>
      <c r="H18820" s="705" t="s">
        <v>12652</v>
      </c>
      <c r="J18820" s="40"/>
    </row>
    <row r="18821" spans="1:10" ht="15" x14ac:dyDescent="0.2">
      <c r="A18821" s="734">
        <v>45357</v>
      </c>
      <c r="B18821" s="63" t="s">
        <v>103</v>
      </c>
      <c r="C18821" s="63" t="s">
        <v>1494</v>
      </c>
      <c r="D18821" s="183" t="s">
        <v>369</v>
      </c>
      <c r="E18821" s="126">
        <v>1700</v>
      </c>
      <c r="F18821" s="126"/>
      <c r="G18821" s="126">
        <f t="shared" si="383"/>
        <v>-1700</v>
      </c>
      <c r="H18821" s="705" t="s">
        <v>12652</v>
      </c>
      <c r="J18821" s="40"/>
    </row>
    <row r="18822" spans="1:10" ht="15" x14ac:dyDescent="0.2">
      <c r="A18822" s="734">
        <v>45357</v>
      </c>
      <c r="B18822" s="63" t="s">
        <v>11085</v>
      </c>
      <c r="C18822" s="63" t="s">
        <v>5740</v>
      </c>
      <c r="D18822" s="183" t="s">
        <v>369</v>
      </c>
      <c r="E18822" s="126">
        <v>1400</v>
      </c>
      <c r="F18822" s="126"/>
      <c r="G18822" s="126">
        <f t="shared" si="383"/>
        <v>-1400</v>
      </c>
      <c r="H18822" s="705" t="s">
        <v>12652</v>
      </c>
      <c r="J18822" s="40"/>
    </row>
    <row r="18823" spans="1:10" ht="15" x14ac:dyDescent="0.2">
      <c r="A18823" s="734">
        <v>45357</v>
      </c>
      <c r="B18823" s="63" t="s">
        <v>11085</v>
      </c>
      <c r="C18823" s="63" t="s">
        <v>10989</v>
      </c>
      <c r="D18823" s="183" t="s">
        <v>12649</v>
      </c>
      <c r="E18823" s="126">
        <v>950</v>
      </c>
      <c r="F18823" s="126"/>
      <c r="G18823" s="126">
        <f t="shared" si="383"/>
        <v>-950</v>
      </c>
      <c r="H18823" s="705" t="s">
        <v>12652</v>
      </c>
      <c r="J18823" s="40"/>
    </row>
    <row r="18824" spans="1:10" ht="15" x14ac:dyDescent="0.2">
      <c r="A18824" s="734">
        <v>45357</v>
      </c>
      <c r="B18824" s="63" t="s">
        <v>11085</v>
      </c>
      <c r="C18824" s="63" t="s">
        <v>10989</v>
      </c>
      <c r="D18824" s="183" t="s">
        <v>12686</v>
      </c>
      <c r="E18824" s="126">
        <v>21000</v>
      </c>
      <c r="F18824" s="126"/>
      <c r="G18824" s="126">
        <f t="shared" si="383"/>
        <v>-21000</v>
      </c>
      <c r="H18824" s="705" t="s">
        <v>12652</v>
      </c>
      <c r="J18824" s="40"/>
    </row>
    <row r="18825" spans="1:10" ht="15" x14ac:dyDescent="0.2">
      <c r="A18825" s="734">
        <v>45357</v>
      </c>
      <c r="B18825" s="63" t="s">
        <v>25</v>
      </c>
      <c r="C18825" s="63" t="s">
        <v>2427</v>
      </c>
      <c r="D18825" s="183" t="s">
        <v>12650</v>
      </c>
      <c r="E18825" s="126">
        <v>150000</v>
      </c>
      <c r="F18825" s="126"/>
      <c r="G18825" s="126">
        <f t="shared" si="383"/>
        <v>-150000</v>
      </c>
      <c r="H18825" s="705" t="s">
        <v>12652</v>
      </c>
      <c r="J18825" s="40"/>
    </row>
    <row r="18826" spans="1:10" ht="15" x14ac:dyDescent="0.2">
      <c r="A18826" s="734">
        <v>45357</v>
      </c>
      <c r="B18826" s="63" t="s">
        <v>11734</v>
      </c>
      <c r="C18826" s="63" t="s">
        <v>10989</v>
      </c>
      <c r="D18826" s="183" t="s">
        <v>12651</v>
      </c>
      <c r="E18826" s="126">
        <v>21000</v>
      </c>
      <c r="F18826" s="126"/>
      <c r="G18826" s="126">
        <f t="shared" si="383"/>
        <v>-21000</v>
      </c>
      <c r="H18826" s="705" t="s">
        <v>12652</v>
      </c>
      <c r="J18826" s="40"/>
    </row>
    <row r="18827" spans="1:10" ht="15" x14ac:dyDescent="0.2">
      <c r="A18827" s="734">
        <v>45357</v>
      </c>
      <c r="B18827" s="63" t="s">
        <v>11734</v>
      </c>
      <c r="C18827" s="63" t="s">
        <v>12692</v>
      </c>
      <c r="D18827" s="183" t="s">
        <v>10719</v>
      </c>
      <c r="E18827" s="126">
        <v>40000</v>
      </c>
      <c r="F18827" s="126"/>
      <c r="G18827" s="126">
        <f t="shared" si="383"/>
        <v>-40000</v>
      </c>
      <c r="H18827" s="705" t="s">
        <v>12652</v>
      </c>
      <c r="J18827" s="40"/>
    </row>
    <row r="18828" spans="1:10" ht="15" x14ac:dyDescent="0.2">
      <c r="A18828" s="734">
        <v>45358</v>
      </c>
      <c r="B18828" s="63" t="s">
        <v>11734</v>
      </c>
      <c r="C18828" s="63" t="s">
        <v>10989</v>
      </c>
      <c r="D18828" s="183" t="s">
        <v>12651</v>
      </c>
      <c r="E18828" s="126">
        <v>9000</v>
      </c>
      <c r="F18828" s="126"/>
      <c r="G18828" s="126">
        <f t="shared" si="383"/>
        <v>-9000</v>
      </c>
      <c r="H18828" s="705" t="s">
        <v>12652</v>
      </c>
      <c r="J18828" s="40"/>
    </row>
    <row r="18829" spans="1:10" ht="15" x14ac:dyDescent="0.2">
      <c r="A18829" s="734">
        <v>45357</v>
      </c>
      <c r="B18829" s="63" t="s">
        <v>10906</v>
      </c>
      <c r="C18829" s="63" t="s">
        <v>10989</v>
      </c>
      <c r="D18829" s="183" t="s">
        <v>12687</v>
      </c>
      <c r="E18829" s="126">
        <v>15500</v>
      </c>
      <c r="F18829" s="126"/>
      <c r="G18829" s="126">
        <f t="shared" ref="G18829:G18832" si="384">F18829-E18829</f>
        <v>-15500</v>
      </c>
      <c r="H18829" s="705" t="s">
        <v>12652</v>
      </c>
      <c r="J18829" s="40"/>
    </row>
    <row r="18830" spans="1:10" ht="15" x14ac:dyDescent="0.2">
      <c r="A18830" s="734">
        <v>45358</v>
      </c>
      <c r="B18830" s="63" t="s">
        <v>10906</v>
      </c>
      <c r="C18830" s="63" t="s">
        <v>285</v>
      </c>
      <c r="D18830" s="183" t="s">
        <v>12682</v>
      </c>
      <c r="E18830" s="126">
        <v>650</v>
      </c>
      <c r="F18830" s="126"/>
      <c r="G18830" s="126">
        <f t="shared" si="384"/>
        <v>-650</v>
      </c>
      <c r="H18830" s="705" t="s">
        <v>12652</v>
      </c>
      <c r="J18830" s="40"/>
    </row>
    <row r="18831" spans="1:10" ht="15" x14ac:dyDescent="0.2">
      <c r="A18831" s="734">
        <v>45358</v>
      </c>
      <c r="B18831" s="63" t="s">
        <v>8557</v>
      </c>
      <c r="C18831" s="63" t="s">
        <v>11970</v>
      </c>
      <c r="D18831" s="183" t="s">
        <v>12685</v>
      </c>
      <c r="E18831" s="126">
        <v>20000</v>
      </c>
      <c r="F18831" s="126"/>
      <c r="G18831" s="126">
        <f t="shared" si="384"/>
        <v>-20000</v>
      </c>
      <c r="H18831" s="705" t="s">
        <v>12652</v>
      </c>
      <c r="J18831" s="40"/>
    </row>
    <row r="18832" spans="1:10" ht="15" x14ac:dyDescent="0.2">
      <c r="A18832" s="734">
        <v>45358</v>
      </c>
      <c r="B18832" s="63" t="s">
        <v>11085</v>
      </c>
      <c r="C18832" s="63" t="s">
        <v>5740</v>
      </c>
      <c r="D18832" s="183" t="s">
        <v>369</v>
      </c>
      <c r="E18832" s="126">
        <v>800</v>
      </c>
      <c r="F18832" s="126"/>
      <c r="G18832" s="126">
        <f t="shared" si="384"/>
        <v>-800</v>
      </c>
      <c r="H18832" s="705" t="s">
        <v>12652</v>
      </c>
      <c r="J18832" s="40"/>
    </row>
    <row r="18833" spans="1:10" ht="15" x14ac:dyDescent="0.2">
      <c r="A18833" s="734">
        <v>45359</v>
      </c>
      <c r="B18833" s="63" t="s">
        <v>103</v>
      </c>
      <c r="C18833" s="63" t="s">
        <v>103</v>
      </c>
      <c r="D18833" s="183" t="s">
        <v>12550</v>
      </c>
      <c r="E18833" s="126">
        <v>4000</v>
      </c>
      <c r="F18833" s="126"/>
      <c r="G18833" s="126">
        <f t="shared" ref="G18833:G18842" si="385">F18833-E18833</f>
        <v>-4000</v>
      </c>
      <c r="H18833" s="705" t="s">
        <v>12652</v>
      </c>
      <c r="J18833" s="40"/>
    </row>
    <row r="18834" spans="1:10" ht="15" x14ac:dyDescent="0.2">
      <c r="A18834" s="734">
        <v>45359</v>
      </c>
      <c r="B18834" s="63" t="s">
        <v>12688</v>
      </c>
      <c r="C18834" s="63" t="s">
        <v>10989</v>
      </c>
      <c r="D18834" s="183" t="s">
        <v>12689</v>
      </c>
      <c r="E18834" s="126">
        <v>182980</v>
      </c>
      <c r="F18834" s="126"/>
      <c r="G18834" s="126">
        <f t="shared" si="385"/>
        <v>-182980</v>
      </c>
      <c r="H18834" s="705" t="s">
        <v>12652</v>
      </c>
      <c r="J18834" s="40"/>
    </row>
    <row r="18835" spans="1:10" ht="15" x14ac:dyDescent="0.2">
      <c r="A18835" s="734">
        <v>45359</v>
      </c>
      <c r="B18835" s="63" t="s">
        <v>12688</v>
      </c>
      <c r="C18835" s="63" t="s">
        <v>5740</v>
      </c>
      <c r="D18835" s="183" t="s">
        <v>369</v>
      </c>
      <c r="E18835" s="126">
        <v>500</v>
      </c>
      <c r="F18835" s="126"/>
      <c r="G18835" s="126">
        <f t="shared" si="385"/>
        <v>-500</v>
      </c>
      <c r="H18835" s="705" t="s">
        <v>12652</v>
      </c>
      <c r="J18835" s="40"/>
    </row>
    <row r="18836" spans="1:10" ht="15" x14ac:dyDescent="0.2">
      <c r="A18836" s="734">
        <v>45359</v>
      </c>
      <c r="B18836" s="63" t="s">
        <v>12688</v>
      </c>
      <c r="C18836" s="63" t="s">
        <v>285</v>
      </c>
      <c r="D18836" s="183" t="s">
        <v>8661</v>
      </c>
      <c r="E18836" s="126">
        <v>500</v>
      </c>
      <c r="F18836" s="126"/>
      <c r="G18836" s="126">
        <f t="shared" si="385"/>
        <v>-500</v>
      </c>
      <c r="H18836" s="705" t="s">
        <v>12652</v>
      </c>
      <c r="J18836" s="40"/>
    </row>
    <row r="18837" spans="1:10" ht="15" x14ac:dyDescent="0.2">
      <c r="A18837" s="734">
        <v>45359</v>
      </c>
      <c r="B18837" s="63" t="s">
        <v>12688</v>
      </c>
      <c r="C18837" s="63" t="s">
        <v>11880</v>
      </c>
      <c r="D18837" s="183" t="s">
        <v>12690</v>
      </c>
      <c r="E18837" s="126">
        <v>10000</v>
      </c>
      <c r="F18837" s="126"/>
      <c r="G18837" s="126">
        <f t="shared" si="385"/>
        <v>-10000</v>
      </c>
      <c r="H18837" s="705" t="s">
        <v>12652</v>
      </c>
      <c r="J18837" s="40"/>
    </row>
    <row r="18838" spans="1:10" ht="15" x14ac:dyDescent="0.2">
      <c r="A18838" s="734">
        <v>45359</v>
      </c>
      <c r="B18838" s="63" t="s">
        <v>12688</v>
      </c>
      <c r="C18838" s="63" t="s">
        <v>5740</v>
      </c>
      <c r="D18838" s="183" t="s">
        <v>369</v>
      </c>
      <c r="E18838" s="126">
        <v>1500</v>
      </c>
      <c r="F18838" s="126"/>
      <c r="G18838" s="126">
        <f t="shared" si="385"/>
        <v>-1500</v>
      </c>
      <c r="H18838" s="705" t="s">
        <v>12652</v>
      </c>
      <c r="J18838" s="40"/>
    </row>
    <row r="18839" spans="1:10" ht="15" x14ac:dyDescent="0.2">
      <c r="A18839" s="734">
        <v>45359</v>
      </c>
      <c r="B18839" s="63" t="s">
        <v>11085</v>
      </c>
      <c r="C18839" s="63" t="s">
        <v>10989</v>
      </c>
      <c r="D18839" s="183" t="s">
        <v>12693</v>
      </c>
      <c r="E18839" s="126">
        <v>233500</v>
      </c>
      <c r="F18839" s="126"/>
      <c r="G18839" s="126">
        <f t="shared" si="385"/>
        <v>-233500</v>
      </c>
      <c r="H18839" s="705" t="s">
        <v>12652</v>
      </c>
      <c r="J18839" s="40"/>
    </row>
    <row r="18840" spans="1:10" ht="15" x14ac:dyDescent="0.2">
      <c r="A18840" s="734">
        <v>45359</v>
      </c>
      <c r="B18840" s="63" t="s">
        <v>11085</v>
      </c>
      <c r="C18840" s="63" t="s">
        <v>10989</v>
      </c>
      <c r="D18840" s="183" t="s">
        <v>12694</v>
      </c>
      <c r="E18840" s="126">
        <v>35600</v>
      </c>
      <c r="F18840" s="126"/>
      <c r="G18840" s="126">
        <f t="shared" si="385"/>
        <v>-35600</v>
      </c>
      <c r="H18840" s="705" t="s">
        <v>12652</v>
      </c>
      <c r="J18840" s="40"/>
    </row>
    <row r="18841" spans="1:10" ht="15" x14ac:dyDescent="0.2">
      <c r="A18841" s="734">
        <v>45359</v>
      </c>
      <c r="B18841" s="63" t="s">
        <v>11892</v>
      </c>
      <c r="C18841" s="63" t="s">
        <v>10989</v>
      </c>
      <c r="D18841" s="183" t="s">
        <v>12695</v>
      </c>
      <c r="E18841" s="126">
        <v>32000</v>
      </c>
      <c r="F18841" s="126"/>
      <c r="G18841" s="126">
        <f t="shared" si="385"/>
        <v>-32000</v>
      </c>
      <c r="H18841" s="705" t="s">
        <v>12652</v>
      </c>
      <c r="J18841" s="40"/>
    </row>
    <row r="18842" spans="1:10" ht="15" x14ac:dyDescent="0.2">
      <c r="A18842" s="734">
        <v>45359</v>
      </c>
      <c r="B18842" s="63" t="s">
        <v>11085</v>
      </c>
      <c r="C18842" s="63" t="s">
        <v>10989</v>
      </c>
      <c r="D18842" s="183" t="s">
        <v>12696</v>
      </c>
      <c r="E18842" s="126">
        <v>12000</v>
      </c>
      <c r="F18842" s="126"/>
      <c r="G18842" s="126">
        <f t="shared" si="385"/>
        <v>-12000</v>
      </c>
      <c r="H18842" s="705" t="s">
        <v>12652</v>
      </c>
      <c r="J18842" s="40"/>
    </row>
    <row r="18843" spans="1:10" ht="15" x14ac:dyDescent="0.2">
      <c r="A18843" s="734">
        <v>45360</v>
      </c>
      <c r="B18843" s="63" t="s">
        <v>103</v>
      </c>
      <c r="C18843" s="63" t="s">
        <v>103</v>
      </c>
      <c r="D18843" s="183" t="s">
        <v>12550</v>
      </c>
      <c r="E18843" s="126">
        <v>3000</v>
      </c>
      <c r="F18843" s="126"/>
      <c r="G18843" s="126">
        <f t="shared" ref="G18843:G18849" si="386">F18843-E18843</f>
        <v>-3000</v>
      </c>
      <c r="H18843" s="705" t="s">
        <v>12652</v>
      </c>
      <c r="J18843" s="40"/>
    </row>
    <row r="18844" spans="1:10" ht="15" x14ac:dyDescent="0.2">
      <c r="A18844" s="734">
        <v>45360</v>
      </c>
      <c r="B18844" s="63" t="s">
        <v>8557</v>
      </c>
      <c r="C18844" s="63" t="s">
        <v>3103</v>
      </c>
      <c r="D18844" s="183" t="s">
        <v>12751</v>
      </c>
      <c r="E18844" s="126">
        <v>10000</v>
      </c>
      <c r="F18844" s="126"/>
      <c r="G18844" s="126">
        <f t="shared" si="386"/>
        <v>-10000</v>
      </c>
      <c r="H18844" s="705" t="s">
        <v>12652</v>
      </c>
      <c r="J18844" s="40"/>
    </row>
    <row r="18845" spans="1:10" ht="15" x14ac:dyDescent="0.2">
      <c r="A18845" s="734">
        <v>45360</v>
      </c>
      <c r="B18845" s="63" t="s">
        <v>11085</v>
      </c>
      <c r="C18845" s="63" t="s">
        <v>10989</v>
      </c>
      <c r="D18845" s="183" t="s">
        <v>12697</v>
      </c>
      <c r="E18845" s="126">
        <v>1050</v>
      </c>
      <c r="F18845" s="126"/>
      <c r="G18845" s="126">
        <f t="shared" si="386"/>
        <v>-1050</v>
      </c>
      <c r="H18845" s="705" t="s">
        <v>12652</v>
      </c>
      <c r="J18845" s="40"/>
    </row>
    <row r="18846" spans="1:10" ht="15" x14ac:dyDescent="0.2">
      <c r="A18846" s="734">
        <v>45360</v>
      </c>
      <c r="B18846" s="63" t="s">
        <v>11085</v>
      </c>
      <c r="C18846" s="63" t="s">
        <v>103</v>
      </c>
      <c r="D18846" s="183" t="s">
        <v>12698</v>
      </c>
      <c r="E18846" s="126">
        <v>12000</v>
      </c>
      <c r="F18846" s="126"/>
      <c r="G18846" s="126">
        <f t="shared" si="386"/>
        <v>-12000</v>
      </c>
      <c r="H18846" s="705" t="s">
        <v>12652</v>
      </c>
      <c r="J18846" s="40"/>
    </row>
    <row r="18847" spans="1:10" ht="15" x14ac:dyDescent="0.2">
      <c r="A18847" s="734">
        <v>45360</v>
      </c>
      <c r="B18847" s="63" t="s">
        <v>11892</v>
      </c>
      <c r="C18847" s="63" t="s">
        <v>11025</v>
      </c>
      <c r="D18847" s="183" t="s">
        <v>10719</v>
      </c>
      <c r="E18847" s="126">
        <v>100000</v>
      </c>
      <c r="F18847" s="126"/>
      <c r="G18847" s="126">
        <f t="shared" si="386"/>
        <v>-100000</v>
      </c>
      <c r="H18847" s="705" t="s">
        <v>12652</v>
      </c>
      <c r="J18847" s="40"/>
    </row>
    <row r="18848" spans="1:10" ht="15" x14ac:dyDescent="0.2">
      <c r="A18848" s="734">
        <v>45360</v>
      </c>
      <c r="B18848" s="63" t="s">
        <v>9984</v>
      </c>
      <c r="C18848" s="63" t="s">
        <v>6422</v>
      </c>
      <c r="D18848" s="183" t="s">
        <v>12454</v>
      </c>
      <c r="E18848" s="126">
        <v>40000</v>
      </c>
      <c r="F18848" s="126"/>
      <c r="G18848" s="126">
        <f t="shared" si="386"/>
        <v>-40000</v>
      </c>
      <c r="H18848" s="705" t="s">
        <v>12652</v>
      </c>
      <c r="J18848" s="40"/>
    </row>
    <row r="18849" spans="1:10" ht="15" x14ac:dyDescent="0.2">
      <c r="A18849" s="734">
        <v>45360</v>
      </c>
      <c r="B18849" s="63" t="s">
        <v>11085</v>
      </c>
      <c r="C18849" s="63" t="s">
        <v>12465</v>
      </c>
      <c r="D18849" s="183" t="s">
        <v>12707</v>
      </c>
      <c r="E18849" s="126">
        <v>10000</v>
      </c>
      <c r="F18849" s="126"/>
      <c r="G18849" s="126">
        <f t="shared" si="386"/>
        <v>-10000</v>
      </c>
      <c r="H18849" s="705" t="s">
        <v>12652</v>
      </c>
      <c r="J18849" s="40"/>
    </row>
    <row r="18850" spans="1:10" ht="15" x14ac:dyDescent="0.2">
      <c r="A18850" s="734">
        <v>45362</v>
      </c>
      <c r="B18850" s="63" t="s">
        <v>3945</v>
      </c>
      <c r="C18850" s="63" t="s">
        <v>5740</v>
      </c>
      <c r="D18850" s="183" t="s">
        <v>12699</v>
      </c>
      <c r="E18850" s="126">
        <v>3000</v>
      </c>
      <c r="F18850" s="126"/>
      <c r="G18850" s="126">
        <f t="shared" ref="G18850:G18855" si="387">F18850-E18850</f>
        <v>-3000</v>
      </c>
      <c r="H18850" s="705" t="s">
        <v>12652</v>
      </c>
      <c r="J18850" s="40"/>
    </row>
    <row r="18851" spans="1:10" ht="15" x14ac:dyDescent="0.2">
      <c r="A18851" s="734">
        <v>45362</v>
      </c>
      <c r="B18851" s="63" t="s">
        <v>11085</v>
      </c>
      <c r="C18851" s="63" t="s">
        <v>10989</v>
      </c>
      <c r="D18851" s="183" t="s">
        <v>9915</v>
      </c>
      <c r="E18851" s="126">
        <v>19650</v>
      </c>
      <c r="F18851" s="126"/>
      <c r="G18851" s="126">
        <f t="shared" si="387"/>
        <v>-19650</v>
      </c>
      <c r="H18851" s="705" t="s">
        <v>12652</v>
      </c>
      <c r="J18851" s="40"/>
    </row>
    <row r="18852" spans="1:10" ht="15" x14ac:dyDescent="0.2">
      <c r="A18852" s="734">
        <v>45362</v>
      </c>
      <c r="B18852" s="63" t="s">
        <v>11085</v>
      </c>
      <c r="C18852" s="63" t="s">
        <v>6782</v>
      </c>
      <c r="D18852" s="183" t="s">
        <v>12296</v>
      </c>
      <c r="E18852" s="126">
        <v>250000</v>
      </c>
      <c r="F18852" s="126"/>
      <c r="G18852" s="126">
        <f t="shared" si="387"/>
        <v>-250000</v>
      </c>
      <c r="H18852" s="705" t="s">
        <v>12652</v>
      </c>
      <c r="J18852" s="40"/>
    </row>
    <row r="18853" spans="1:10" ht="15" x14ac:dyDescent="0.2">
      <c r="A18853" s="734">
        <v>45362</v>
      </c>
      <c r="B18853" s="63" t="s">
        <v>10906</v>
      </c>
      <c r="C18853" s="63" t="s">
        <v>391</v>
      </c>
      <c r="D18853" s="183" t="s">
        <v>3990</v>
      </c>
      <c r="E18853" s="126">
        <v>2800</v>
      </c>
      <c r="F18853" s="126"/>
      <c r="G18853" s="126">
        <f t="shared" si="387"/>
        <v>-2800</v>
      </c>
      <c r="H18853" s="705" t="s">
        <v>12652</v>
      </c>
      <c r="J18853" s="40"/>
    </row>
    <row r="18854" spans="1:10" ht="15" x14ac:dyDescent="0.2">
      <c r="A18854" s="734">
        <v>45362</v>
      </c>
      <c r="B18854" s="63" t="s">
        <v>11892</v>
      </c>
      <c r="C18854" s="63" t="s">
        <v>11382</v>
      </c>
      <c r="D18854" s="183" t="s">
        <v>12296</v>
      </c>
      <c r="E18854" s="126">
        <v>125000</v>
      </c>
      <c r="F18854" s="126"/>
      <c r="G18854" s="126">
        <f t="shared" si="387"/>
        <v>-125000</v>
      </c>
      <c r="H18854" s="705" t="s">
        <v>12652</v>
      </c>
      <c r="J18854" s="40"/>
    </row>
    <row r="18855" spans="1:10" ht="15" x14ac:dyDescent="0.2">
      <c r="A18855" s="734">
        <v>45362</v>
      </c>
      <c r="B18855" s="63" t="s">
        <v>11892</v>
      </c>
      <c r="C18855" s="63" t="s">
        <v>10989</v>
      </c>
      <c r="D18855" s="183" t="s">
        <v>12714</v>
      </c>
      <c r="E18855" s="126">
        <v>47000</v>
      </c>
      <c r="F18855" s="126"/>
      <c r="G18855" s="126">
        <f t="shared" si="387"/>
        <v>-47000</v>
      </c>
      <c r="H18855" s="705" t="s">
        <v>12652</v>
      </c>
      <c r="J18855" s="40"/>
    </row>
    <row r="18856" spans="1:10" ht="15" x14ac:dyDescent="0.2">
      <c r="A18856" s="734">
        <v>45362</v>
      </c>
      <c r="B18856" s="63" t="s">
        <v>3945</v>
      </c>
      <c r="C18856" s="63" t="s">
        <v>5740</v>
      </c>
      <c r="D18856" s="183" t="s">
        <v>12699</v>
      </c>
      <c r="E18856" s="126">
        <v>3000</v>
      </c>
      <c r="F18856" s="126"/>
      <c r="G18856" s="126">
        <f t="shared" ref="G18856:G18868" si="388">F18856-E18856</f>
        <v>-3000</v>
      </c>
      <c r="H18856" s="705" t="s">
        <v>12652</v>
      </c>
      <c r="J18856" s="40"/>
    </row>
    <row r="18857" spans="1:10" ht="15" x14ac:dyDescent="0.2">
      <c r="A18857" s="734">
        <v>45362</v>
      </c>
      <c r="B18857" s="63" t="s">
        <v>11892</v>
      </c>
      <c r="C18857" s="63" t="s">
        <v>5740</v>
      </c>
      <c r="D18857" s="183" t="s">
        <v>369</v>
      </c>
      <c r="E18857" s="126">
        <v>2000</v>
      </c>
      <c r="F18857" s="126"/>
      <c r="G18857" s="126">
        <f t="shared" si="388"/>
        <v>-2000</v>
      </c>
      <c r="H18857" s="705" t="s">
        <v>12652</v>
      </c>
      <c r="J18857" s="40"/>
    </row>
    <row r="18858" spans="1:10" ht="15" x14ac:dyDescent="0.2">
      <c r="A18858" s="734">
        <v>45362</v>
      </c>
      <c r="B18858" s="63" t="s">
        <v>103</v>
      </c>
      <c r="C18858" s="63" t="s">
        <v>103</v>
      </c>
      <c r="D18858" s="183" t="s">
        <v>12550</v>
      </c>
      <c r="E18858" s="126">
        <v>2000</v>
      </c>
      <c r="F18858" s="126"/>
      <c r="G18858" s="126">
        <f t="shared" si="388"/>
        <v>-2000</v>
      </c>
      <c r="H18858" s="705" t="s">
        <v>12652</v>
      </c>
      <c r="J18858" s="40"/>
    </row>
    <row r="18859" spans="1:10" ht="15" x14ac:dyDescent="0.2">
      <c r="A18859" s="734">
        <v>45362</v>
      </c>
      <c r="B18859" s="63" t="s">
        <v>12627</v>
      </c>
      <c r="C18859" s="63" t="s">
        <v>5740</v>
      </c>
      <c r="D18859" s="183" t="s">
        <v>12715</v>
      </c>
      <c r="E18859" s="126">
        <v>500</v>
      </c>
      <c r="F18859" s="126"/>
      <c r="G18859" s="126">
        <f t="shared" si="388"/>
        <v>-500</v>
      </c>
      <c r="H18859" s="705" t="s">
        <v>12652</v>
      </c>
      <c r="J18859" s="40"/>
    </row>
    <row r="18860" spans="1:10" ht="15" x14ac:dyDescent="0.2">
      <c r="A18860" s="734">
        <v>45362</v>
      </c>
      <c r="B18860" s="63" t="s">
        <v>12716</v>
      </c>
      <c r="C18860" s="63" t="s">
        <v>5740</v>
      </c>
      <c r="D18860" s="183" t="s">
        <v>12715</v>
      </c>
      <c r="E18860" s="126">
        <v>550</v>
      </c>
      <c r="F18860" s="126"/>
      <c r="G18860" s="126">
        <f t="shared" si="388"/>
        <v>-550</v>
      </c>
      <c r="H18860" s="705" t="s">
        <v>12652</v>
      </c>
      <c r="J18860" s="40"/>
    </row>
    <row r="18861" spans="1:10" ht="15" x14ac:dyDescent="0.2">
      <c r="A18861" s="734">
        <v>45362</v>
      </c>
      <c r="B18861" s="63" t="s">
        <v>11892</v>
      </c>
      <c r="C18861" s="63" t="s">
        <v>10989</v>
      </c>
      <c r="D18861" s="183" t="s">
        <v>9544</v>
      </c>
      <c r="E18861" s="126">
        <v>2500</v>
      </c>
      <c r="F18861" s="126"/>
      <c r="G18861" s="126">
        <f t="shared" si="388"/>
        <v>-2500</v>
      </c>
      <c r="H18861" s="705" t="s">
        <v>12652</v>
      </c>
      <c r="J18861" s="40"/>
    </row>
    <row r="18862" spans="1:10" ht="15" x14ac:dyDescent="0.2">
      <c r="A18862" s="734">
        <v>45362</v>
      </c>
      <c r="B18862" s="63" t="s">
        <v>11892</v>
      </c>
      <c r="C18862" s="63" t="s">
        <v>5740</v>
      </c>
      <c r="D18862" s="183" t="s">
        <v>12717</v>
      </c>
      <c r="E18862" s="126">
        <v>1500</v>
      </c>
      <c r="F18862" s="126"/>
      <c r="G18862" s="126">
        <f t="shared" si="388"/>
        <v>-1500</v>
      </c>
      <c r="H18862" s="705" t="s">
        <v>12652</v>
      </c>
      <c r="J18862" s="40"/>
    </row>
    <row r="18863" spans="1:10" ht="15" x14ac:dyDescent="0.2">
      <c r="A18863" s="734">
        <v>45362</v>
      </c>
      <c r="B18863" s="63" t="s">
        <v>11131</v>
      </c>
      <c r="C18863" s="63" t="s">
        <v>10989</v>
      </c>
      <c r="D18863" s="183" t="s">
        <v>12718</v>
      </c>
      <c r="E18863" s="126">
        <v>2000</v>
      </c>
      <c r="F18863" s="126"/>
      <c r="G18863" s="126">
        <f t="shared" si="388"/>
        <v>-2000</v>
      </c>
      <c r="H18863" s="705" t="s">
        <v>12652</v>
      </c>
      <c r="J18863" s="40"/>
    </row>
    <row r="18864" spans="1:10" ht="15" x14ac:dyDescent="0.2">
      <c r="A18864" s="734">
        <v>45362</v>
      </c>
      <c r="B18864" s="63" t="s">
        <v>103</v>
      </c>
      <c r="C18864" s="63" t="s">
        <v>103</v>
      </c>
      <c r="D18864" s="183" t="s">
        <v>12719</v>
      </c>
      <c r="E18864" s="126">
        <v>8000</v>
      </c>
      <c r="F18864" s="126"/>
      <c r="G18864" s="126">
        <f t="shared" si="388"/>
        <v>-8000</v>
      </c>
      <c r="H18864" s="705" t="s">
        <v>12652</v>
      </c>
      <c r="J18864" s="40"/>
    </row>
    <row r="18865" spans="1:10" ht="15" x14ac:dyDescent="0.2">
      <c r="A18865" s="734">
        <v>45362</v>
      </c>
      <c r="B18865" s="63" t="s">
        <v>12706</v>
      </c>
      <c r="C18865" s="63" t="s">
        <v>5409</v>
      </c>
      <c r="D18865" s="183" t="s">
        <v>12720</v>
      </c>
      <c r="E18865" s="126">
        <v>5000</v>
      </c>
      <c r="F18865" s="126"/>
      <c r="G18865" s="126">
        <f t="shared" si="388"/>
        <v>-5000</v>
      </c>
      <c r="H18865" s="705" t="s">
        <v>12652</v>
      </c>
      <c r="J18865" s="40"/>
    </row>
    <row r="18866" spans="1:10" ht="15" x14ac:dyDescent="0.2">
      <c r="A18866" s="734">
        <v>45363</v>
      </c>
      <c r="B18866" s="63" t="s">
        <v>11085</v>
      </c>
      <c r="C18866" s="63" t="s">
        <v>11548</v>
      </c>
      <c r="D18866" s="183" t="s">
        <v>12721</v>
      </c>
      <c r="E18866" s="126">
        <v>60600</v>
      </c>
      <c r="F18866" s="126"/>
      <c r="G18866" s="126">
        <f t="shared" si="388"/>
        <v>-60600</v>
      </c>
      <c r="H18866" s="705" t="s">
        <v>12652</v>
      </c>
      <c r="J18866" s="40"/>
    </row>
    <row r="18867" spans="1:10" ht="15" x14ac:dyDescent="0.2">
      <c r="A18867" s="734">
        <v>45363</v>
      </c>
      <c r="B18867" s="63" t="s">
        <v>11085</v>
      </c>
      <c r="C18867" s="63" t="s">
        <v>10989</v>
      </c>
      <c r="D18867" s="183" t="s">
        <v>12722</v>
      </c>
      <c r="E18867" s="126">
        <v>9600</v>
      </c>
      <c r="F18867" s="126"/>
      <c r="G18867" s="126">
        <f t="shared" si="388"/>
        <v>-9600</v>
      </c>
      <c r="H18867" s="705" t="s">
        <v>12652</v>
      </c>
      <c r="J18867" s="40"/>
    </row>
    <row r="18868" spans="1:10" ht="15" x14ac:dyDescent="0.2">
      <c r="A18868" s="734">
        <v>45363</v>
      </c>
      <c r="B18868" s="63" t="s">
        <v>11892</v>
      </c>
      <c r="C18868" s="63" t="s">
        <v>10989</v>
      </c>
      <c r="D18868" s="183" t="s">
        <v>12723</v>
      </c>
      <c r="E18868" s="126">
        <v>39950</v>
      </c>
      <c r="F18868" s="126"/>
      <c r="G18868" s="126">
        <f t="shared" si="388"/>
        <v>-39950</v>
      </c>
      <c r="H18868" s="705" t="s">
        <v>12652</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12652</v>
      </c>
      <c r="J18869" s="40"/>
    </row>
    <row r="18870" spans="1:10" ht="15" x14ac:dyDescent="0.2">
      <c r="A18870" s="734">
        <v>45363</v>
      </c>
      <c r="B18870" s="63" t="s">
        <v>11085</v>
      </c>
      <c r="C18870" s="63" t="s">
        <v>5740</v>
      </c>
      <c r="D18870" s="183" t="s">
        <v>369</v>
      </c>
      <c r="E18870" s="126">
        <v>1500</v>
      </c>
      <c r="F18870" s="126"/>
      <c r="G18870" s="126">
        <f t="shared" si="389"/>
        <v>-1500</v>
      </c>
      <c r="H18870" s="705" t="s">
        <v>12652</v>
      </c>
      <c r="J18870" s="40"/>
    </row>
    <row r="18871" spans="1:10" ht="15" x14ac:dyDescent="0.2">
      <c r="A18871" s="734">
        <v>45363</v>
      </c>
      <c r="B18871" s="63" t="s">
        <v>11085</v>
      </c>
      <c r="C18871" s="63" t="s">
        <v>10989</v>
      </c>
      <c r="D18871" s="183" t="s">
        <v>12727</v>
      </c>
      <c r="E18871" s="126">
        <v>18000</v>
      </c>
      <c r="F18871" s="126"/>
      <c r="G18871" s="126">
        <f t="shared" si="389"/>
        <v>-18000</v>
      </c>
      <c r="H18871" s="705" t="s">
        <v>12652</v>
      </c>
      <c r="J18871" s="40"/>
    </row>
    <row r="18872" spans="1:10" ht="15" x14ac:dyDescent="0.2">
      <c r="A18872" s="734">
        <v>45364</v>
      </c>
      <c r="B18872" s="63" t="s">
        <v>11892</v>
      </c>
      <c r="C18872" s="63" t="s">
        <v>5386</v>
      </c>
      <c r="D18872" s="183" t="s">
        <v>12728</v>
      </c>
      <c r="E18872" s="126">
        <v>2400</v>
      </c>
      <c r="F18872" s="126"/>
      <c r="G18872" s="126">
        <f t="shared" si="389"/>
        <v>-2400</v>
      </c>
      <c r="H18872" s="705" t="s">
        <v>12652</v>
      </c>
      <c r="J18872" s="40"/>
    </row>
    <row r="18873" spans="1:10" ht="15" x14ac:dyDescent="0.2">
      <c r="A18873" s="734">
        <v>45364</v>
      </c>
      <c r="B18873" s="63" t="s">
        <v>11734</v>
      </c>
      <c r="C18873" s="63" t="s">
        <v>5740</v>
      </c>
      <c r="D18873" s="183" t="s">
        <v>369</v>
      </c>
      <c r="E18873" s="126">
        <v>2000</v>
      </c>
      <c r="F18873" s="126"/>
      <c r="G18873" s="126">
        <f t="shared" si="389"/>
        <v>-2000</v>
      </c>
      <c r="H18873" s="705" t="s">
        <v>12652</v>
      </c>
      <c r="J18873" s="40"/>
    </row>
    <row r="18874" spans="1:10" ht="15" x14ac:dyDescent="0.2">
      <c r="A18874" s="734">
        <v>45364</v>
      </c>
      <c r="B18874" s="63" t="s">
        <v>103</v>
      </c>
      <c r="C18874" s="63" t="s">
        <v>8228</v>
      </c>
      <c r="D18874" s="183" t="s">
        <v>1156</v>
      </c>
      <c r="E18874" s="126">
        <v>5000</v>
      </c>
      <c r="F18874" s="126"/>
      <c r="G18874" s="126">
        <f t="shared" si="389"/>
        <v>-5000</v>
      </c>
      <c r="H18874" s="705" t="s">
        <v>12652</v>
      </c>
      <c r="J18874" s="40"/>
    </row>
    <row r="18875" spans="1:10" ht="15" x14ac:dyDescent="0.2">
      <c r="A18875" s="734">
        <v>45364</v>
      </c>
      <c r="B18875" s="63" t="s">
        <v>11734</v>
      </c>
      <c r="C18875" s="63" t="s">
        <v>1494</v>
      </c>
      <c r="D18875" s="183" t="s">
        <v>12729</v>
      </c>
      <c r="E18875" s="126">
        <v>4860</v>
      </c>
      <c r="F18875" s="126"/>
      <c r="G18875" s="126">
        <f t="shared" si="389"/>
        <v>-4860</v>
      </c>
      <c r="H18875" s="705" t="s">
        <v>12652</v>
      </c>
      <c r="J18875" s="40"/>
    </row>
    <row r="18876" spans="1:10" ht="15" x14ac:dyDescent="0.2">
      <c r="A18876" s="734">
        <v>45364</v>
      </c>
      <c r="B18876" s="63" t="s">
        <v>11734</v>
      </c>
      <c r="C18876" s="63" t="s">
        <v>10989</v>
      </c>
      <c r="D18876" s="183" t="s">
        <v>12730</v>
      </c>
      <c r="E18876" s="126">
        <v>63240</v>
      </c>
      <c r="F18876" s="126"/>
      <c r="G18876" s="126">
        <f t="shared" si="389"/>
        <v>-63240</v>
      </c>
      <c r="H18876" s="705" t="s">
        <v>12652</v>
      </c>
      <c r="J18876" s="40"/>
    </row>
    <row r="18877" spans="1:10" ht="15" x14ac:dyDescent="0.2">
      <c r="A18877" s="734">
        <v>45364</v>
      </c>
      <c r="B18877" s="63" t="s">
        <v>11734</v>
      </c>
      <c r="C18877" s="63" t="s">
        <v>10989</v>
      </c>
      <c r="D18877" s="183" t="s">
        <v>12731</v>
      </c>
      <c r="E18877" s="126">
        <v>5280</v>
      </c>
      <c r="F18877" s="126"/>
      <c r="G18877" s="126">
        <f t="shared" si="389"/>
        <v>-5280</v>
      </c>
      <c r="H18877" s="705" t="s">
        <v>12652</v>
      </c>
      <c r="J18877" s="40"/>
    </row>
    <row r="18878" spans="1:10" ht="15" x14ac:dyDescent="0.2">
      <c r="A18878" s="734">
        <v>45364</v>
      </c>
      <c r="B18878" s="63" t="s">
        <v>11892</v>
      </c>
      <c r="C18878" s="63" t="s">
        <v>8089</v>
      </c>
      <c r="D18878" s="183" t="s">
        <v>12732</v>
      </c>
      <c r="E18878" s="126">
        <v>250000</v>
      </c>
      <c r="F18878" s="126"/>
      <c r="G18878" s="126">
        <f t="shared" si="389"/>
        <v>-250000</v>
      </c>
      <c r="H18878" s="705" t="s">
        <v>12652</v>
      </c>
      <c r="J18878" s="40"/>
    </row>
    <row r="18879" spans="1:10" ht="48" x14ac:dyDescent="0.2">
      <c r="A18879" s="734">
        <v>45364</v>
      </c>
      <c r="B18879" s="63" t="s">
        <v>103</v>
      </c>
      <c r="C18879" s="63" t="s">
        <v>12733</v>
      </c>
      <c r="D18879" s="183" t="s">
        <v>12842</v>
      </c>
      <c r="E18879" s="126">
        <v>50000</v>
      </c>
      <c r="F18879" s="126"/>
      <c r="G18879" s="126">
        <f t="shared" si="389"/>
        <v>-50000</v>
      </c>
      <c r="H18879" s="705" t="s">
        <v>12652</v>
      </c>
      <c r="J18879" s="40"/>
    </row>
    <row r="18880" spans="1:10" ht="24" x14ac:dyDescent="0.2">
      <c r="A18880" s="734">
        <v>45364</v>
      </c>
      <c r="B18880" s="63" t="s">
        <v>9354</v>
      </c>
      <c r="C18880" s="63" t="s">
        <v>10989</v>
      </c>
      <c r="D18880" s="183" t="s">
        <v>12734</v>
      </c>
      <c r="E18880" s="126">
        <v>25500</v>
      </c>
      <c r="F18880" s="126"/>
      <c r="G18880" s="126">
        <f t="shared" si="389"/>
        <v>-25500</v>
      </c>
      <c r="H18880" s="705" t="s">
        <v>12652</v>
      </c>
      <c r="J18880" s="40"/>
    </row>
    <row r="18881" spans="1:10" ht="15" x14ac:dyDescent="0.2">
      <c r="A18881" s="734">
        <v>45364</v>
      </c>
      <c r="B18881" s="63" t="s">
        <v>25</v>
      </c>
      <c r="C18881" s="63" t="s">
        <v>4064</v>
      </c>
      <c r="D18881" s="183" t="s">
        <v>12737</v>
      </c>
      <c r="E18881" s="126">
        <v>900</v>
      </c>
      <c r="F18881" s="126"/>
      <c r="G18881" s="126">
        <f t="shared" ref="G18881:G18883" si="390">F18881-E18881</f>
        <v>-900</v>
      </c>
      <c r="H18881" s="705" t="s">
        <v>12652</v>
      </c>
      <c r="J18881" s="40"/>
    </row>
    <row r="18882" spans="1:10" ht="15" x14ac:dyDescent="0.2">
      <c r="A18882" s="734">
        <v>45364</v>
      </c>
      <c r="B18882" s="63" t="s">
        <v>103</v>
      </c>
      <c r="C18882" s="63" t="s">
        <v>103</v>
      </c>
      <c r="D18882" s="183" t="s">
        <v>12550</v>
      </c>
      <c r="E18882" s="126">
        <v>1000</v>
      </c>
      <c r="F18882" s="126"/>
      <c r="G18882" s="126">
        <f t="shared" si="390"/>
        <v>-1000</v>
      </c>
      <c r="H18882" s="705" t="s">
        <v>12652</v>
      </c>
      <c r="J18882" s="40"/>
    </row>
    <row r="18883" spans="1:10" ht="15" x14ac:dyDescent="0.2">
      <c r="A18883" s="734">
        <v>45365</v>
      </c>
      <c r="B18883" s="63" t="s">
        <v>11892</v>
      </c>
      <c r="C18883" s="63" t="s">
        <v>10989</v>
      </c>
      <c r="D18883" s="183" t="s">
        <v>12738</v>
      </c>
      <c r="E18883" s="126">
        <v>1800</v>
      </c>
      <c r="F18883" s="126"/>
      <c r="G18883" s="126">
        <f t="shared" si="390"/>
        <v>-1800</v>
      </c>
      <c r="H18883" s="705" t="s">
        <v>12652</v>
      </c>
      <c r="J18883" s="40"/>
    </row>
    <row r="18884" spans="1:10" ht="15" x14ac:dyDescent="0.2">
      <c r="A18884" s="734">
        <v>45365</v>
      </c>
      <c r="B18884" s="63" t="s">
        <v>11892</v>
      </c>
      <c r="C18884" s="63" t="s">
        <v>10989</v>
      </c>
      <c r="D18884" s="183" t="s">
        <v>12740</v>
      </c>
      <c r="E18884" s="126">
        <v>1250</v>
      </c>
      <c r="F18884" s="126"/>
      <c r="G18884" s="126">
        <f t="shared" ref="G18884:G18898" si="391">F18884-E18884</f>
        <v>-1250</v>
      </c>
      <c r="H18884" s="705" t="s">
        <v>12652</v>
      </c>
      <c r="J18884" s="40"/>
    </row>
    <row r="18885" spans="1:10" ht="15" x14ac:dyDescent="0.2">
      <c r="A18885" s="734">
        <v>45365</v>
      </c>
      <c r="B18885" s="63" t="s">
        <v>25</v>
      </c>
      <c r="C18885" s="63" t="s">
        <v>8148</v>
      </c>
      <c r="D18885" s="183" t="s">
        <v>6342</v>
      </c>
      <c r="E18885" s="126">
        <v>2905</v>
      </c>
      <c r="F18885" s="126"/>
      <c r="G18885" s="126">
        <f t="shared" si="391"/>
        <v>-2905</v>
      </c>
      <c r="H18885" s="705" t="s">
        <v>12652</v>
      </c>
      <c r="J18885" s="40"/>
    </row>
    <row r="18886" spans="1:10" ht="15" x14ac:dyDescent="0.2">
      <c r="A18886" s="734">
        <v>45365</v>
      </c>
      <c r="B18886" s="63" t="s">
        <v>103</v>
      </c>
      <c r="C18886" s="63" t="s">
        <v>8148</v>
      </c>
      <c r="D18886" s="183" t="s">
        <v>6342</v>
      </c>
      <c r="E18886" s="126">
        <v>9220</v>
      </c>
      <c r="F18886" s="126"/>
      <c r="G18886" s="126">
        <f t="shared" si="391"/>
        <v>-9220</v>
      </c>
      <c r="H18886" s="705" t="s">
        <v>12652</v>
      </c>
      <c r="J18886" s="40"/>
    </row>
    <row r="18887" spans="1:10" ht="15" x14ac:dyDescent="0.2">
      <c r="A18887" s="734">
        <v>45365</v>
      </c>
      <c r="B18887" s="63" t="s">
        <v>11892</v>
      </c>
      <c r="C18887" s="63" t="s">
        <v>5740</v>
      </c>
      <c r="D18887" s="183" t="s">
        <v>369</v>
      </c>
      <c r="E18887" s="126">
        <v>3000</v>
      </c>
      <c r="F18887" s="126"/>
      <c r="G18887" s="126">
        <f t="shared" si="391"/>
        <v>-3000</v>
      </c>
      <c r="H18887" s="705" t="s">
        <v>12652</v>
      </c>
      <c r="J18887" s="40"/>
    </row>
    <row r="18888" spans="1:10" ht="15" x14ac:dyDescent="0.2">
      <c r="A18888" s="734">
        <v>45365</v>
      </c>
      <c r="B18888" s="63" t="s">
        <v>11892</v>
      </c>
      <c r="C18888" s="63" t="s">
        <v>5740</v>
      </c>
      <c r="D18888" s="183" t="s">
        <v>12741</v>
      </c>
      <c r="E18888" s="126">
        <v>250</v>
      </c>
      <c r="F18888" s="126"/>
      <c r="G18888" s="126">
        <f t="shared" si="391"/>
        <v>-250</v>
      </c>
      <c r="H18888" s="705" t="s">
        <v>12652</v>
      </c>
      <c r="J18888" s="40"/>
    </row>
    <row r="18889" spans="1:10" ht="15" x14ac:dyDescent="0.2">
      <c r="A18889" s="734">
        <v>45365</v>
      </c>
      <c r="B18889" s="63" t="s">
        <v>10906</v>
      </c>
      <c r="C18889" s="63" t="s">
        <v>5740</v>
      </c>
      <c r="D18889" s="183" t="s">
        <v>12742</v>
      </c>
      <c r="E18889" s="126">
        <v>300</v>
      </c>
      <c r="F18889" s="126"/>
      <c r="G18889" s="126">
        <f t="shared" si="391"/>
        <v>-300</v>
      </c>
      <c r="H18889" s="705" t="s">
        <v>12652</v>
      </c>
      <c r="J18889" s="40"/>
    </row>
    <row r="18890" spans="1:10" ht="15" x14ac:dyDescent="0.2">
      <c r="A18890" s="734">
        <v>45365</v>
      </c>
      <c r="B18890" s="63" t="s">
        <v>11892</v>
      </c>
      <c r="C18890" s="63" t="s">
        <v>285</v>
      </c>
      <c r="D18890" s="183" t="s">
        <v>12743</v>
      </c>
      <c r="E18890" s="126">
        <v>1000</v>
      </c>
      <c r="F18890" s="126"/>
      <c r="G18890" s="126">
        <f t="shared" si="391"/>
        <v>-1000</v>
      </c>
      <c r="H18890" s="705" t="s">
        <v>12652</v>
      </c>
      <c r="J18890" s="40"/>
    </row>
    <row r="18891" spans="1:10" ht="15" x14ac:dyDescent="0.2">
      <c r="A18891" s="734">
        <v>45365</v>
      </c>
      <c r="B18891" s="63" t="s">
        <v>103</v>
      </c>
      <c r="C18891" s="63" t="s">
        <v>103</v>
      </c>
      <c r="D18891" s="183" t="s">
        <v>12550</v>
      </c>
      <c r="E18891" s="126">
        <v>1000</v>
      </c>
      <c r="F18891" s="126"/>
      <c r="G18891" s="126">
        <f t="shared" si="391"/>
        <v>-1000</v>
      </c>
      <c r="H18891" s="705" t="s">
        <v>12652</v>
      </c>
      <c r="J18891" s="40"/>
    </row>
    <row r="18892" spans="1:10" ht="15" x14ac:dyDescent="0.2">
      <c r="A18892" s="734">
        <v>45365</v>
      </c>
      <c r="B18892" s="63" t="s">
        <v>11892</v>
      </c>
      <c r="C18892" s="63" t="s">
        <v>5740</v>
      </c>
      <c r="D18892" s="183" t="s">
        <v>369</v>
      </c>
      <c r="E18892" s="126">
        <v>250</v>
      </c>
      <c r="F18892" s="126"/>
      <c r="G18892" s="126">
        <f t="shared" si="391"/>
        <v>-250</v>
      </c>
      <c r="H18892" s="705" t="s">
        <v>12652</v>
      </c>
      <c r="J18892" s="40"/>
    </row>
    <row r="18893" spans="1:10" ht="15" x14ac:dyDescent="0.2">
      <c r="A18893" s="734">
        <v>45365</v>
      </c>
      <c r="B18893" s="63" t="s">
        <v>11085</v>
      </c>
      <c r="C18893" s="63" t="s">
        <v>11721</v>
      </c>
      <c r="D18893" s="183" t="s">
        <v>12744</v>
      </c>
      <c r="E18893" s="126">
        <v>100000</v>
      </c>
      <c r="F18893" s="126"/>
      <c r="G18893" s="126">
        <f t="shared" si="391"/>
        <v>-100000</v>
      </c>
      <c r="H18893" s="705" t="s">
        <v>12652</v>
      </c>
      <c r="J18893" s="40"/>
    </row>
    <row r="18894" spans="1:10" ht="15" x14ac:dyDescent="0.2">
      <c r="A18894" s="734">
        <v>45365</v>
      </c>
      <c r="B18894" s="63" t="s">
        <v>11442</v>
      </c>
      <c r="C18894" s="63" t="s">
        <v>11880</v>
      </c>
      <c r="D18894" s="183" t="s">
        <v>10719</v>
      </c>
      <c r="E18894" s="126">
        <v>75000</v>
      </c>
      <c r="F18894" s="126"/>
      <c r="G18894" s="126">
        <f t="shared" si="391"/>
        <v>-75000</v>
      </c>
      <c r="H18894" s="705" t="s">
        <v>12652</v>
      </c>
      <c r="J18894" s="40"/>
    </row>
    <row r="18895" spans="1:10" ht="15" x14ac:dyDescent="0.2">
      <c r="A18895" s="734">
        <v>45365</v>
      </c>
      <c r="B18895" s="63" t="s">
        <v>25</v>
      </c>
      <c r="C18895" s="63" t="s">
        <v>391</v>
      </c>
      <c r="D18895" s="183" t="s">
        <v>12867</v>
      </c>
      <c r="E18895" s="126">
        <v>32800</v>
      </c>
      <c r="F18895" s="126"/>
      <c r="G18895" s="126">
        <f t="shared" si="391"/>
        <v>-32800</v>
      </c>
      <c r="H18895" s="705" t="s">
        <v>12652</v>
      </c>
      <c r="J18895" s="40"/>
    </row>
    <row r="18896" spans="1:10" ht="15" x14ac:dyDescent="0.2">
      <c r="A18896" s="734">
        <v>45365</v>
      </c>
      <c r="B18896" s="63" t="s">
        <v>25</v>
      </c>
      <c r="C18896" s="63" t="s">
        <v>7593</v>
      </c>
      <c r="D18896" s="183" t="s">
        <v>11372</v>
      </c>
      <c r="E18896" s="126">
        <v>85000</v>
      </c>
      <c r="F18896" s="126"/>
      <c r="G18896" s="126">
        <f t="shared" si="391"/>
        <v>-85000</v>
      </c>
      <c r="H18896" s="705" t="s">
        <v>12652</v>
      </c>
      <c r="J18896" s="40"/>
    </row>
    <row r="18897" spans="1:10" ht="15" x14ac:dyDescent="0.2">
      <c r="A18897" s="734">
        <v>45366</v>
      </c>
      <c r="B18897" s="63" t="s">
        <v>12525</v>
      </c>
      <c r="C18897" s="63" t="s">
        <v>10989</v>
      </c>
      <c r="D18897" s="183" t="s">
        <v>4965</v>
      </c>
      <c r="E18897" s="126">
        <v>193890</v>
      </c>
      <c r="F18897" s="126"/>
      <c r="G18897" s="126">
        <f t="shared" si="391"/>
        <v>-193890</v>
      </c>
      <c r="H18897" s="705" t="s">
        <v>12652</v>
      </c>
      <c r="J18897" s="40"/>
    </row>
    <row r="18898" spans="1:10" ht="15" x14ac:dyDescent="0.2">
      <c r="A18898" s="734">
        <v>45366</v>
      </c>
      <c r="B18898" s="63" t="s">
        <v>12525</v>
      </c>
      <c r="C18898" s="63" t="s">
        <v>10989</v>
      </c>
      <c r="D18898" s="183" t="s">
        <v>4965</v>
      </c>
      <c r="E18898" s="126">
        <v>116460</v>
      </c>
      <c r="F18898" s="126"/>
      <c r="G18898" s="126">
        <f t="shared" si="391"/>
        <v>-116460</v>
      </c>
      <c r="H18898" s="705" t="s">
        <v>12652</v>
      </c>
      <c r="J18898" s="40"/>
    </row>
    <row r="18899" spans="1:10" ht="15" x14ac:dyDescent="0.2">
      <c r="A18899" s="734">
        <v>45366</v>
      </c>
      <c r="B18899" s="63" t="s">
        <v>12525</v>
      </c>
      <c r="C18899" s="63" t="s">
        <v>10989</v>
      </c>
      <c r="D18899" s="183" t="s">
        <v>4965</v>
      </c>
      <c r="E18899" s="126">
        <v>11790</v>
      </c>
      <c r="F18899" s="126"/>
      <c r="G18899" s="126">
        <f t="shared" ref="G18899:G18900" si="392">F18899-E18899</f>
        <v>-11790</v>
      </c>
      <c r="H18899" s="705" t="s">
        <v>12652</v>
      </c>
      <c r="J18899" s="40"/>
    </row>
    <row r="18900" spans="1:10" ht="15" x14ac:dyDescent="0.2">
      <c r="A18900" s="734">
        <v>45366</v>
      </c>
      <c r="B18900" s="63" t="s">
        <v>12525</v>
      </c>
      <c r="C18900" s="63" t="s">
        <v>10989</v>
      </c>
      <c r="D18900" s="183" t="s">
        <v>4965</v>
      </c>
      <c r="E18900" s="126">
        <v>2300</v>
      </c>
      <c r="F18900" s="126"/>
      <c r="G18900" s="126">
        <f t="shared" si="392"/>
        <v>-2300</v>
      </c>
      <c r="H18900" s="705" t="s">
        <v>12652</v>
      </c>
      <c r="J18900" s="40"/>
    </row>
    <row r="18901" spans="1:10" ht="15" x14ac:dyDescent="0.2">
      <c r="A18901" s="734">
        <v>45366</v>
      </c>
      <c r="B18901" s="63" t="s">
        <v>11892</v>
      </c>
      <c r="C18901" s="63" t="s">
        <v>10989</v>
      </c>
      <c r="D18901" s="183" t="s">
        <v>12745</v>
      </c>
      <c r="E18901" s="126">
        <v>15600</v>
      </c>
      <c r="F18901" s="126"/>
      <c r="G18901" s="126">
        <f t="shared" ref="G18901:G18906" si="393">F18901-E18901</f>
        <v>-15600</v>
      </c>
      <c r="H18901" s="705" t="s">
        <v>12652</v>
      </c>
      <c r="J18901" s="40"/>
    </row>
    <row r="18902" spans="1:10" ht="15" x14ac:dyDescent="0.2">
      <c r="A18902" s="734">
        <v>45366</v>
      </c>
      <c r="B18902" s="63" t="s">
        <v>10906</v>
      </c>
      <c r="C18902" s="63" t="s">
        <v>10989</v>
      </c>
      <c r="D18902" s="183" t="s">
        <v>12746</v>
      </c>
      <c r="E18902" s="126">
        <v>1000</v>
      </c>
      <c r="F18902" s="126"/>
      <c r="G18902" s="126">
        <f t="shared" si="393"/>
        <v>-1000</v>
      </c>
      <c r="H18902" s="705" t="s">
        <v>12652</v>
      </c>
      <c r="J18902" s="40"/>
    </row>
    <row r="18903" spans="1:10" ht="15" x14ac:dyDescent="0.2">
      <c r="A18903" s="734">
        <v>45366</v>
      </c>
      <c r="B18903" s="63" t="s">
        <v>11892</v>
      </c>
      <c r="C18903" s="63" t="s">
        <v>10989</v>
      </c>
      <c r="D18903" s="183" t="s">
        <v>12747</v>
      </c>
      <c r="E18903" s="126">
        <v>7500</v>
      </c>
      <c r="F18903" s="126"/>
      <c r="G18903" s="126">
        <f t="shared" si="393"/>
        <v>-7500</v>
      </c>
      <c r="H18903" s="705" t="s">
        <v>12652</v>
      </c>
      <c r="J18903" s="40"/>
    </row>
    <row r="18904" spans="1:10" ht="15" x14ac:dyDescent="0.2">
      <c r="A18904" s="734">
        <v>45366</v>
      </c>
      <c r="B18904" s="63" t="s">
        <v>11892</v>
      </c>
      <c r="C18904" s="63" t="s">
        <v>10989</v>
      </c>
      <c r="D18904" s="183" t="s">
        <v>12748</v>
      </c>
      <c r="E18904" s="126">
        <v>540</v>
      </c>
      <c r="F18904" s="126"/>
      <c r="G18904" s="126">
        <f t="shared" si="393"/>
        <v>-540</v>
      </c>
      <c r="H18904" s="705" t="s">
        <v>12652</v>
      </c>
      <c r="J18904" s="40"/>
    </row>
    <row r="18905" spans="1:10" ht="24" x14ac:dyDescent="0.2">
      <c r="A18905" s="734">
        <v>45366</v>
      </c>
      <c r="B18905" s="63" t="s">
        <v>11085</v>
      </c>
      <c r="C18905" s="63" t="s">
        <v>10482</v>
      </c>
      <c r="D18905" s="183" t="s">
        <v>12750</v>
      </c>
      <c r="E18905" s="126">
        <v>500000</v>
      </c>
      <c r="F18905" s="126"/>
      <c r="G18905" s="126">
        <f t="shared" si="393"/>
        <v>-500000</v>
      </c>
      <c r="H18905" s="705" t="s">
        <v>12652</v>
      </c>
      <c r="J18905" s="40"/>
    </row>
    <row r="18906" spans="1:10" ht="15" x14ac:dyDescent="0.2">
      <c r="A18906" s="734">
        <v>45366</v>
      </c>
      <c r="B18906" s="63" t="s">
        <v>11892</v>
      </c>
      <c r="C18906" s="63" t="s">
        <v>12752</v>
      </c>
      <c r="D18906" s="183" t="s">
        <v>12218</v>
      </c>
      <c r="E18906" s="126">
        <v>250000</v>
      </c>
      <c r="F18906" s="126"/>
      <c r="G18906" s="126">
        <f t="shared" si="393"/>
        <v>-250000</v>
      </c>
      <c r="H18906" s="705" t="s">
        <v>12652</v>
      </c>
      <c r="J18906" s="40"/>
    </row>
    <row r="18907" spans="1:10" ht="15" x14ac:dyDescent="0.2">
      <c r="A18907" s="734">
        <v>45366</v>
      </c>
      <c r="B18907" s="63" t="s">
        <v>9354</v>
      </c>
      <c r="C18907" s="63" t="s">
        <v>391</v>
      </c>
      <c r="D18907" s="183" t="s">
        <v>12462</v>
      </c>
      <c r="E18907" s="126">
        <v>1500</v>
      </c>
      <c r="F18907" s="126"/>
      <c r="G18907" s="126">
        <f t="shared" ref="G18907:G18920" si="394">F18907-E18907</f>
        <v>-1500</v>
      </c>
      <c r="H18907" s="705" t="s">
        <v>12652</v>
      </c>
      <c r="J18907" s="40"/>
    </row>
    <row r="18908" spans="1:10" ht="15" x14ac:dyDescent="0.2">
      <c r="A18908" s="734">
        <v>45367</v>
      </c>
      <c r="B18908" s="63" t="s">
        <v>11892</v>
      </c>
      <c r="C18908" s="63" t="s">
        <v>10989</v>
      </c>
      <c r="D18908" s="183" t="s">
        <v>11264</v>
      </c>
      <c r="E18908" s="126">
        <v>5560</v>
      </c>
      <c r="F18908" s="126"/>
      <c r="G18908" s="126">
        <f t="shared" si="394"/>
        <v>-5560</v>
      </c>
      <c r="H18908" s="705" t="s">
        <v>12652</v>
      </c>
      <c r="J18908" s="40"/>
    </row>
    <row r="18909" spans="1:10" ht="15" x14ac:dyDescent="0.2">
      <c r="A18909" s="734">
        <v>45367</v>
      </c>
      <c r="B18909" s="63" t="s">
        <v>11892</v>
      </c>
      <c r="C18909" s="63" t="s">
        <v>5740</v>
      </c>
      <c r="D18909" s="183" t="s">
        <v>369</v>
      </c>
      <c r="E18909" s="126">
        <v>350</v>
      </c>
      <c r="F18909" s="126"/>
      <c r="G18909" s="126">
        <f t="shared" si="394"/>
        <v>-350</v>
      </c>
      <c r="H18909" s="705" t="s">
        <v>12652</v>
      </c>
      <c r="J18909" s="40"/>
    </row>
    <row r="18910" spans="1:10" ht="15" x14ac:dyDescent="0.2">
      <c r="A18910" s="734">
        <v>45367</v>
      </c>
      <c r="B18910" s="63" t="s">
        <v>11734</v>
      </c>
      <c r="C18910" s="63" t="s">
        <v>7836</v>
      </c>
      <c r="D18910" s="183" t="s">
        <v>12753</v>
      </c>
      <c r="E18910" s="126">
        <v>12400</v>
      </c>
      <c r="F18910" s="126"/>
      <c r="G18910" s="126">
        <f t="shared" si="394"/>
        <v>-12400</v>
      </c>
      <c r="H18910" s="705" t="s">
        <v>12652</v>
      </c>
      <c r="J18910" s="40"/>
    </row>
    <row r="18911" spans="1:10" ht="15" x14ac:dyDescent="0.2">
      <c r="A18911" s="734">
        <v>45367</v>
      </c>
      <c r="B18911" s="63" t="s">
        <v>10906</v>
      </c>
      <c r="C18911" s="63" t="s">
        <v>10989</v>
      </c>
      <c r="D18911" s="183" t="s">
        <v>12754</v>
      </c>
      <c r="E18911" s="126">
        <v>950</v>
      </c>
      <c r="F18911" s="126"/>
      <c r="G18911" s="126">
        <f t="shared" si="394"/>
        <v>-950</v>
      </c>
      <c r="H18911" s="705" t="s">
        <v>12652</v>
      </c>
      <c r="J18911" s="40"/>
    </row>
    <row r="18912" spans="1:10" ht="15" x14ac:dyDescent="0.2">
      <c r="A18912" s="734">
        <v>45367</v>
      </c>
      <c r="B18912" s="63" t="s">
        <v>10230</v>
      </c>
      <c r="C18912" s="63" t="s">
        <v>2189</v>
      </c>
      <c r="D18912" s="183" t="s">
        <v>12755</v>
      </c>
      <c r="E18912" s="126">
        <v>9500</v>
      </c>
      <c r="F18912" s="126"/>
      <c r="G18912" s="126">
        <f t="shared" si="394"/>
        <v>-9500</v>
      </c>
      <c r="H18912" s="705" t="s">
        <v>12652</v>
      </c>
      <c r="J18912" s="40"/>
    </row>
    <row r="18913" spans="1:10" ht="15" x14ac:dyDescent="0.2">
      <c r="A18913" s="734">
        <v>45367</v>
      </c>
      <c r="B18913" s="63" t="s">
        <v>10906</v>
      </c>
      <c r="C18913" s="63" t="s">
        <v>5740</v>
      </c>
      <c r="D18913" s="183" t="s">
        <v>369</v>
      </c>
      <c r="E18913" s="126">
        <v>500</v>
      </c>
      <c r="F18913" s="126"/>
      <c r="G18913" s="126">
        <f t="shared" si="394"/>
        <v>-500</v>
      </c>
      <c r="H18913" s="705" t="s">
        <v>12652</v>
      </c>
      <c r="J18913" s="40"/>
    </row>
    <row r="18914" spans="1:10" ht="15" x14ac:dyDescent="0.2">
      <c r="A18914" s="734">
        <v>45367</v>
      </c>
      <c r="B18914" s="63" t="s">
        <v>11892</v>
      </c>
      <c r="C18914" s="63" t="s">
        <v>12756</v>
      </c>
      <c r="D18914" s="183" t="s">
        <v>12454</v>
      </c>
      <c r="E18914" s="126">
        <v>58470</v>
      </c>
      <c r="F18914" s="126"/>
      <c r="G18914" s="126">
        <f t="shared" si="394"/>
        <v>-58470</v>
      </c>
      <c r="H18914" s="705" t="s">
        <v>12652</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12652</v>
      </c>
      <c r="J18915" s="40"/>
    </row>
    <row r="18916" spans="1:10" ht="15" x14ac:dyDescent="0.2">
      <c r="A18916" s="734">
        <v>45367</v>
      </c>
      <c r="B18916" s="63" t="s">
        <v>12627</v>
      </c>
      <c r="C18916" s="63" t="s">
        <v>391</v>
      </c>
      <c r="D18916" s="183" t="s">
        <v>5383</v>
      </c>
      <c r="E18916" s="126">
        <v>6340</v>
      </c>
      <c r="F18916" s="126"/>
      <c r="G18916" s="126">
        <f t="shared" si="395"/>
        <v>-6340</v>
      </c>
      <c r="H18916" s="705" t="s">
        <v>12652</v>
      </c>
      <c r="J18916" s="40"/>
    </row>
    <row r="18917" spans="1:10" ht="15" x14ac:dyDescent="0.2">
      <c r="A18917" s="734">
        <v>45367</v>
      </c>
      <c r="B18917" s="63" t="s">
        <v>10149</v>
      </c>
      <c r="C18917" s="63" t="s">
        <v>391</v>
      </c>
      <c r="D18917" s="183" t="s">
        <v>5383</v>
      </c>
      <c r="E18917" s="126">
        <v>2100</v>
      </c>
      <c r="F18917" s="126"/>
      <c r="G18917" s="126">
        <f t="shared" si="395"/>
        <v>-2100</v>
      </c>
      <c r="H18917" s="705" t="s">
        <v>12652</v>
      </c>
      <c r="J18917" s="40"/>
    </row>
    <row r="18918" spans="1:10" ht="15" x14ac:dyDescent="0.2">
      <c r="A18918" s="734">
        <v>45367</v>
      </c>
      <c r="B18918" s="63" t="s">
        <v>37</v>
      </c>
      <c r="C18918" s="63" t="s">
        <v>391</v>
      </c>
      <c r="D18918" s="183" t="s">
        <v>5383</v>
      </c>
      <c r="E18918" s="126">
        <v>3000</v>
      </c>
      <c r="F18918" s="126"/>
      <c r="G18918" s="126">
        <f t="shared" si="395"/>
        <v>-3000</v>
      </c>
      <c r="H18918" s="705" t="s">
        <v>12652</v>
      </c>
      <c r="J18918" s="40"/>
    </row>
    <row r="18919" spans="1:10" ht="15" x14ac:dyDescent="0.2">
      <c r="A18919" s="734">
        <v>45367</v>
      </c>
      <c r="B18919" s="63" t="s">
        <v>25</v>
      </c>
      <c r="C18919" s="63" t="s">
        <v>391</v>
      </c>
      <c r="D18919" s="183" t="s">
        <v>12766</v>
      </c>
      <c r="E18919" s="126">
        <v>10900</v>
      </c>
      <c r="F18919" s="126"/>
      <c r="G18919" s="126">
        <f t="shared" si="395"/>
        <v>-10900</v>
      </c>
      <c r="H18919" s="705" t="s">
        <v>12652</v>
      </c>
      <c r="J18919" s="40"/>
    </row>
    <row r="18920" spans="1:10" ht="15" x14ac:dyDescent="0.2">
      <c r="A18920" s="734">
        <v>45367</v>
      </c>
      <c r="B18920" s="63" t="s">
        <v>11892</v>
      </c>
      <c r="C18920" s="63" t="s">
        <v>7465</v>
      </c>
      <c r="D18920" s="183" t="s">
        <v>12757</v>
      </c>
      <c r="E18920" s="126">
        <v>2000000</v>
      </c>
      <c r="F18920" s="126"/>
      <c r="G18920" s="126">
        <f t="shared" si="394"/>
        <v>-2000000</v>
      </c>
      <c r="H18920" s="705" t="s">
        <v>12652</v>
      </c>
      <c r="J18920" s="40"/>
    </row>
    <row r="18921" spans="1:10" ht="15" x14ac:dyDescent="0.2">
      <c r="A18921" s="734">
        <v>45369</v>
      </c>
      <c r="B18921" s="63" t="s">
        <v>37</v>
      </c>
      <c r="C18921" s="63" t="s">
        <v>3002</v>
      </c>
      <c r="D18921" s="183" t="s">
        <v>12759</v>
      </c>
      <c r="E18921" s="126">
        <v>1557</v>
      </c>
      <c r="F18921" s="126"/>
      <c r="G18921" s="126">
        <f t="shared" ref="G18921:G18929" si="396">F18921-E18921</f>
        <v>-1557</v>
      </c>
      <c r="H18921" s="705" t="s">
        <v>12652</v>
      </c>
      <c r="J18921" s="40"/>
    </row>
    <row r="18922" spans="1:10" ht="15" x14ac:dyDescent="0.2">
      <c r="A18922" s="734">
        <v>45369</v>
      </c>
      <c r="B18922" s="63" t="s">
        <v>11613</v>
      </c>
      <c r="C18922" s="63" t="s">
        <v>8392</v>
      </c>
      <c r="D18922" s="183" t="s">
        <v>13049</v>
      </c>
      <c r="E18922" s="126">
        <v>100000</v>
      </c>
      <c r="F18922" s="126"/>
      <c r="G18922" s="126">
        <f t="shared" si="396"/>
        <v>-100000</v>
      </c>
      <c r="H18922" s="705" t="s">
        <v>12652</v>
      </c>
      <c r="J18922" s="40"/>
    </row>
    <row r="18923" spans="1:10" ht="15" x14ac:dyDescent="0.2">
      <c r="A18923" s="734">
        <v>45369</v>
      </c>
      <c r="B18923" s="63" t="s">
        <v>12359</v>
      </c>
      <c r="C18923" s="63" t="s">
        <v>8392</v>
      </c>
      <c r="D18923" s="183" t="s">
        <v>13049</v>
      </c>
      <c r="E18923" s="126">
        <v>900000</v>
      </c>
      <c r="F18923" s="126"/>
      <c r="G18923" s="126">
        <f t="shared" si="396"/>
        <v>-900000</v>
      </c>
      <c r="H18923" s="705" t="s">
        <v>12652</v>
      </c>
      <c r="J18923" s="40"/>
    </row>
    <row r="18924" spans="1:10" ht="24" x14ac:dyDescent="0.2">
      <c r="A18924" s="734">
        <v>45369</v>
      </c>
      <c r="B18924" s="63" t="s">
        <v>11085</v>
      </c>
      <c r="C18924" s="63" t="s">
        <v>10482</v>
      </c>
      <c r="D18924" s="183" t="s">
        <v>12761</v>
      </c>
      <c r="E18924" s="126">
        <v>791000</v>
      </c>
      <c r="F18924" s="126"/>
      <c r="G18924" s="126">
        <f t="shared" si="396"/>
        <v>-791000</v>
      </c>
      <c r="H18924" s="705" t="s">
        <v>12652</v>
      </c>
      <c r="J18924" s="40"/>
    </row>
    <row r="18925" spans="1:10" ht="15" x14ac:dyDescent="0.2">
      <c r="A18925" s="734">
        <v>45369</v>
      </c>
      <c r="B18925" s="63" t="s">
        <v>11085</v>
      </c>
      <c r="C18925" s="63" t="s">
        <v>10989</v>
      </c>
      <c r="D18925" s="183" t="s">
        <v>12762</v>
      </c>
      <c r="E18925" s="126">
        <v>38000</v>
      </c>
      <c r="F18925" s="126"/>
      <c r="G18925" s="126">
        <f t="shared" si="396"/>
        <v>-38000</v>
      </c>
      <c r="H18925" s="705" t="s">
        <v>12652</v>
      </c>
      <c r="J18925" s="40"/>
    </row>
    <row r="18926" spans="1:10" ht="15" x14ac:dyDescent="0.2">
      <c r="A18926" s="734">
        <v>45370</v>
      </c>
      <c r="B18926" s="63" t="s">
        <v>12359</v>
      </c>
      <c r="C18926" s="566" t="s">
        <v>12099</v>
      </c>
      <c r="D18926" s="875" t="s">
        <v>12763</v>
      </c>
      <c r="E18926" s="567">
        <f>300000-81000</f>
        <v>219000</v>
      </c>
      <c r="F18926" s="126"/>
      <c r="G18926" s="126">
        <f t="shared" si="396"/>
        <v>-219000</v>
      </c>
      <c r="H18926" s="705" t="s">
        <v>12652</v>
      </c>
      <c r="J18926" s="40"/>
    </row>
    <row r="18927" spans="1:10" ht="15" x14ac:dyDescent="0.2">
      <c r="A18927" s="734">
        <v>45370</v>
      </c>
      <c r="B18927" s="63" t="s">
        <v>12503</v>
      </c>
      <c r="C18927" s="566" t="s">
        <v>12099</v>
      </c>
      <c r="D18927" s="875" t="s">
        <v>12763</v>
      </c>
      <c r="E18927" s="567">
        <v>81000</v>
      </c>
      <c r="F18927" s="126"/>
      <c r="G18927" s="126">
        <f t="shared" si="396"/>
        <v>-81000</v>
      </c>
      <c r="H18927" s="705" t="s">
        <v>12652</v>
      </c>
      <c r="J18927" s="40"/>
    </row>
    <row r="18928" spans="1:10" ht="15" x14ac:dyDescent="0.2">
      <c r="A18928" s="734">
        <v>45370</v>
      </c>
      <c r="B18928" s="63" t="s">
        <v>11892</v>
      </c>
      <c r="C18928" s="63" t="s">
        <v>8388</v>
      </c>
      <c r="D18928" s="183" t="s">
        <v>12764</v>
      </c>
      <c r="E18928" s="126">
        <v>30000</v>
      </c>
      <c r="F18928" s="126"/>
      <c r="G18928" s="126">
        <f t="shared" si="396"/>
        <v>-30000</v>
      </c>
      <c r="H18928" s="705" t="s">
        <v>12652</v>
      </c>
      <c r="J18928" s="40"/>
    </row>
    <row r="18929" spans="1:10" ht="24" x14ac:dyDescent="0.2">
      <c r="A18929" s="734">
        <v>45370</v>
      </c>
      <c r="B18929" s="63" t="s">
        <v>8557</v>
      </c>
      <c r="C18929" s="63" t="s">
        <v>10989</v>
      </c>
      <c r="D18929" s="183" t="s">
        <v>12765</v>
      </c>
      <c r="E18929" s="126">
        <v>43500</v>
      </c>
      <c r="F18929" s="126"/>
      <c r="G18929" s="126">
        <f t="shared" si="396"/>
        <v>-43500</v>
      </c>
      <c r="H18929" s="705" t="s">
        <v>12652</v>
      </c>
      <c r="J18929" s="40"/>
    </row>
    <row r="18930" spans="1:10" ht="15" x14ac:dyDescent="0.2">
      <c r="A18930" s="734">
        <v>45370</v>
      </c>
      <c r="B18930" s="63" t="s">
        <v>8557</v>
      </c>
      <c r="C18930" s="63" t="s">
        <v>12773</v>
      </c>
      <c r="D18930" s="183" t="s">
        <v>12774</v>
      </c>
      <c r="E18930" s="126">
        <v>5000</v>
      </c>
      <c r="F18930" s="126"/>
      <c r="G18930" s="126">
        <f t="shared" ref="G18930:G18945" si="397">F18930-E18930</f>
        <v>-5000</v>
      </c>
      <c r="H18930" s="705" t="s">
        <v>12652</v>
      </c>
      <c r="J18930" s="40"/>
    </row>
    <row r="18931" spans="1:10" ht="15" x14ac:dyDescent="0.2">
      <c r="A18931" s="734">
        <v>45370</v>
      </c>
      <c r="B18931" s="63" t="s">
        <v>8557</v>
      </c>
      <c r="C18931" s="63" t="s">
        <v>5740</v>
      </c>
      <c r="D18931" s="183" t="s">
        <v>369</v>
      </c>
      <c r="E18931" s="126">
        <v>200</v>
      </c>
      <c r="F18931" s="126"/>
      <c r="G18931" s="126">
        <f t="shared" si="397"/>
        <v>-200</v>
      </c>
      <c r="H18931" s="705" t="s">
        <v>12652</v>
      </c>
      <c r="J18931" s="40"/>
    </row>
    <row r="18932" spans="1:10" ht="15" x14ac:dyDescent="0.2">
      <c r="A18932" s="734">
        <v>45371</v>
      </c>
      <c r="B18932" s="63" t="s">
        <v>11734</v>
      </c>
      <c r="C18932" s="63" t="s">
        <v>10989</v>
      </c>
      <c r="D18932" s="183" t="s">
        <v>12775</v>
      </c>
      <c r="E18932" s="126">
        <v>11435</v>
      </c>
      <c r="F18932" s="126"/>
      <c r="G18932" s="126">
        <f t="shared" si="397"/>
        <v>-11435</v>
      </c>
      <c r="H18932" s="705" t="s">
        <v>12652</v>
      </c>
      <c r="J18932" s="40"/>
    </row>
    <row r="18933" spans="1:10" ht="15" x14ac:dyDescent="0.2">
      <c r="A18933" s="734">
        <v>45371</v>
      </c>
      <c r="B18933" s="63" t="s">
        <v>8557</v>
      </c>
      <c r="C18933" s="63" t="s">
        <v>3103</v>
      </c>
      <c r="D18933" s="183" t="s">
        <v>6925</v>
      </c>
      <c r="E18933" s="126">
        <v>20000</v>
      </c>
      <c r="F18933" s="126"/>
      <c r="G18933" s="126">
        <f t="shared" si="397"/>
        <v>-20000</v>
      </c>
      <c r="H18933" s="705" t="s">
        <v>12652</v>
      </c>
      <c r="J18933" s="40"/>
    </row>
    <row r="18934" spans="1:10" ht="15" x14ac:dyDescent="0.2">
      <c r="A18934" s="734">
        <v>45371</v>
      </c>
      <c r="B18934" s="63" t="s">
        <v>11892</v>
      </c>
      <c r="C18934" s="63" t="s">
        <v>285</v>
      </c>
      <c r="D18934" s="183" t="s">
        <v>8661</v>
      </c>
      <c r="E18934" s="126">
        <v>1000</v>
      </c>
      <c r="F18934" s="126"/>
      <c r="G18934" s="126">
        <f t="shared" si="397"/>
        <v>-1000</v>
      </c>
      <c r="H18934" s="705" t="s">
        <v>12652</v>
      </c>
      <c r="J18934" s="40"/>
    </row>
    <row r="18935" spans="1:10" ht="15" x14ac:dyDescent="0.2">
      <c r="A18935" s="734">
        <v>45371</v>
      </c>
      <c r="B18935" s="63" t="s">
        <v>11734</v>
      </c>
      <c r="C18935" s="63" t="s">
        <v>5740</v>
      </c>
      <c r="D18935" s="183" t="s">
        <v>369</v>
      </c>
      <c r="E18935" s="126">
        <v>1400</v>
      </c>
      <c r="F18935" s="126"/>
      <c r="G18935" s="126">
        <f t="shared" si="397"/>
        <v>-1400</v>
      </c>
      <c r="H18935" s="705" t="s">
        <v>12652</v>
      </c>
      <c r="J18935" s="40"/>
    </row>
    <row r="18936" spans="1:10" ht="15" x14ac:dyDescent="0.2">
      <c r="A18936" s="734">
        <v>45371</v>
      </c>
      <c r="B18936" s="63" t="s">
        <v>11085</v>
      </c>
      <c r="C18936" s="63" t="s">
        <v>5740</v>
      </c>
      <c r="D18936" s="183" t="s">
        <v>369</v>
      </c>
      <c r="E18936" s="126">
        <v>700</v>
      </c>
      <c r="F18936" s="126"/>
      <c r="G18936" s="126">
        <f t="shared" si="397"/>
        <v>-700</v>
      </c>
      <c r="H18936" s="705" t="s">
        <v>12652</v>
      </c>
      <c r="J18936" s="40"/>
    </row>
    <row r="18937" spans="1:10" ht="15" x14ac:dyDescent="0.2">
      <c r="A18937" s="734">
        <v>45371</v>
      </c>
      <c r="B18937" s="63" t="s">
        <v>9354</v>
      </c>
      <c r="C18937" s="63" t="s">
        <v>10989</v>
      </c>
      <c r="D18937" s="183" t="s">
        <v>12776</v>
      </c>
      <c r="E18937" s="126">
        <v>1000</v>
      </c>
      <c r="F18937" s="126"/>
      <c r="G18937" s="126">
        <f t="shared" si="397"/>
        <v>-1000</v>
      </c>
      <c r="H18937" s="705" t="s">
        <v>12652</v>
      </c>
      <c r="J18937" s="40"/>
    </row>
    <row r="18938" spans="1:10" ht="15" x14ac:dyDescent="0.2">
      <c r="A18938" s="734">
        <v>45371</v>
      </c>
      <c r="B18938" s="63" t="s">
        <v>9354</v>
      </c>
      <c r="C18938" s="63" t="s">
        <v>5740</v>
      </c>
      <c r="D18938" s="183" t="s">
        <v>369</v>
      </c>
      <c r="E18938" s="126">
        <v>700</v>
      </c>
      <c r="F18938" s="126"/>
      <c r="G18938" s="126">
        <f t="shared" si="397"/>
        <v>-700</v>
      </c>
      <c r="H18938" s="705" t="s">
        <v>12652</v>
      </c>
      <c r="J18938" s="40"/>
    </row>
    <row r="18939" spans="1:10" ht="15" x14ac:dyDescent="0.2">
      <c r="A18939" s="734">
        <v>45371</v>
      </c>
      <c r="B18939" s="63" t="s">
        <v>11892</v>
      </c>
      <c r="C18939" s="63" t="s">
        <v>10342</v>
      </c>
      <c r="D18939" s="183" t="s">
        <v>12777</v>
      </c>
      <c r="E18939" s="126">
        <v>540</v>
      </c>
      <c r="F18939" s="126"/>
      <c r="G18939" s="126">
        <f t="shared" si="397"/>
        <v>-540</v>
      </c>
      <c r="H18939" s="705" t="s">
        <v>12652</v>
      </c>
      <c r="J18939" s="40"/>
    </row>
    <row r="18940" spans="1:10" ht="15" x14ac:dyDescent="0.2">
      <c r="A18940" s="734">
        <v>45371</v>
      </c>
      <c r="B18940" s="63" t="s">
        <v>11085</v>
      </c>
      <c r="C18940" s="63" t="s">
        <v>5740</v>
      </c>
      <c r="D18940" s="183" t="s">
        <v>369</v>
      </c>
      <c r="E18940" s="126">
        <v>400</v>
      </c>
      <c r="F18940" s="126"/>
      <c r="G18940" s="126">
        <f t="shared" si="397"/>
        <v>-400</v>
      </c>
      <c r="H18940" s="705" t="s">
        <v>12652</v>
      </c>
      <c r="J18940" s="40"/>
    </row>
    <row r="18941" spans="1:10" ht="15" x14ac:dyDescent="0.2">
      <c r="A18941" s="734">
        <v>45371</v>
      </c>
      <c r="B18941" s="63" t="s">
        <v>10230</v>
      </c>
      <c r="C18941" s="63" t="s">
        <v>11744</v>
      </c>
      <c r="D18941" s="183" t="s">
        <v>12778</v>
      </c>
      <c r="E18941" s="126">
        <v>288000</v>
      </c>
      <c r="F18941" s="126"/>
      <c r="G18941" s="126">
        <f t="shared" si="397"/>
        <v>-288000</v>
      </c>
      <c r="H18941" s="705" t="s">
        <v>12652</v>
      </c>
      <c r="J18941" s="40"/>
    </row>
    <row r="18942" spans="1:10" ht="15" x14ac:dyDescent="0.2">
      <c r="A18942" s="734">
        <v>45371</v>
      </c>
      <c r="B18942" s="63" t="s">
        <v>11085</v>
      </c>
      <c r="C18942" s="63" t="s">
        <v>12465</v>
      </c>
      <c r="D18942" s="183" t="s">
        <v>12463</v>
      </c>
      <c r="E18942" s="126">
        <v>50000</v>
      </c>
      <c r="F18942" s="126"/>
      <c r="G18942" s="126">
        <f t="shared" si="397"/>
        <v>-50000</v>
      </c>
      <c r="H18942" s="705" t="s">
        <v>12652</v>
      </c>
      <c r="J18942" s="40"/>
    </row>
    <row r="18943" spans="1:10" ht="28.5" customHeight="1" x14ac:dyDescent="0.2">
      <c r="A18943" s="734">
        <v>45371</v>
      </c>
      <c r="B18943" s="63" t="s">
        <v>10906</v>
      </c>
      <c r="C18943" s="670" t="s">
        <v>12780</v>
      </c>
      <c r="D18943" s="907" t="s">
        <v>12781</v>
      </c>
      <c r="E18943" s="672">
        <v>75000</v>
      </c>
      <c r="F18943" s="126"/>
      <c r="G18943" s="126">
        <f t="shared" si="397"/>
        <v>-75000</v>
      </c>
      <c r="H18943" s="705" t="s">
        <v>12652</v>
      </c>
      <c r="J18943" s="40"/>
    </row>
    <row r="18944" spans="1:10" ht="33.75" customHeight="1" x14ac:dyDescent="0.2">
      <c r="A18944" s="734">
        <v>45371</v>
      </c>
      <c r="B18944" s="63" t="s">
        <v>12779</v>
      </c>
      <c r="C18944" s="670" t="s">
        <v>12780</v>
      </c>
      <c r="D18944" s="907" t="s">
        <v>12781</v>
      </c>
      <c r="E18944" s="672">
        <v>75000</v>
      </c>
      <c r="F18944" s="126"/>
      <c r="G18944" s="126">
        <f t="shared" si="397"/>
        <v>-75000</v>
      </c>
      <c r="H18944" s="705" t="s">
        <v>12652</v>
      </c>
      <c r="J18944" s="40"/>
    </row>
    <row r="18945" spans="1:10" ht="15" x14ac:dyDescent="0.2">
      <c r="A18945" s="734">
        <v>45371</v>
      </c>
      <c r="B18945" s="63" t="s">
        <v>12525</v>
      </c>
      <c r="C18945" s="63" t="s">
        <v>6422</v>
      </c>
      <c r="D18945" s="183" t="s">
        <v>12296</v>
      </c>
      <c r="E18945" s="126">
        <v>60000</v>
      </c>
      <c r="F18945" s="126"/>
      <c r="G18945" s="126">
        <f t="shared" si="397"/>
        <v>-60000</v>
      </c>
      <c r="H18945" s="705" t="s">
        <v>12652</v>
      </c>
      <c r="J18945" s="40"/>
    </row>
    <row r="18946" spans="1:10" ht="15" x14ac:dyDescent="0.2">
      <c r="A18946" s="734">
        <v>45371</v>
      </c>
      <c r="B18946" s="63" t="s">
        <v>103</v>
      </c>
      <c r="C18946" s="63" t="s">
        <v>793</v>
      </c>
      <c r="D18946" s="183" t="s">
        <v>12786</v>
      </c>
      <c r="E18946" s="126">
        <v>6000</v>
      </c>
      <c r="F18946" s="126"/>
      <c r="G18946" s="126">
        <f t="shared" ref="G18946:G18950" si="398">F18946-E18946</f>
        <v>-6000</v>
      </c>
      <c r="H18946" s="705" t="s">
        <v>12652</v>
      </c>
      <c r="J18946" s="40"/>
    </row>
    <row r="18947" spans="1:10" ht="15" x14ac:dyDescent="0.2">
      <c r="A18947" s="734">
        <v>45371</v>
      </c>
      <c r="B18947" s="63" t="s">
        <v>11085</v>
      </c>
      <c r="C18947" s="63" t="s">
        <v>5740</v>
      </c>
      <c r="D18947" s="183" t="s">
        <v>369</v>
      </c>
      <c r="E18947" s="126">
        <v>600</v>
      </c>
      <c r="F18947" s="126"/>
      <c r="G18947" s="126">
        <f t="shared" si="398"/>
        <v>-600</v>
      </c>
      <c r="H18947" s="705" t="s">
        <v>12652</v>
      </c>
      <c r="J18947" s="40"/>
    </row>
    <row r="18948" spans="1:10" ht="15" x14ac:dyDescent="0.2">
      <c r="A18948" s="734">
        <v>45371</v>
      </c>
      <c r="B18948" s="63" t="s">
        <v>103</v>
      </c>
      <c r="C18948" s="63" t="s">
        <v>103</v>
      </c>
      <c r="D18948" s="183" t="s">
        <v>12787</v>
      </c>
      <c r="E18948" s="126">
        <v>1000</v>
      </c>
      <c r="F18948" s="126"/>
      <c r="G18948" s="126">
        <f t="shared" si="398"/>
        <v>-1000</v>
      </c>
      <c r="H18948" s="705" t="s">
        <v>12652</v>
      </c>
      <c r="J18948" s="40"/>
    </row>
    <row r="18949" spans="1:10" ht="15" x14ac:dyDescent="0.2">
      <c r="A18949" s="734">
        <v>45371</v>
      </c>
      <c r="B18949" s="63" t="s">
        <v>103</v>
      </c>
      <c r="C18949" s="63" t="s">
        <v>103</v>
      </c>
      <c r="D18949" s="183" t="s">
        <v>6332</v>
      </c>
      <c r="E18949" s="126">
        <v>1000</v>
      </c>
      <c r="F18949" s="126"/>
      <c r="G18949" s="126">
        <f t="shared" si="398"/>
        <v>-1000</v>
      </c>
      <c r="H18949" s="705" t="s">
        <v>12652</v>
      </c>
      <c r="J18949" s="40"/>
    </row>
    <row r="18950" spans="1:10" ht="15" x14ac:dyDescent="0.2">
      <c r="A18950" s="734">
        <v>45372</v>
      </c>
      <c r="B18950" s="63" t="s">
        <v>11892</v>
      </c>
      <c r="C18950" s="63" t="s">
        <v>10989</v>
      </c>
      <c r="D18950" s="183" t="s">
        <v>12788</v>
      </c>
      <c r="E18950" s="126">
        <v>3000</v>
      </c>
      <c r="F18950" s="126"/>
      <c r="G18950" s="126">
        <f t="shared" si="398"/>
        <v>-3000</v>
      </c>
      <c r="H18950" s="705" t="s">
        <v>12652</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12652</v>
      </c>
      <c r="J18951" s="40"/>
    </row>
    <row r="18952" spans="1:10" ht="15" x14ac:dyDescent="0.2">
      <c r="A18952" s="734">
        <v>45372</v>
      </c>
      <c r="B18952" s="63" t="s">
        <v>10230</v>
      </c>
      <c r="C18952" s="63" t="s">
        <v>10989</v>
      </c>
      <c r="D18952" s="183" t="s">
        <v>12789</v>
      </c>
      <c r="E18952" s="126">
        <v>8000</v>
      </c>
      <c r="F18952" s="126"/>
      <c r="G18952" s="126">
        <f t="shared" si="399"/>
        <v>-8000</v>
      </c>
      <c r="H18952" s="705" t="s">
        <v>12652</v>
      </c>
      <c r="J18952" s="40"/>
    </row>
    <row r="18953" spans="1:10" ht="15" x14ac:dyDescent="0.2">
      <c r="A18953" s="734">
        <v>45373</v>
      </c>
      <c r="B18953" s="63" t="s">
        <v>8557</v>
      </c>
      <c r="C18953" s="63" t="s">
        <v>11970</v>
      </c>
      <c r="D18953" s="183" t="s">
        <v>6925</v>
      </c>
      <c r="E18953" s="126">
        <v>10000</v>
      </c>
      <c r="F18953" s="126"/>
      <c r="G18953" s="126">
        <f t="shared" si="399"/>
        <v>-10000</v>
      </c>
      <c r="H18953" s="705" t="s">
        <v>12652</v>
      </c>
      <c r="J18953" s="40"/>
    </row>
    <row r="18954" spans="1:10" ht="15" x14ac:dyDescent="0.2">
      <c r="A18954" s="734">
        <v>45376</v>
      </c>
      <c r="B18954" s="63" t="s">
        <v>11892</v>
      </c>
      <c r="C18954" s="63" t="s">
        <v>391</v>
      </c>
      <c r="D18954" s="183" t="s">
        <v>12790</v>
      </c>
      <c r="E18954" s="126">
        <v>1500</v>
      </c>
      <c r="F18954" s="126"/>
      <c r="G18954" s="126">
        <f t="shared" si="399"/>
        <v>-1500</v>
      </c>
      <c r="H18954" s="705" t="s">
        <v>12652</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12652</v>
      </c>
      <c r="J18955" s="40"/>
    </row>
    <row r="18956" spans="1:10" ht="15" x14ac:dyDescent="0.2">
      <c r="A18956" s="734">
        <v>45376</v>
      </c>
      <c r="B18956" s="63" t="s">
        <v>8557</v>
      </c>
      <c r="C18956" s="63" t="s">
        <v>12588</v>
      </c>
      <c r="D18956" s="183" t="s">
        <v>12791</v>
      </c>
      <c r="E18956" s="126">
        <v>15000</v>
      </c>
      <c r="F18956" s="126"/>
      <c r="G18956" s="126">
        <f t="shared" si="400"/>
        <v>-15000</v>
      </c>
      <c r="H18956" s="705" t="s">
        <v>12652</v>
      </c>
      <c r="J18956" s="40"/>
    </row>
    <row r="18957" spans="1:10" ht="15" x14ac:dyDescent="0.2">
      <c r="A18957" s="734">
        <v>45376</v>
      </c>
      <c r="B18957" s="63" t="s">
        <v>12627</v>
      </c>
      <c r="C18957" s="63" t="s">
        <v>11394</v>
      </c>
      <c r="D18957" s="183" t="s">
        <v>12791</v>
      </c>
      <c r="E18957" s="126">
        <v>200000</v>
      </c>
      <c r="F18957" s="126"/>
      <c r="G18957" s="126">
        <f t="shared" si="400"/>
        <v>-200000</v>
      </c>
      <c r="H18957" s="705" t="s">
        <v>12652</v>
      </c>
      <c r="J18957" s="40"/>
    </row>
    <row r="18958" spans="1:10" ht="15" x14ac:dyDescent="0.2">
      <c r="A18958" s="734">
        <v>45376</v>
      </c>
      <c r="B18958" s="63" t="s">
        <v>10230</v>
      </c>
      <c r="C18958" s="63" t="s">
        <v>11744</v>
      </c>
      <c r="D18958" s="183" t="s">
        <v>12810</v>
      </c>
      <c r="E18958" s="126">
        <v>369095</v>
      </c>
      <c r="F18958" s="126"/>
      <c r="G18958" s="126">
        <f>F18958-E18958</f>
        <v>-369095</v>
      </c>
      <c r="H18958" s="705" t="s">
        <v>12652</v>
      </c>
    </row>
    <row r="18959" spans="1:10" ht="24" x14ac:dyDescent="0.2">
      <c r="A18959" s="734">
        <v>45376</v>
      </c>
      <c r="B18959" s="63" t="s">
        <v>11085</v>
      </c>
      <c r="C18959" s="566" t="s">
        <v>10989</v>
      </c>
      <c r="D18959" s="875" t="s">
        <v>12792</v>
      </c>
      <c r="E18959" s="567">
        <v>63000</v>
      </c>
      <c r="F18959" s="126"/>
      <c r="G18959" s="126">
        <f t="shared" si="400"/>
        <v>-63000</v>
      </c>
      <c r="H18959" s="705" t="s">
        <v>12652</v>
      </c>
      <c r="J18959" s="40"/>
    </row>
    <row r="18960" spans="1:10" ht="24" x14ac:dyDescent="0.2">
      <c r="A18960" s="734">
        <v>45376</v>
      </c>
      <c r="B18960" s="63" t="s">
        <v>11892</v>
      </c>
      <c r="C18960" s="566" t="s">
        <v>10989</v>
      </c>
      <c r="D18960" s="875" t="s">
        <v>12792</v>
      </c>
      <c r="E18960" s="567">
        <v>68000</v>
      </c>
      <c r="F18960" s="126"/>
      <c r="G18960" s="126">
        <f t="shared" si="400"/>
        <v>-68000</v>
      </c>
      <c r="H18960" s="705" t="s">
        <v>12652</v>
      </c>
      <c r="J18960" s="40"/>
    </row>
    <row r="18961" spans="1:10" ht="24" x14ac:dyDescent="0.2">
      <c r="A18961" s="734">
        <v>45376</v>
      </c>
      <c r="B18961" s="63" t="s">
        <v>9984</v>
      </c>
      <c r="C18961" s="566" t="s">
        <v>10989</v>
      </c>
      <c r="D18961" s="875" t="s">
        <v>12792</v>
      </c>
      <c r="E18961" s="567">
        <v>20240</v>
      </c>
      <c r="F18961" s="126"/>
      <c r="G18961" s="126">
        <f t="shared" si="400"/>
        <v>-20240</v>
      </c>
      <c r="H18961" s="705" t="s">
        <v>12652</v>
      </c>
      <c r="J18961" s="40"/>
    </row>
    <row r="18962" spans="1:10" ht="15" x14ac:dyDescent="0.2">
      <c r="A18962" s="734">
        <v>45376</v>
      </c>
      <c r="B18962" s="63" t="s">
        <v>11892</v>
      </c>
      <c r="C18962" s="63" t="s">
        <v>10989</v>
      </c>
      <c r="D18962" s="183" t="s">
        <v>12793</v>
      </c>
      <c r="E18962" s="126">
        <v>46370</v>
      </c>
      <c r="F18962" s="126"/>
      <c r="G18962" s="126">
        <f t="shared" si="400"/>
        <v>-46370</v>
      </c>
      <c r="H18962" s="705" t="s">
        <v>12652</v>
      </c>
      <c r="J18962" s="40"/>
    </row>
    <row r="18963" spans="1:10" ht="15" x14ac:dyDescent="0.2">
      <c r="A18963" s="734">
        <v>45376</v>
      </c>
      <c r="B18963" s="63" t="s">
        <v>8874</v>
      </c>
      <c r="C18963" s="566" t="s">
        <v>10989</v>
      </c>
      <c r="D18963" s="875" t="s">
        <v>12794</v>
      </c>
      <c r="E18963" s="567">
        <v>38087</v>
      </c>
      <c r="F18963" s="126"/>
      <c r="G18963" s="126">
        <f t="shared" si="400"/>
        <v>-38087</v>
      </c>
      <c r="H18963" s="705" t="s">
        <v>12652</v>
      </c>
      <c r="J18963" s="40"/>
    </row>
    <row r="18964" spans="1:10" ht="15" x14ac:dyDescent="0.2">
      <c r="A18964" s="734">
        <v>45376</v>
      </c>
      <c r="B18964" s="63" t="s">
        <v>11892</v>
      </c>
      <c r="C18964" s="566" t="s">
        <v>10989</v>
      </c>
      <c r="D18964" s="875" t="s">
        <v>12794</v>
      </c>
      <c r="E18964" s="567">
        <v>267086</v>
      </c>
      <c r="F18964" s="126"/>
      <c r="G18964" s="126">
        <f t="shared" si="400"/>
        <v>-267086</v>
      </c>
      <c r="H18964" s="705" t="s">
        <v>12652</v>
      </c>
      <c r="J18964" s="40"/>
    </row>
    <row r="18965" spans="1:10" ht="15" x14ac:dyDescent="0.2">
      <c r="A18965" s="734">
        <v>45376</v>
      </c>
      <c r="B18965" s="63" t="s">
        <v>11089</v>
      </c>
      <c r="C18965" s="566" t="s">
        <v>10989</v>
      </c>
      <c r="D18965" s="875" t="s">
        <v>12794</v>
      </c>
      <c r="E18965" s="567">
        <v>19680</v>
      </c>
      <c r="F18965" s="126"/>
      <c r="G18965" s="126">
        <f t="shared" si="400"/>
        <v>-19680</v>
      </c>
      <c r="H18965" s="705" t="s">
        <v>12652</v>
      </c>
      <c r="J18965" s="40"/>
    </row>
    <row r="18966" spans="1:10" ht="15" x14ac:dyDescent="0.2">
      <c r="A18966" s="734">
        <v>45376</v>
      </c>
      <c r="B18966" s="63" t="s">
        <v>11085</v>
      </c>
      <c r="C18966" s="566" t="s">
        <v>10989</v>
      </c>
      <c r="D18966" s="875" t="s">
        <v>12794</v>
      </c>
      <c r="E18966" s="567">
        <v>44000</v>
      </c>
      <c r="F18966" s="126"/>
      <c r="G18966" s="126">
        <f t="shared" si="400"/>
        <v>-44000</v>
      </c>
      <c r="H18966" s="705" t="s">
        <v>12652</v>
      </c>
      <c r="J18966" s="40"/>
    </row>
    <row r="18967" spans="1:10" ht="15" x14ac:dyDescent="0.2">
      <c r="A18967" s="734">
        <v>45377</v>
      </c>
      <c r="B18967" s="63" t="s">
        <v>10906</v>
      </c>
      <c r="C18967" s="63" t="s">
        <v>10851</v>
      </c>
      <c r="D18967" s="183" t="s">
        <v>12795</v>
      </c>
      <c r="E18967" s="126">
        <v>100000</v>
      </c>
      <c r="F18967" s="126"/>
      <c r="G18967" s="126">
        <f t="shared" si="400"/>
        <v>-100000</v>
      </c>
      <c r="H18967" s="705" t="s">
        <v>12652</v>
      </c>
      <c r="J18967" s="40"/>
    </row>
    <row r="18968" spans="1:10" ht="15" x14ac:dyDescent="0.2">
      <c r="A18968" s="734">
        <v>45377</v>
      </c>
      <c r="B18968" s="63" t="s">
        <v>10906</v>
      </c>
      <c r="C18968" s="63" t="s">
        <v>11106</v>
      </c>
      <c r="D18968" s="183" t="s">
        <v>12797</v>
      </c>
      <c r="E18968" s="126">
        <v>200000</v>
      </c>
      <c r="F18968" s="126"/>
      <c r="G18968" s="126">
        <f t="shared" si="400"/>
        <v>-200000</v>
      </c>
      <c r="H18968" s="705" t="s">
        <v>12652</v>
      </c>
      <c r="J18968" s="40"/>
    </row>
    <row r="18969" spans="1:10" ht="15" x14ac:dyDescent="0.2">
      <c r="A18969" s="734">
        <v>45377</v>
      </c>
      <c r="B18969" s="63" t="s">
        <v>10906</v>
      </c>
      <c r="C18969" s="63" t="s">
        <v>11106</v>
      </c>
      <c r="D18969" s="183" t="s">
        <v>12797</v>
      </c>
      <c r="E18969" s="126">
        <v>100000</v>
      </c>
      <c r="F18969" s="126"/>
      <c r="G18969" s="126">
        <f t="shared" ref="G18969" si="401">F18969-E18969</f>
        <v>-100000</v>
      </c>
      <c r="H18969" s="705" t="s">
        <v>12652</v>
      </c>
      <c r="J18969" s="40"/>
    </row>
    <row r="18970" spans="1:10" ht="15" x14ac:dyDescent="0.2">
      <c r="A18970" s="734">
        <v>45377</v>
      </c>
      <c r="B18970" s="63" t="s">
        <v>12359</v>
      </c>
      <c r="C18970" s="63" t="s">
        <v>11424</v>
      </c>
      <c r="D18970" s="183" t="s">
        <v>12798</v>
      </c>
      <c r="E18970" s="126">
        <v>150000</v>
      </c>
      <c r="F18970" s="126"/>
      <c r="G18970" s="126">
        <f t="shared" si="400"/>
        <v>-150000</v>
      </c>
      <c r="H18970" s="705" t="s">
        <v>12652</v>
      </c>
      <c r="J18970" s="40"/>
    </row>
    <row r="18971" spans="1:10" ht="15" x14ac:dyDescent="0.2">
      <c r="A18971" s="734">
        <v>45377</v>
      </c>
      <c r="B18971" s="63" t="s">
        <v>12627</v>
      </c>
      <c r="C18971" s="63" t="s">
        <v>11394</v>
      </c>
      <c r="D18971" s="183" t="s">
        <v>12817</v>
      </c>
      <c r="E18971" s="126">
        <v>100000</v>
      </c>
      <c r="F18971" s="126"/>
      <c r="G18971" s="126">
        <f t="shared" si="400"/>
        <v>-100000</v>
      </c>
      <c r="H18971" s="705" t="s">
        <v>12652</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12652</v>
      </c>
      <c r="J18972" s="40"/>
    </row>
    <row r="18973" spans="1:10" ht="15" x14ac:dyDescent="0.2">
      <c r="A18973" s="734">
        <v>45377</v>
      </c>
      <c r="B18973" s="63" t="s">
        <v>11892</v>
      </c>
      <c r="C18973" s="63" t="s">
        <v>5740</v>
      </c>
      <c r="D18973" s="183" t="s">
        <v>369</v>
      </c>
      <c r="E18973" s="126">
        <v>1300</v>
      </c>
      <c r="F18973" s="126"/>
      <c r="G18973" s="126">
        <f t="shared" si="402"/>
        <v>-1300</v>
      </c>
      <c r="H18973" s="705" t="s">
        <v>12652</v>
      </c>
      <c r="J18973" s="40"/>
    </row>
    <row r="18974" spans="1:10" ht="15" x14ac:dyDescent="0.2">
      <c r="A18974" s="734">
        <v>45377</v>
      </c>
      <c r="B18974" s="63" t="s">
        <v>10906</v>
      </c>
      <c r="C18974" s="63" t="s">
        <v>5740</v>
      </c>
      <c r="D18974" s="183" t="s">
        <v>369</v>
      </c>
      <c r="E18974" s="126">
        <v>350</v>
      </c>
      <c r="F18974" s="126"/>
      <c r="G18974" s="126">
        <f t="shared" si="402"/>
        <v>-350</v>
      </c>
      <c r="H18974" s="705" t="s">
        <v>12652</v>
      </c>
      <c r="J18974" s="40"/>
    </row>
    <row r="18975" spans="1:10" ht="15" x14ac:dyDescent="0.2">
      <c r="A18975" s="734">
        <v>45377</v>
      </c>
      <c r="B18975" s="63" t="s">
        <v>10906</v>
      </c>
      <c r="C18975" s="63" t="s">
        <v>5740</v>
      </c>
      <c r="D18975" s="183" t="s">
        <v>369</v>
      </c>
      <c r="E18975" s="126">
        <v>350</v>
      </c>
      <c r="F18975" s="126"/>
      <c r="G18975" s="126">
        <f t="shared" si="402"/>
        <v>-350</v>
      </c>
      <c r="H18975" s="705" t="s">
        <v>12652</v>
      </c>
      <c r="J18975" s="40"/>
    </row>
    <row r="18976" spans="1:10" ht="15" x14ac:dyDescent="0.2">
      <c r="A18976" s="734">
        <v>45377</v>
      </c>
      <c r="B18976" s="63" t="s">
        <v>12811</v>
      </c>
      <c r="C18976" s="63" t="s">
        <v>5740</v>
      </c>
      <c r="D18976" s="183" t="s">
        <v>369</v>
      </c>
      <c r="E18976" s="126">
        <v>1000</v>
      </c>
      <c r="F18976" s="126"/>
      <c r="G18976" s="126">
        <f t="shared" si="402"/>
        <v>-1000</v>
      </c>
      <c r="H18976" s="705" t="s">
        <v>12652</v>
      </c>
      <c r="J18976" s="40"/>
    </row>
    <row r="18977" spans="1:10" ht="24" x14ac:dyDescent="0.2">
      <c r="A18977" s="734">
        <v>45379</v>
      </c>
      <c r="B18977" s="63" t="s">
        <v>12627</v>
      </c>
      <c r="C18977" s="63" t="s">
        <v>12799</v>
      </c>
      <c r="D18977" s="183" t="s">
        <v>12800</v>
      </c>
      <c r="E18977" s="126">
        <v>1000000</v>
      </c>
      <c r="F18977" s="126"/>
      <c r="G18977" s="126">
        <f t="shared" si="400"/>
        <v>-1000000</v>
      </c>
      <c r="H18977" s="705" t="s">
        <v>12652</v>
      </c>
      <c r="J18977" s="40"/>
    </row>
    <row r="18978" spans="1:10" ht="15" x14ac:dyDescent="0.2">
      <c r="A18978" s="734">
        <v>45379</v>
      </c>
      <c r="B18978" s="63" t="s">
        <v>12525</v>
      </c>
      <c r="C18978" s="63" t="s">
        <v>437</v>
      </c>
      <c r="D18978" s="183" t="s">
        <v>12802</v>
      </c>
      <c r="E18978" s="126">
        <v>225000</v>
      </c>
      <c r="F18978" s="126"/>
      <c r="G18978" s="126">
        <f t="shared" si="400"/>
        <v>-225000</v>
      </c>
      <c r="H18978" s="705" t="s">
        <v>12652</v>
      </c>
      <c r="J18978" s="40"/>
    </row>
    <row r="18979" spans="1:10" ht="15" x14ac:dyDescent="0.2">
      <c r="A18979" s="734">
        <v>45379</v>
      </c>
      <c r="B18979" s="63" t="s">
        <v>12525</v>
      </c>
      <c r="C18979" s="63" t="s">
        <v>12634</v>
      </c>
      <c r="D18979" s="183" t="s">
        <v>12803</v>
      </c>
      <c r="E18979" s="126">
        <v>35000</v>
      </c>
      <c r="F18979" s="126"/>
      <c r="G18979" s="126">
        <f t="shared" si="400"/>
        <v>-35000</v>
      </c>
      <c r="H18979" s="705" t="s">
        <v>12652</v>
      </c>
      <c r="J18979" s="40"/>
    </row>
    <row r="18980" spans="1:10" ht="15" x14ac:dyDescent="0.2">
      <c r="A18980" s="734">
        <v>45380</v>
      </c>
      <c r="B18980" s="63" t="s">
        <v>11131</v>
      </c>
      <c r="C18980" s="63" t="s">
        <v>12510</v>
      </c>
      <c r="D18980" s="183" t="s">
        <v>11167</v>
      </c>
      <c r="E18980" s="126">
        <v>500000</v>
      </c>
      <c r="F18980" s="126"/>
      <c r="G18980" s="126">
        <f t="shared" si="400"/>
        <v>-500000</v>
      </c>
      <c r="H18980" s="705" t="s">
        <v>12652</v>
      </c>
      <c r="J18980" s="40"/>
    </row>
    <row r="18981" spans="1:10" ht="15" x14ac:dyDescent="0.2">
      <c r="A18981" s="734">
        <v>45380</v>
      </c>
      <c r="B18981" s="63" t="s">
        <v>11892</v>
      </c>
      <c r="C18981" s="63" t="s">
        <v>5409</v>
      </c>
      <c r="D18981" s="183" t="s">
        <v>12806</v>
      </c>
      <c r="E18981" s="126">
        <v>18000</v>
      </c>
      <c r="F18981" s="126"/>
      <c r="G18981" s="126">
        <f t="shared" ref="G18981:G18983" si="403">F18981-E18981</f>
        <v>-18000</v>
      </c>
      <c r="H18981" s="705" t="s">
        <v>12652</v>
      </c>
      <c r="J18981" s="40"/>
    </row>
    <row r="18982" spans="1:10" ht="15" x14ac:dyDescent="0.2">
      <c r="A18982" s="734">
        <v>45380</v>
      </c>
      <c r="B18982" s="63" t="s">
        <v>11892</v>
      </c>
      <c r="C18982" s="63" t="s">
        <v>5409</v>
      </c>
      <c r="D18982" s="183" t="s">
        <v>12807</v>
      </c>
      <c r="E18982" s="126">
        <v>20000</v>
      </c>
      <c r="F18982" s="126"/>
      <c r="G18982" s="126">
        <f t="shared" si="403"/>
        <v>-20000</v>
      </c>
      <c r="H18982" s="705" t="s">
        <v>12652</v>
      </c>
      <c r="J18982" s="40"/>
    </row>
    <row r="18983" spans="1:10" ht="15" x14ac:dyDescent="0.2">
      <c r="A18983" s="734">
        <v>45380</v>
      </c>
      <c r="B18983" s="63" t="s">
        <v>11892</v>
      </c>
      <c r="C18983" s="63" t="s">
        <v>5409</v>
      </c>
      <c r="D18983" s="183" t="s">
        <v>12808</v>
      </c>
      <c r="E18983" s="126">
        <v>18000</v>
      </c>
      <c r="F18983" s="126"/>
      <c r="G18983" s="126">
        <f t="shared" si="403"/>
        <v>-18000</v>
      </c>
      <c r="H18983" s="705" t="s">
        <v>12652</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12652</v>
      </c>
      <c r="J18984" s="40"/>
    </row>
    <row r="18985" spans="1:10" ht="15" x14ac:dyDescent="0.2">
      <c r="A18985" s="734">
        <v>45380</v>
      </c>
      <c r="B18985" s="63" t="s">
        <v>25</v>
      </c>
      <c r="C18985" s="551" t="s">
        <v>8148</v>
      </c>
      <c r="D18985" s="740" t="s">
        <v>6336</v>
      </c>
      <c r="E18985" s="552">
        <v>44854</v>
      </c>
      <c r="F18985" s="126"/>
      <c r="G18985" s="126">
        <f t="shared" si="404"/>
        <v>-44854</v>
      </c>
      <c r="H18985" s="705" t="s">
        <v>12652</v>
      </c>
      <c r="J18985" s="40"/>
    </row>
    <row r="18986" spans="1:10" ht="15" x14ac:dyDescent="0.2">
      <c r="A18986" s="734">
        <v>45380</v>
      </c>
      <c r="B18986" s="63" t="s">
        <v>12811</v>
      </c>
      <c r="C18986" s="63" t="s">
        <v>10989</v>
      </c>
      <c r="D18986" s="183" t="s">
        <v>12812</v>
      </c>
      <c r="E18986" s="126">
        <v>13540</v>
      </c>
      <c r="F18986" s="126"/>
      <c r="G18986" s="126">
        <f t="shared" si="404"/>
        <v>-13540</v>
      </c>
      <c r="H18986" s="705" t="s">
        <v>12652</v>
      </c>
      <c r="J18986" s="40"/>
    </row>
    <row r="18987" spans="1:10" ht="15" x14ac:dyDescent="0.2">
      <c r="A18987" s="734">
        <v>45380</v>
      </c>
      <c r="B18987" s="63" t="s">
        <v>10906</v>
      </c>
      <c r="C18987" s="63" t="s">
        <v>10989</v>
      </c>
      <c r="D18987" s="183" t="s">
        <v>12814</v>
      </c>
      <c r="E18987" s="126">
        <v>3000</v>
      </c>
      <c r="F18987" s="126"/>
      <c r="G18987" s="126">
        <f t="shared" si="404"/>
        <v>-3000</v>
      </c>
      <c r="H18987" s="705" t="s">
        <v>12652</v>
      </c>
      <c r="J18987" s="40"/>
    </row>
    <row r="18988" spans="1:10" ht="15" x14ac:dyDescent="0.2">
      <c r="A18988" s="734">
        <v>45380</v>
      </c>
      <c r="B18988" s="63" t="s">
        <v>12811</v>
      </c>
      <c r="C18988" s="63" t="s">
        <v>10989</v>
      </c>
      <c r="D18988" s="183" t="s">
        <v>12813</v>
      </c>
      <c r="E18988" s="126">
        <v>280</v>
      </c>
      <c r="F18988" s="126"/>
      <c r="G18988" s="126">
        <f t="shared" si="404"/>
        <v>-280</v>
      </c>
      <c r="H18988" s="705" t="s">
        <v>12652</v>
      </c>
      <c r="J18988" s="40"/>
    </row>
    <row r="18989" spans="1:10" ht="15" x14ac:dyDescent="0.2">
      <c r="A18989" s="734">
        <v>45380</v>
      </c>
      <c r="B18989" s="63" t="s">
        <v>12811</v>
      </c>
      <c r="C18989" s="63" t="s">
        <v>10989</v>
      </c>
      <c r="D18989" s="183" t="s">
        <v>12815</v>
      </c>
      <c r="E18989" s="126">
        <v>15660</v>
      </c>
      <c r="F18989" s="126"/>
      <c r="G18989" s="126">
        <f t="shared" si="404"/>
        <v>-15660</v>
      </c>
      <c r="H18989" s="705" t="s">
        <v>12652</v>
      </c>
      <c r="J18989" s="40"/>
    </row>
    <row r="18990" spans="1:10" ht="15" x14ac:dyDescent="0.2">
      <c r="A18990" s="734">
        <v>45380</v>
      </c>
      <c r="B18990" s="63" t="s">
        <v>10906</v>
      </c>
      <c r="C18990" s="63" t="s">
        <v>391</v>
      </c>
      <c r="D18990" s="183" t="s">
        <v>10554</v>
      </c>
      <c r="E18990" s="126">
        <v>12000</v>
      </c>
      <c r="F18990" s="126"/>
      <c r="G18990" s="126">
        <f t="shared" si="404"/>
        <v>-12000</v>
      </c>
      <c r="H18990" s="705" t="s">
        <v>12652</v>
      </c>
      <c r="J18990" s="40"/>
    </row>
    <row r="18991" spans="1:10" ht="15" x14ac:dyDescent="0.2">
      <c r="A18991" s="734">
        <v>45380</v>
      </c>
      <c r="B18991" s="63" t="s">
        <v>10906</v>
      </c>
      <c r="C18991" s="63" t="s">
        <v>285</v>
      </c>
      <c r="D18991" s="183" t="s">
        <v>10885</v>
      </c>
      <c r="E18991" s="126">
        <v>1000</v>
      </c>
      <c r="F18991" s="126"/>
      <c r="G18991" s="126">
        <f t="shared" si="404"/>
        <v>-1000</v>
      </c>
      <c r="H18991" s="705" t="s">
        <v>12652</v>
      </c>
      <c r="J18991" s="40"/>
    </row>
    <row r="18992" spans="1:10" ht="15" x14ac:dyDescent="0.2">
      <c r="A18992" s="734">
        <v>45380</v>
      </c>
      <c r="B18992" s="63" t="s">
        <v>10906</v>
      </c>
      <c r="C18992" s="63" t="s">
        <v>5740</v>
      </c>
      <c r="D18992" s="183" t="s">
        <v>158</v>
      </c>
      <c r="E18992" s="126">
        <v>2650</v>
      </c>
      <c r="F18992" s="126"/>
      <c r="G18992" s="126">
        <f t="shared" si="404"/>
        <v>-2650</v>
      </c>
      <c r="H18992" s="705" t="s">
        <v>12652</v>
      </c>
      <c r="J18992" s="40"/>
    </row>
    <row r="18993" spans="1:8" ht="15" x14ac:dyDescent="0.2">
      <c r="A18993" s="733">
        <v>45355</v>
      </c>
      <c r="B18993" s="174" t="s">
        <v>11631</v>
      </c>
      <c r="C18993" s="174" t="s">
        <v>11287</v>
      </c>
      <c r="D18993" s="228" t="s">
        <v>12653</v>
      </c>
      <c r="E18993" s="236">
        <v>65000</v>
      </c>
      <c r="F18993" s="236"/>
      <c r="G18993" s="236">
        <f t="shared" si="383"/>
        <v>-65000</v>
      </c>
      <c r="H18993" s="709" t="s">
        <v>12652</v>
      </c>
    </row>
    <row r="18994" spans="1:8" ht="24" x14ac:dyDescent="0.2">
      <c r="A18994" s="733">
        <v>45355</v>
      </c>
      <c r="B18994" s="174" t="s">
        <v>11892</v>
      </c>
      <c r="C18994" s="174" t="s">
        <v>11287</v>
      </c>
      <c r="D18994" s="228" t="s">
        <v>12654</v>
      </c>
      <c r="E18994" s="236">
        <v>135000</v>
      </c>
      <c r="F18994" s="236"/>
      <c r="G18994" s="236">
        <f t="shared" si="383"/>
        <v>-135000</v>
      </c>
      <c r="H18994" s="709" t="s">
        <v>12652</v>
      </c>
    </row>
    <row r="18995" spans="1:8" ht="15" x14ac:dyDescent="0.2">
      <c r="A18995" s="733">
        <v>45356</v>
      </c>
      <c r="B18995" s="174" t="s">
        <v>12359</v>
      </c>
      <c r="C18995" s="174" t="s">
        <v>12099</v>
      </c>
      <c r="D18995" s="228" t="s">
        <v>12655</v>
      </c>
      <c r="E18995" s="236">
        <v>186000</v>
      </c>
      <c r="F18995" s="236"/>
      <c r="G18995" s="236">
        <f t="shared" si="383"/>
        <v>-186000</v>
      </c>
      <c r="H18995" s="709" t="s">
        <v>12652</v>
      </c>
    </row>
    <row r="18996" spans="1:8" ht="15" x14ac:dyDescent="0.2">
      <c r="A18996" s="733">
        <v>45359</v>
      </c>
      <c r="B18996" s="174" t="s">
        <v>9354</v>
      </c>
      <c r="C18996" s="174" t="s">
        <v>1197</v>
      </c>
      <c r="D18996" s="228" t="s">
        <v>12658</v>
      </c>
      <c r="E18996" s="236">
        <v>412181</v>
      </c>
      <c r="F18996" s="236"/>
      <c r="G18996" s="236">
        <f t="shared" si="383"/>
        <v>-412181</v>
      </c>
      <c r="H18996" s="709" t="s">
        <v>12652</v>
      </c>
    </row>
    <row r="18997" spans="1:8" ht="18.75" customHeight="1" x14ac:dyDescent="0.2">
      <c r="A18997" s="733">
        <v>45362</v>
      </c>
      <c r="B18997" s="174" t="s">
        <v>12703</v>
      </c>
      <c r="C18997" s="174" t="s">
        <v>12704</v>
      </c>
      <c r="D18997" s="228" t="s">
        <v>12705</v>
      </c>
      <c r="E18997" s="236">
        <v>1071000</v>
      </c>
      <c r="F18997" s="236"/>
      <c r="G18997" s="236">
        <f t="shared" si="383"/>
        <v>-1071000</v>
      </c>
      <c r="H18997" s="709" t="s">
        <v>12652</v>
      </c>
    </row>
    <row r="18998" spans="1:8" ht="15" x14ac:dyDescent="0.2">
      <c r="A18998" s="733">
        <v>45364</v>
      </c>
      <c r="B18998" s="174" t="s">
        <v>37</v>
      </c>
      <c r="C18998" s="551" t="s">
        <v>3002</v>
      </c>
      <c r="D18998" s="740" t="s">
        <v>12726</v>
      </c>
      <c r="E18998" s="552">
        <v>27362</v>
      </c>
      <c r="F18998" s="236"/>
      <c r="G18998" s="236">
        <f t="shared" si="383"/>
        <v>-27362</v>
      </c>
      <c r="H18998" s="709" t="s">
        <v>12652</v>
      </c>
    </row>
    <row r="18999" spans="1:8" ht="15" x14ac:dyDescent="0.2">
      <c r="A18999" s="733">
        <v>45364</v>
      </c>
      <c r="B18999" s="174" t="s">
        <v>3944</v>
      </c>
      <c r="C18999" s="551" t="s">
        <v>3002</v>
      </c>
      <c r="D18999" s="740" t="s">
        <v>12726</v>
      </c>
      <c r="E18999" s="552">
        <v>35367</v>
      </c>
      <c r="F18999" s="236"/>
      <c r="G18999" s="236">
        <f t="shared" si="383"/>
        <v>-35367</v>
      </c>
      <c r="H18999" s="709" t="s">
        <v>12652</v>
      </c>
    </row>
    <row r="19000" spans="1:8" ht="15" x14ac:dyDescent="0.2">
      <c r="A19000" s="733">
        <v>45364</v>
      </c>
      <c r="B19000" s="174" t="s">
        <v>3945</v>
      </c>
      <c r="C19000" s="551" t="s">
        <v>3002</v>
      </c>
      <c r="D19000" s="740" t="s">
        <v>12726</v>
      </c>
      <c r="E19000" s="552">
        <v>32760</v>
      </c>
      <c r="F19000" s="236"/>
      <c r="G19000" s="236">
        <f t="shared" si="383"/>
        <v>-32760</v>
      </c>
      <c r="H19000" s="709" t="s">
        <v>12652</v>
      </c>
    </row>
    <row r="19001" spans="1:8" ht="15" x14ac:dyDescent="0.2">
      <c r="A19001" s="733">
        <v>45372</v>
      </c>
      <c r="B19001" s="174" t="s">
        <v>12359</v>
      </c>
      <c r="C19001" s="174" t="s">
        <v>255</v>
      </c>
      <c r="D19001" s="228" t="s">
        <v>12783</v>
      </c>
      <c r="E19001" s="236">
        <v>712701</v>
      </c>
      <c r="F19001" s="236"/>
      <c r="G19001" s="236">
        <f t="shared" ref="G19001" si="405">F19001-E19001</f>
        <v>-712701</v>
      </c>
      <c r="H19001" s="709" t="s">
        <v>12652</v>
      </c>
    </row>
    <row r="19002" spans="1:8" ht="24" x14ac:dyDescent="0.2">
      <c r="A19002" s="730">
        <v>45359</v>
      </c>
      <c r="B19002" s="94" t="s">
        <v>9354</v>
      </c>
      <c r="C19002" s="94" t="s">
        <v>558</v>
      </c>
      <c r="D19002" s="802" t="s">
        <v>12657</v>
      </c>
      <c r="E19002" s="176"/>
      <c r="F19002" s="176">
        <v>412181</v>
      </c>
      <c r="G19002" s="176">
        <f t="shared" si="383"/>
        <v>412181</v>
      </c>
      <c r="H19002" s="702" t="s">
        <v>12652</v>
      </c>
    </row>
    <row r="19003" spans="1:8" ht="15" x14ac:dyDescent="0.2">
      <c r="A19003" s="730">
        <v>45359</v>
      </c>
      <c r="B19003" s="94" t="s">
        <v>12525</v>
      </c>
      <c r="C19003" s="94" t="s">
        <v>558</v>
      </c>
      <c r="D19003" s="802" t="s">
        <v>12676</v>
      </c>
      <c r="E19003" s="176"/>
      <c r="F19003" s="176">
        <v>8053923</v>
      </c>
      <c r="G19003" s="176">
        <f t="shared" ref="G19003" si="406">F19003-E19003</f>
        <v>8053923</v>
      </c>
      <c r="H19003" s="702" t="s">
        <v>12652</v>
      </c>
    </row>
    <row r="19004" spans="1:8" ht="15" x14ac:dyDescent="0.2">
      <c r="A19004" s="730">
        <v>45359</v>
      </c>
      <c r="B19004" s="94" t="s">
        <v>3945</v>
      </c>
      <c r="C19004" s="94" t="s">
        <v>558</v>
      </c>
      <c r="D19004" s="892" t="s">
        <v>12785</v>
      </c>
      <c r="E19004" s="176"/>
      <c r="F19004" s="176">
        <v>359992</v>
      </c>
      <c r="G19004" s="92">
        <f>F19004-E19004</f>
        <v>359992</v>
      </c>
      <c r="H19004" s="702" t="s">
        <v>12652</v>
      </c>
    </row>
    <row r="19005" spans="1:8" ht="15" x14ac:dyDescent="0.2">
      <c r="A19005" s="730">
        <v>45362</v>
      </c>
      <c r="B19005" s="94" t="s">
        <v>12359</v>
      </c>
      <c r="C19005" s="94" t="s">
        <v>558</v>
      </c>
      <c r="D19005" s="802" t="s">
        <v>12691</v>
      </c>
      <c r="E19005" s="176"/>
      <c r="F19005" s="176">
        <v>4658436</v>
      </c>
      <c r="G19005" s="176">
        <f t="shared" ref="G19005:G19011" si="407">F19005-E19005</f>
        <v>4658436</v>
      </c>
      <c r="H19005" s="702" t="s">
        <v>12652</v>
      </c>
    </row>
    <row r="19006" spans="1:8" ht="15" x14ac:dyDescent="0.2">
      <c r="A19006" s="730">
        <v>45362</v>
      </c>
      <c r="B19006" s="91" t="s">
        <v>11892</v>
      </c>
      <c r="C19006" s="94" t="s">
        <v>558</v>
      </c>
      <c r="D19006" s="801" t="s">
        <v>12700</v>
      </c>
      <c r="E19006" s="92"/>
      <c r="F19006" s="92">
        <v>6010680</v>
      </c>
      <c r="G19006" s="92">
        <f t="shared" si="407"/>
        <v>6010680</v>
      </c>
      <c r="H19006" s="702" t="s">
        <v>12652</v>
      </c>
    </row>
    <row r="19007" spans="1:8" ht="15" x14ac:dyDescent="0.2">
      <c r="A19007" s="730">
        <v>45362</v>
      </c>
      <c r="B19007" s="91" t="s">
        <v>11892</v>
      </c>
      <c r="C19007" s="94" t="s">
        <v>558</v>
      </c>
      <c r="D19007" s="801" t="s">
        <v>12700</v>
      </c>
      <c r="E19007" s="92"/>
      <c r="F19007" s="92">
        <v>5060000</v>
      </c>
      <c r="G19007" s="92">
        <f t="shared" si="407"/>
        <v>5060000</v>
      </c>
      <c r="H19007" s="702" t="s">
        <v>12652</v>
      </c>
    </row>
    <row r="19008" spans="1:8" ht="15" x14ac:dyDescent="0.2">
      <c r="A19008" s="730">
        <v>45362</v>
      </c>
      <c r="B19008" s="94" t="s">
        <v>11892</v>
      </c>
      <c r="C19008" s="94" t="s">
        <v>558</v>
      </c>
      <c r="D19008" s="1138" t="s">
        <v>13153</v>
      </c>
      <c r="E19008" s="643">
        <v>110000</v>
      </c>
      <c r="F19008" s="92"/>
      <c r="G19008" s="92">
        <f t="shared" si="407"/>
        <v>-110000</v>
      </c>
      <c r="H19008" s="702" t="s">
        <v>12652</v>
      </c>
    </row>
    <row r="19009" spans="1:8" ht="15" x14ac:dyDescent="0.2">
      <c r="A19009" s="730">
        <v>45362</v>
      </c>
      <c r="B19009" s="91" t="s">
        <v>11892</v>
      </c>
      <c r="C19009" s="94" t="s">
        <v>558</v>
      </c>
      <c r="D19009" s="801" t="s">
        <v>12701</v>
      </c>
      <c r="E19009" s="92"/>
      <c r="F19009" s="92">
        <v>10000000</v>
      </c>
      <c r="G19009" s="92">
        <f t="shared" si="407"/>
        <v>10000000</v>
      </c>
      <c r="H19009" s="702" t="s">
        <v>12652</v>
      </c>
    </row>
    <row r="19010" spans="1:8" ht="15" x14ac:dyDescent="0.2">
      <c r="A19010" s="730">
        <v>45362</v>
      </c>
      <c r="B19010" s="91" t="s">
        <v>11892</v>
      </c>
      <c r="C19010" s="94" t="s">
        <v>558</v>
      </c>
      <c r="D19010" s="1138" t="s">
        <v>12701</v>
      </c>
      <c r="E19010" s="643">
        <v>100000</v>
      </c>
      <c r="F19010" s="92"/>
      <c r="G19010" s="92">
        <f t="shared" si="407"/>
        <v>-100000</v>
      </c>
      <c r="H19010" s="702" t="s">
        <v>12652</v>
      </c>
    </row>
    <row r="19011" spans="1:8" ht="15" x14ac:dyDescent="0.2">
      <c r="A19011" s="730">
        <v>45362</v>
      </c>
      <c r="B19011" s="91" t="s">
        <v>11892</v>
      </c>
      <c r="C19011" s="94" t="s">
        <v>558</v>
      </c>
      <c r="D19011" s="801" t="s">
        <v>12702</v>
      </c>
      <c r="E19011" s="92"/>
      <c r="F19011" s="92">
        <v>1071000</v>
      </c>
      <c r="G19011" s="92">
        <f t="shared" si="407"/>
        <v>1071000</v>
      </c>
      <c r="H19011" s="702" t="s">
        <v>12652</v>
      </c>
    </row>
    <row r="19012" spans="1:8" ht="15" x14ac:dyDescent="0.2">
      <c r="A19012" s="730">
        <v>45366</v>
      </c>
      <c r="B19012" s="91" t="s">
        <v>12365</v>
      </c>
      <c r="C19012" s="94" t="s">
        <v>558</v>
      </c>
      <c r="D19012" s="801" t="s">
        <v>12749</v>
      </c>
      <c r="E19012" s="92"/>
      <c r="F19012" s="92">
        <v>500000</v>
      </c>
      <c r="G19012" s="92">
        <f t="shared" ref="G19012" si="408">F19012-E19012</f>
        <v>500000</v>
      </c>
      <c r="H19012" s="702" t="s">
        <v>12652</v>
      </c>
    </row>
    <row r="19013" spans="1:8" ht="15" x14ac:dyDescent="0.2">
      <c r="A19013" s="730">
        <v>45372</v>
      </c>
      <c r="B19013" s="91" t="s">
        <v>11892</v>
      </c>
      <c r="C19013" s="94" t="s">
        <v>558</v>
      </c>
      <c r="D19013" s="801" t="s">
        <v>12782</v>
      </c>
      <c r="E19013" s="92"/>
      <c r="F19013" s="92">
        <v>712701</v>
      </c>
      <c r="G19013" s="92">
        <f t="shared" ref="G19013:G19014" si="409">F19013-E19013</f>
        <v>712701</v>
      </c>
      <c r="H19013" s="702" t="s">
        <v>12652</v>
      </c>
    </row>
    <row r="19014" spans="1:8" ht="15" x14ac:dyDescent="0.2">
      <c r="A19014" s="730">
        <v>45373</v>
      </c>
      <c r="B19014" s="91" t="s">
        <v>9354</v>
      </c>
      <c r="C19014" s="94" t="s">
        <v>558</v>
      </c>
      <c r="D19014" s="801" t="s">
        <v>12809</v>
      </c>
      <c r="E19014" s="92"/>
      <c r="F19014" s="92">
        <v>369095</v>
      </c>
      <c r="G19014" s="92">
        <f t="shared" si="409"/>
        <v>369095</v>
      </c>
      <c r="H19014" s="702" t="s">
        <v>12652</v>
      </c>
    </row>
    <row r="19015" spans="1:8" ht="15" x14ac:dyDescent="0.2">
      <c r="A19015" s="730">
        <v>45381</v>
      </c>
      <c r="B19015" s="91" t="s">
        <v>11734</v>
      </c>
      <c r="C19015" s="94" t="s">
        <v>558</v>
      </c>
      <c r="D19015" s="801" t="s">
        <v>12804</v>
      </c>
      <c r="E19015" s="92"/>
      <c r="F19015" s="92">
        <v>3840424</v>
      </c>
      <c r="G19015" s="92">
        <f t="shared" ref="G19015" si="410">F19015-E19015</f>
        <v>3840424</v>
      </c>
      <c r="H19015" s="702" t="s">
        <v>12652</v>
      </c>
    </row>
    <row r="19016" spans="1:8" ht="15" x14ac:dyDescent="0.2">
      <c r="A19016" s="734">
        <v>45384</v>
      </c>
      <c r="B19016" s="1126" t="s">
        <v>11892</v>
      </c>
      <c r="C19016" s="1099" t="s">
        <v>793</v>
      </c>
      <c r="D19016" s="1127" t="s">
        <v>12827</v>
      </c>
      <c r="E19016" s="1128">
        <v>50000</v>
      </c>
      <c r="F19016" s="58"/>
      <c r="G19016" s="58">
        <f t="shared" ref="G19016:G19235" si="411">F19016-E19016</f>
        <v>-50000</v>
      </c>
      <c r="H19016" s="705" t="s">
        <v>12826</v>
      </c>
    </row>
    <row r="19017" spans="1:8" ht="15" x14ac:dyDescent="0.2">
      <c r="A19017" s="734">
        <v>45384</v>
      </c>
      <c r="B19017" s="1126" t="s">
        <v>10177</v>
      </c>
      <c r="C19017" s="1099" t="s">
        <v>793</v>
      </c>
      <c r="D19017" s="1127" t="s">
        <v>8429</v>
      </c>
      <c r="E19017" s="1128">
        <v>5000</v>
      </c>
      <c r="F19017" s="58"/>
      <c r="G19017" s="58">
        <f t="shared" si="411"/>
        <v>-5000</v>
      </c>
      <c r="H19017" s="705" t="s">
        <v>12826</v>
      </c>
    </row>
    <row r="19018" spans="1:8" ht="15" x14ac:dyDescent="0.2">
      <c r="A19018" s="734">
        <v>45384</v>
      </c>
      <c r="B19018" s="1126" t="s">
        <v>10906</v>
      </c>
      <c r="C19018" s="1099" t="s">
        <v>793</v>
      </c>
      <c r="D19018" s="1127" t="s">
        <v>12213</v>
      </c>
      <c r="E19018" s="1128">
        <v>50000</v>
      </c>
      <c r="F19018" s="58"/>
      <c r="G19018" s="58">
        <f t="shared" si="411"/>
        <v>-50000</v>
      </c>
      <c r="H19018" s="705" t="s">
        <v>12826</v>
      </c>
    </row>
    <row r="19019" spans="1:8" ht="15" x14ac:dyDescent="0.2">
      <c r="A19019" s="734">
        <v>45384</v>
      </c>
      <c r="B19019" s="1126" t="s">
        <v>103</v>
      </c>
      <c r="C19019" s="1099" t="s">
        <v>793</v>
      </c>
      <c r="D19019" s="1127" t="s">
        <v>12828</v>
      </c>
      <c r="E19019" s="1128">
        <v>105000</v>
      </c>
      <c r="F19019" s="58"/>
      <c r="G19019" s="58">
        <f t="shared" si="411"/>
        <v>-105000</v>
      </c>
      <c r="H19019" s="705" t="s">
        <v>12826</v>
      </c>
    </row>
    <row r="19020" spans="1:8" ht="15" x14ac:dyDescent="0.2">
      <c r="A19020" s="734">
        <v>45384</v>
      </c>
      <c r="B19020" s="1126" t="s">
        <v>11892</v>
      </c>
      <c r="C19020" s="1099" t="s">
        <v>793</v>
      </c>
      <c r="D19020" s="1127" t="s">
        <v>12818</v>
      </c>
      <c r="E19020" s="1128">
        <v>80160</v>
      </c>
      <c r="F19020" s="58"/>
      <c r="G19020" s="58">
        <f t="shared" ref="G19020:G19060" si="412">F19020-E19020</f>
        <v>-80160</v>
      </c>
      <c r="H19020" s="705" t="s">
        <v>12826</v>
      </c>
    </row>
    <row r="19021" spans="1:8" ht="15" x14ac:dyDescent="0.2">
      <c r="A19021" s="734">
        <v>45384</v>
      </c>
      <c r="B19021" s="1126" t="s">
        <v>12811</v>
      </c>
      <c r="C19021" s="1099" t="s">
        <v>793</v>
      </c>
      <c r="D19021" s="1127" t="s">
        <v>11842</v>
      </c>
      <c r="E19021" s="1128">
        <v>23130</v>
      </c>
      <c r="F19021" s="58"/>
      <c r="G19021" s="58">
        <f t="shared" si="412"/>
        <v>-23130</v>
      </c>
      <c r="H19021" s="705" t="s">
        <v>12826</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12826</v>
      </c>
    </row>
    <row r="19023" spans="1:8" ht="15" x14ac:dyDescent="0.2">
      <c r="A19023" s="734">
        <v>45384</v>
      </c>
      <c r="B19023" s="1126" t="s">
        <v>11085</v>
      </c>
      <c r="C19023" s="1099" t="s">
        <v>793</v>
      </c>
      <c r="D19023" s="1127" t="s">
        <v>11843</v>
      </c>
      <c r="E19023" s="1128">
        <v>44050</v>
      </c>
      <c r="F19023" s="58"/>
      <c r="G19023" s="58">
        <f t="shared" si="413"/>
        <v>-44050</v>
      </c>
      <c r="H19023" s="705" t="s">
        <v>12826</v>
      </c>
    </row>
    <row r="19024" spans="1:8" ht="15" x14ac:dyDescent="0.2">
      <c r="A19024" s="734">
        <v>45385</v>
      </c>
      <c r="B19024" s="1126" t="s">
        <v>37</v>
      </c>
      <c r="C19024" s="1099" t="s">
        <v>793</v>
      </c>
      <c r="D19024" s="1127" t="s">
        <v>11841</v>
      </c>
      <c r="E19024" s="1128">
        <v>186200</v>
      </c>
      <c r="F19024" s="58"/>
      <c r="G19024" s="58">
        <f t="shared" si="413"/>
        <v>-186200</v>
      </c>
      <c r="H19024" s="705" t="s">
        <v>12826</v>
      </c>
    </row>
    <row r="19025" spans="1:8" ht="15" x14ac:dyDescent="0.2">
      <c r="A19025" s="734">
        <v>45385</v>
      </c>
      <c r="B19025" s="1126" t="s">
        <v>12627</v>
      </c>
      <c r="C19025" s="1099" t="s">
        <v>793</v>
      </c>
      <c r="D19025" s="1127" t="s">
        <v>12839</v>
      </c>
      <c r="E19025" s="1128">
        <f>266282+16370</f>
        <v>282652</v>
      </c>
      <c r="F19025" s="58"/>
      <c r="G19025" s="58">
        <f t="shared" si="413"/>
        <v>-282652</v>
      </c>
      <c r="H19025" s="705" t="s">
        <v>12826</v>
      </c>
    </row>
    <row r="19026" spans="1:8" ht="15" x14ac:dyDescent="0.2">
      <c r="A19026" s="734">
        <v>45385</v>
      </c>
      <c r="B19026" s="1126" t="s">
        <v>8557</v>
      </c>
      <c r="C19026" s="1099" t="s">
        <v>793</v>
      </c>
      <c r="D19026" s="1127" t="s">
        <v>12840</v>
      </c>
      <c r="E19026" s="1128">
        <v>129000</v>
      </c>
      <c r="F19026" s="58"/>
      <c r="G19026" s="58">
        <f t="shared" si="413"/>
        <v>-129000</v>
      </c>
      <c r="H19026" s="705" t="s">
        <v>12826</v>
      </c>
    </row>
    <row r="19027" spans="1:8" ht="15" x14ac:dyDescent="0.2">
      <c r="A19027" s="734">
        <v>45386</v>
      </c>
      <c r="B19027" s="1099" t="s">
        <v>11734</v>
      </c>
      <c r="C19027" s="1099" t="s">
        <v>793</v>
      </c>
      <c r="D19027" s="1102" t="s">
        <v>12404</v>
      </c>
      <c r="E19027" s="1101">
        <v>535700</v>
      </c>
      <c r="F19027" s="126"/>
      <c r="G19027" s="126">
        <f t="shared" si="413"/>
        <v>-535700</v>
      </c>
      <c r="H19027" s="705" t="s">
        <v>12826</v>
      </c>
    </row>
    <row r="19028" spans="1:8" ht="15" x14ac:dyDescent="0.2">
      <c r="A19028" s="734">
        <v>45386</v>
      </c>
      <c r="B19028" s="1099" t="s">
        <v>11734</v>
      </c>
      <c r="C19028" s="1099" t="s">
        <v>793</v>
      </c>
      <c r="D19028" s="1102" t="s">
        <v>12853</v>
      </c>
      <c r="E19028" s="1101">
        <v>220000</v>
      </c>
      <c r="F19028" s="126"/>
      <c r="G19028" s="126">
        <f t="shared" si="413"/>
        <v>-220000</v>
      </c>
      <c r="H19028" s="705" t="s">
        <v>12826</v>
      </c>
    </row>
    <row r="19029" spans="1:8" ht="15" x14ac:dyDescent="0.2">
      <c r="A19029" s="734">
        <v>45386</v>
      </c>
      <c r="B19029" s="1099" t="s">
        <v>10906</v>
      </c>
      <c r="C19029" s="1099" t="s">
        <v>793</v>
      </c>
      <c r="D19029" s="1102" t="s">
        <v>12854</v>
      </c>
      <c r="E19029" s="1101">
        <v>75970</v>
      </c>
      <c r="F19029" s="126"/>
      <c r="G19029" s="126">
        <f t="shared" ref="G19029:G19031" si="414">F19029-E19029</f>
        <v>-75970</v>
      </c>
      <c r="H19029" s="705" t="s">
        <v>12826</v>
      </c>
    </row>
    <row r="19030" spans="1:8" ht="15" x14ac:dyDescent="0.2">
      <c r="A19030" s="734">
        <v>45386</v>
      </c>
      <c r="B19030" s="1099" t="s">
        <v>11892</v>
      </c>
      <c r="C19030" s="1099" t="s">
        <v>793</v>
      </c>
      <c r="D19030" s="1102" t="s">
        <v>12855</v>
      </c>
      <c r="E19030" s="1101">
        <v>75000</v>
      </c>
      <c r="F19030" s="126"/>
      <c r="G19030" s="126">
        <f t="shared" si="414"/>
        <v>-75000</v>
      </c>
      <c r="H19030" s="705" t="s">
        <v>12826</v>
      </c>
    </row>
    <row r="19031" spans="1:8" ht="15" x14ac:dyDescent="0.2">
      <c r="A19031" s="734">
        <v>45386</v>
      </c>
      <c r="B19031" s="1099" t="s">
        <v>11892</v>
      </c>
      <c r="C19031" s="1099" t="s">
        <v>793</v>
      </c>
      <c r="D19031" s="1102" t="s">
        <v>12856</v>
      </c>
      <c r="E19031" s="1101">
        <v>57260</v>
      </c>
      <c r="F19031" s="126"/>
      <c r="G19031" s="126">
        <f t="shared" si="414"/>
        <v>-57260</v>
      </c>
      <c r="H19031" s="705" t="s">
        <v>12826</v>
      </c>
    </row>
    <row r="19032" spans="1:8" ht="15" x14ac:dyDescent="0.2">
      <c r="A19032" s="734">
        <v>45386</v>
      </c>
      <c r="B19032" s="1099" t="s">
        <v>12820</v>
      </c>
      <c r="C19032" s="1099" t="s">
        <v>793</v>
      </c>
      <c r="D19032" s="1102" t="s">
        <v>12844</v>
      </c>
      <c r="E19032" s="1101">
        <v>43016</v>
      </c>
      <c r="F19032" s="126"/>
      <c r="G19032" s="126">
        <f>F19032-E19032</f>
        <v>-43016</v>
      </c>
      <c r="H19032" s="705" t="s">
        <v>12826</v>
      </c>
    </row>
    <row r="19033" spans="1:8" ht="15" x14ac:dyDescent="0.2">
      <c r="A19033" s="734">
        <v>45386</v>
      </c>
      <c r="B19033" s="1099" t="s">
        <v>11892</v>
      </c>
      <c r="C19033" s="1099" t="s">
        <v>793</v>
      </c>
      <c r="D19033" s="1102" t="s">
        <v>12845</v>
      </c>
      <c r="E19033" s="1101">
        <v>65000</v>
      </c>
      <c r="F19033" s="126"/>
      <c r="G19033" s="126">
        <f>F19033-E19033</f>
        <v>-65000</v>
      </c>
      <c r="H19033" s="705" t="s">
        <v>12826</v>
      </c>
    </row>
    <row r="19034" spans="1:8" ht="15" x14ac:dyDescent="0.2">
      <c r="A19034" s="734">
        <v>45386</v>
      </c>
      <c r="B19034" s="1099" t="s">
        <v>3945</v>
      </c>
      <c r="C19034" s="1099" t="s">
        <v>793</v>
      </c>
      <c r="D19034" s="1102" t="s">
        <v>12408</v>
      </c>
      <c r="E19034" s="1101">
        <v>137409.27419354839</v>
      </c>
      <c r="F19034" s="126"/>
      <c r="G19034" s="126">
        <f>F19034-E19034</f>
        <v>-137409.27419354839</v>
      </c>
      <c r="H19034" s="705" t="s">
        <v>12826</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12826</v>
      </c>
    </row>
    <row r="19036" spans="1:8" ht="15" x14ac:dyDescent="0.2">
      <c r="A19036" s="734">
        <v>45386</v>
      </c>
      <c r="B19036" s="1099" t="s">
        <v>3945</v>
      </c>
      <c r="C19036" s="1099" t="s">
        <v>793</v>
      </c>
      <c r="D19036" s="1102" t="s">
        <v>12683</v>
      </c>
      <c r="E19036" s="1101">
        <v>28000</v>
      </c>
      <c r="F19036" s="126"/>
      <c r="G19036" s="126">
        <f>F19036-E19036</f>
        <v>-28000</v>
      </c>
      <c r="H19036" s="705" t="s">
        <v>12826</v>
      </c>
    </row>
    <row r="19037" spans="1:8" ht="15" x14ac:dyDescent="0.2">
      <c r="A19037" s="734">
        <v>45384</v>
      </c>
      <c r="B19037" s="41" t="s">
        <v>12359</v>
      </c>
      <c r="C19037" s="63" t="s">
        <v>10989</v>
      </c>
      <c r="D19037" s="108" t="s">
        <v>12830</v>
      </c>
      <c r="E19037" s="58">
        <v>100000</v>
      </c>
      <c r="F19037" s="58"/>
      <c r="G19037" s="58">
        <f t="shared" si="412"/>
        <v>-100000</v>
      </c>
      <c r="H19037" s="705" t="s">
        <v>12826</v>
      </c>
    </row>
    <row r="19038" spans="1:8" ht="15" x14ac:dyDescent="0.2">
      <c r="A19038" s="734">
        <v>45384</v>
      </c>
      <c r="B19038" s="41" t="s">
        <v>3945</v>
      </c>
      <c r="C19038" s="63" t="s">
        <v>10989</v>
      </c>
      <c r="D19038" s="108" t="s">
        <v>12819</v>
      </c>
      <c r="E19038" s="58">
        <v>1700</v>
      </c>
      <c r="F19038" s="58"/>
      <c r="G19038" s="58">
        <f t="shared" si="412"/>
        <v>-1700</v>
      </c>
      <c r="H19038" s="705" t="s">
        <v>12826</v>
      </c>
    </row>
    <row r="19039" spans="1:8" ht="15" x14ac:dyDescent="0.2">
      <c r="A19039" s="734">
        <v>45384</v>
      </c>
      <c r="B19039" s="1129" t="s">
        <v>103</v>
      </c>
      <c r="C19039" s="1130" t="s">
        <v>9729</v>
      </c>
      <c r="D19039" s="1131" t="s">
        <v>12836</v>
      </c>
      <c r="E19039" s="1132">
        <v>874250</v>
      </c>
      <c r="F19039" s="58"/>
      <c r="G19039" s="58">
        <f t="shared" ref="G19039" si="415">F19039-E19039</f>
        <v>-874250</v>
      </c>
      <c r="H19039" s="705" t="s">
        <v>12826</v>
      </c>
    </row>
    <row r="19040" spans="1:8" ht="15" x14ac:dyDescent="0.2">
      <c r="A19040" s="734">
        <v>45384</v>
      </c>
      <c r="B19040" s="41" t="s">
        <v>103</v>
      </c>
      <c r="C19040" s="63" t="s">
        <v>103</v>
      </c>
      <c r="D19040" s="108" t="s">
        <v>12550</v>
      </c>
      <c r="E19040" s="58">
        <v>3000</v>
      </c>
      <c r="F19040" s="58"/>
      <c r="G19040" s="58">
        <f t="shared" si="412"/>
        <v>-3000</v>
      </c>
      <c r="H19040" s="705" t="s">
        <v>12826</v>
      </c>
    </row>
    <row r="19041" spans="1:8" ht="15" x14ac:dyDescent="0.2">
      <c r="A19041" s="734">
        <v>45384</v>
      </c>
      <c r="B19041" s="41" t="s">
        <v>12820</v>
      </c>
      <c r="C19041" s="63" t="s">
        <v>5409</v>
      </c>
      <c r="D19041" s="108" t="s">
        <v>12417</v>
      </c>
      <c r="E19041" s="58">
        <v>5000</v>
      </c>
      <c r="F19041" s="58"/>
      <c r="G19041" s="58">
        <f t="shared" si="412"/>
        <v>-5000</v>
      </c>
      <c r="H19041" s="705" t="s">
        <v>12826</v>
      </c>
    </row>
    <row r="19042" spans="1:8" ht="15" x14ac:dyDescent="0.2">
      <c r="A19042" s="734">
        <v>45384</v>
      </c>
      <c r="B19042" s="41" t="s">
        <v>25</v>
      </c>
      <c r="C19042" s="63" t="s">
        <v>8148</v>
      </c>
      <c r="D19042" s="108" t="s">
        <v>6309</v>
      </c>
      <c r="E19042" s="58">
        <v>1330</v>
      </c>
      <c r="F19042" s="58"/>
      <c r="G19042" s="58">
        <f t="shared" si="412"/>
        <v>-1330</v>
      </c>
      <c r="H19042" s="705" t="s">
        <v>12826</v>
      </c>
    </row>
    <row r="19043" spans="1:8" ht="15" x14ac:dyDescent="0.2">
      <c r="A19043" s="734">
        <v>45384</v>
      </c>
      <c r="B19043" s="41" t="s">
        <v>11892</v>
      </c>
      <c r="C19043" s="63" t="s">
        <v>12821</v>
      </c>
      <c r="D19043" s="108" t="s">
        <v>12822</v>
      </c>
      <c r="E19043" s="58">
        <v>35000</v>
      </c>
      <c r="F19043" s="58"/>
      <c r="G19043" s="58">
        <f t="shared" si="412"/>
        <v>-35000</v>
      </c>
      <c r="H19043" s="705" t="s">
        <v>12826</v>
      </c>
    </row>
    <row r="19044" spans="1:8" ht="15" x14ac:dyDescent="0.2">
      <c r="A19044" s="734">
        <v>45384</v>
      </c>
      <c r="B19044" s="41" t="s">
        <v>11892</v>
      </c>
      <c r="C19044" s="63" t="s">
        <v>5740</v>
      </c>
      <c r="D19044" s="108" t="s">
        <v>12823</v>
      </c>
      <c r="E19044" s="58">
        <v>4500</v>
      </c>
      <c r="F19044" s="58"/>
      <c r="G19044" s="58">
        <f t="shared" si="412"/>
        <v>-4500</v>
      </c>
      <c r="H19044" s="705" t="s">
        <v>12826</v>
      </c>
    </row>
    <row r="19045" spans="1:8" ht="15" x14ac:dyDescent="0.2">
      <c r="A19045" s="734">
        <v>45384</v>
      </c>
      <c r="B19045" s="41" t="s">
        <v>12811</v>
      </c>
      <c r="C19045" s="63" t="s">
        <v>10989</v>
      </c>
      <c r="D19045" s="108" t="s">
        <v>11720</v>
      </c>
      <c r="E19045" s="58">
        <v>1250</v>
      </c>
      <c r="F19045" s="58"/>
      <c r="G19045" s="58">
        <f t="shared" si="412"/>
        <v>-1250</v>
      </c>
      <c r="H19045" s="705" t="s">
        <v>12826</v>
      </c>
    </row>
    <row r="19046" spans="1:8" ht="15" x14ac:dyDescent="0.2">
      <c r="A19046" s="734">
        <v>45384</v>
      </c>
      <c r="B19046" s="41" t="s">
        <v>103</v>
      </c>
      <c r="C19046" s="63" t="s">
        <v>8148</v>
      </c>
      <c r="D19046" s="108" t="s">
        <v>6309</v>
      </c>
      <c r="E19046" s="58">
        <v>1200</v>
      </c>
      <c r="F19046" s="58"/>
      <c r="G19046" s="58">
        <f t="shared" si="412"/>
        <v>-1200</v>
      </c>
      <c r="H19046" s="705" t="s">
        <v>12826</v>
      </c>
    </row>
    <row r="19047" spans="1:8" ht="15" x14ac:dyDescent="0.2">
      <c r="A19047" s="734">
        <v>45384</v>
      </c>
      <c r="B19047" s="41" t="s">
        <v>12811</v>
      </c>
      <c r="C19047" s="63" t="s">
        <v>5740</v>
      </c>
      <c r="D19047" s="108" t="s">
        <v>369</v>
      </c>
      <c r="E19047" s="58">
        <v>1000</v>
      </c>
      <c r="F19047" s="58"/>
      <c r="G19047" s="58">
        <f t="shared" si="412"/>
        <v>-1000</v>
      </c>
      <c r="H19047" s="705" t="s">
        <v>12826</v>
      </c>
    </row>
    <row r="19048" spans="1:8" ht="15" x14ac:dyDescent="0.2">
      <c r="A19048" s="734">
        <v>45384</v>
      </c>
      <c r="B19048" s="41" t="s">
        <v>11892</v>
      </c>
      <c r="C19048" s="63" t="s">
        <v>5740</v>
      </c>
      <c r="D19048" s="108" t="s">
        <v>369</v>
      </c>
      <c r="E19048" s="58">
        <v>900</v>
      </c>
      <c r="F19048" s="58"/>
      <c r="G19048" s="58">
        <f t="shared" si="412"/>
        <v>-900</v>
      </c>
      <c r="H19048" s="705" t="s">
        <v>12826</v>
      </c>
    </row>
    <row r="19049" spans="1:8" ht="15" x14ac:dyDescent="0.2">
      <c r="A19049" s="734">
        <v>45384</v>
      </c>
      <c r="B19049" s="41" t="s">
        <v>11734</v>
      </c>
      <c r="C19049" s="63" t="s">
        <v>12824</v>
      </c>
      <c r="D19049" s="108" t="s">
        <v>12825</v>
      </c>
      <c r="E19049" s="58">
        <v>15000</v>
      </c>
      <c r="F19049" s="58"/>
      <c r="G19049" s="58">
        <f t="shared" si="412"/>
        <v>-15000</v>
      </c>
      <c r="H19049" s="705" t="s">
        <v>12826</v>
      </c>
    </row>
    <row r="19050" spans="1:8" ht="15" x14ac:dyDescent="0.2">
      <c r="A19050" s="734">
        <v>45384</v>
      </c>
      <c r="B19050" s="41" t="s">
        <v>12525</v>
      </c>
      <c r="C19050" s="63" t="s">
        <v>391</v>
      </c>
      <c r="D19050" s="108" t="s">
        <v>5383</v>
      </c>
      <c r="E19050" s="58">
        <v>2000</v>
      </c>
      <c r="F19050" s="58"/>
      <c r="G19050" s="58">
        <f t="shared" si="412"/>
        <v>-2000</v>
      </c>
      <c r="H19050" s="705" t="s">
        <v>12826</v>
      </c>
    </row>
    <row r="19051" spans="1:8" ht="15" x14ac:dyDescent="0.2">
      <c r="A19051" s="734">
        <v>45384</v>
      </c>
      <c r="B19051" s="41" t="s">
        <v>12820</v>
      </c>
      <c r="C19051" s="63" t="s">
        <v>391</v>
      </c>
      <c r="D19051" s="108" t="s">
        <v>5383</v>
      </c>
      <c r="E19051" s="58">
        <v>4000</v>
      </c>
      <c r="F19051" s="58"/>
      <c r="G19051" s="58">
        <f t="shared" si="412"/>
        <v>-4000</v>
      </c>
      <c r="H19051" s="705" t="s">
        <v>12826</v>
      </c>
    </row>
    <row r="19052" spans="1:8" ht="15" x14ac:dyDescent="0.2">
      <c r="A19052" s="734">
        <v>45384</v>
      </c>
      <c r="B19052" s="41" t="s">
        <v>37</v>
      </c>
      <c r="C19052" s="63" t="s">
        <v>391</v>
      </c>
      <c r="D19052" s="108" t="s">
        <v>5383</v>
      </c>
      <c r="E19052" s="58">
        <v>2000</v>
      </c>
      <c r="F19052" s="58"/>
      <c r="G19052" s="58">
        <f t="shared" si="412"/>
        <v>-2000</v>
      </c>
      <c r="H19052" s="705" t="s">
        <v>12826</v>
      </c>
    </row>
    <row r="19053" spans="1:8" ht="15" x14ac:dyDescent="0.2">
      <c r="A19053" s="734">
        <v>45384</v>
      </c>
      <c r="B19053" s="41" t="s">
        <v>11085</v>
      </c>
      <c r="C19053" s="63" t="s">
        <v>391</v>
      </c>
      <c r="D19053" s="108" t="s">
        <v>5383</v>
      </c>
      <c r="E19053" s="58">
        <v>5250</v>
      </c>
      <c r="F19053" s="58"/>
      <c r="G19053" s="58">
        <f t="shared" si="412"/>
        <v>-5250</v>
      </c>
      <c r="H19053" s="705" t="s">
        <v>12826</v>
      </c>
    </row>
    <row r="19054" spans="1:8" ht="15" x14ac:dyDescent="0.2">
      <c r="A19054" s="734">
        <v>45384</v>
      </c>
      <c r="B19054" s="41" t="s">
        <v>10774</v>
      </c>
      <c r="C19054" s="63" t="s">
        <v>10989</v>
      </c>
      <c r="D19054" s="108" t="s">
        <v>4965</v>
      </c>
      <c r="E19054" s="58">
        <v>13040</v>
      </c>
      <c r="F19054" s="58"/>
      <c r="G19054" s="58">
        <f t="shared" si="412"/>
        <v>-13040</v>
      </c>
      <c r="H19054" s="705" t="s">
        <v>12826</v>
      </c>
    </row>
    <row r="19055" spans="1:8" ht="15" x14ac:dyDescent="0.2">
      <c r="A19055" s="734">
        <v>45384</v>
      </c>
      <c r="B19055" s="41" t="s">
        <v>8557</v>
      </c>
      <c r="C19055" s="63" t="s">
        <v>10989</v>
      </c>
      <c r="D19055" s="108" t="s">
        <v>4965</v>
      </c>
      <c r="E19055" s="58">
        <v>12700</v>
      </c>
      <c r="F19055" s="58"/>
      <c r="G19055" s="58">
        <f t="shared" si="412"/>
        <v>-12700</v>
      </c>
      <c r="H19055" s="705" t="s">
        <v>12826</v>
      </c>
    </row>
    <row r="19056" spans="1:8" ht="15" x14ac:dyDescent="0.2">
      <c r="A19056" s="734">
        <v>45384</v>
      </c>
      <c r="B19056" s="41" t="s">
        <v>8557</v>
      </c>
      <c r="C19056" s="63" t="s">
        <v>10989</v>
      </c>
      <c r="D19056" s="108" t="s">
        <v>4965</v>
      </c>
      <c r="E19056" s="58">
        <v>3718</v>
      </c>
      <c r="F19056" s="58"/>
      <c r="G19056" s="58">
        <f t="shared" si="412"/>
        <v>-3718</v>
      </c>
      <c r="H19056" s="705" t="s">
        <v>12826</v>
      </c>
    </row>
    <row r="19057" spans="1:8" ht="15" x14ac:dyDescent="0.2">
      <c r="A19057" s="734">
        <v>45384</v>
      </c>
      <c r="B19057" s="41" t="s">
        <v>12525</v>
      </c>
      <c r="C19057" s="63" t="s">
        <v>10989</v>
      </c>
      <c r="D19057" s="108" t="s">
        <v>4965</v>
      </c>
      <c r="E19057" s="58">
        <v>95726</v>
      </c>
      <c r="F19057" s="58"/>
      <c r="G19057" s="58">
        <f t="shared" si="412"/>
        <v>-95726</v>
      </c>
      <c r="H19057" s="705" t="s">
        <v>12826</v>
      </c>
    </row>
    <row r="19058" spans="1:8" ht="15" x14ac:dyDescent="0.2">
      <c r="A19058" s="734">
        <v>45384</v>
      </c>
      <c r="B19058" s="41" t="s">
        <v>103</v>
      </c>
      <c r="C19058" s="63" t="s">
        <v>391</v>
      </c>
      <c r="D19058" s="108" t="s">
        <v>12829</v>
      </c>
      <c r="E19058" s="58">
        <v>50000</v>
      </c>
      <c r="F19058" s="58"/>
      <c r="G19058" s="58">
        <f t="shared" si="412"/>
        <v>-50000</v>
      </c>
      <c r="H19058" s="705" t="s">
        <v>12826</v>
      </c>
    </row>
    <row r="19059" spans="1:8" ht="15" x14ac:dyDescent="0.2">
      <c r="A19059" s="734">
        <v>45384</v>
      </c>
      <c r="B19059" s="41" t="s">
        <v>12820</v>
      </c>
      <c r="C19059" s="63" t="s">
        <v>5409</v>
      </c>
      <c r="D19059" s="108" t="s">
        <v>12417</v>
      </c>
      <c r="E19059" s="58">
        <v>5000</v>
      </c>
      <c r="F19059" s="58"/>
      <c r="G19059" s="58">
        <f t="shared" ref="G19059" si="416">F19059-E19059</f>
        <v>-5000</v>
      </c>
      <c r="H19059" s="705" t="s">
        <v>12826</v>
      </c>
    </row>
    <row r="19060" spans="1:8" ht="15" x14ac:dyDescent="0.2">
      <c r="A19060" s="734">
        <v>45384</v>
      </c>
      <c r="B19060" s="41" t="s">
        <v>8557</v>
      </c>
      <c r="C19060" s="63" t="s">
        <v>12532</v>
      </c>
      <c r="D19060" s="108" t="s">
        <v>12296</v>
      </c>
      <c r="E19060" s="58">
        <v>50000</v>
      </c>
      <c r="F19060" s="58"/>
      <c r="G19060" s="58">
        <f t="shared" si="412"/>
        <v>-50000</v>
      </c>
      <c r="H19060" s="705" t="s">
        <v>12826</v>
      </c>
    </row>
    <row r="19061" spans="1:8" ht="15" x14ac:dyDescent="0.2">
      <c r="A19061" s="734">
        <v>45384</v>
      </c>
      <c r="B19061" s="41" t="s">
        <v>11892</v>
      </c>
      <c r="C19061" s="63" t="s">
        <v>391</v>
      </c>
      <c r="D19061" s="108" t="s">
        <v>12831</v>
      </c>
      <c r="E19061" s="58">
        <v>2000</v>
      </c>
      <c r="F19061" s="58"/>
      <c r="G19061" s="58">
        <f t="shared" ref="G19061" si="417">F19061-E19061</f>
        <v>-2000</v>
      </c>
      <c r="H19061" s="705" t="s">
        <v>12826</v>
      </c>
    </row>
    <row r="19062" spans="1:8" ht="15" x14ac:dyDescent="0.2">
      <c r="A19062" s="734">
        <v>45385</v>
      </c>
      <c r="B19062" s="41" t="s">
        <v>103</v>
      </c>
      <c r="C19062" s="63" t="s">
        <v>103</v>
      </c>
      <c r="D19062" s="108" t="s">
        <v>12837</v>
      </c>
      <c r="E19062" s="58">
        <v>1000</v>
      </c>
      <c r="F19062" s="58"/>
      <c r="G19062" s="58">
        <f t="shared" ref="G19062:G19069" si="418">F19062-E19062</f>
        <v>-1000</v>
      </c>
      <c r="H19062" s="705" t="s">
        <v>12826</v>
      </c>
    </row>
    <row r="19063" spans="1:8" ht="15" x14ac:dyDescent="0.2">
      <c r="A19063" s="734">
        <v>45385</v>
      </c>
      <c r="B19063" s="41" t="s">
        <v>37</v>
      </c>
      <c r="C19063" s="63" t="s">
        <v>391</v>
      </c>
      <c r="D19063" s="108" t="s">
        <v>5754</v>
      </c>
      <c r="E19063" s="58">
        <v>3000</v>
      </c>
      <c r="F19063" s="58"/>
      <c r="G19063" s="58">
        <f t="shared" si="418"/>
        <v>-3000</v>
      </c>
      <c r="H19063" s="705" t="s">
        <v>12826</v>
      </c>
    </row>
    <row r="19064" spans="1:8" ht="15" x14ac:dyDescent="0.2">
      <c r="A19064" s="734">
        <v>45385</v>
      </c>
      <c r="B19064" s="41" t="s">
        <v>37</v>
      </c>
      <c r="C19064" s="63" t="s">
        <v>391</v>
      </c>
      <c r="D19064" s="108" t="s">
        <v>12838</v>
      </c>
      <c r="E19064" s="58">
        <v>500</v>
      </c>
      <c r="F19064" s="58"/>
      <c r="G19064" s="58">
        <f t="shared" si="418"/>
        <v>-500</v>
      </c>
      <c r="H19064" s="705" t="s">
        <v>12826</v>
      </c>
    </row>
    <row r="19065" spans="1:8" ht="15" x14ac:dyDescent="0.2">
      <c r="A19065" s="734">
        <v>45385</v>
      </c>
      <c r="B19065" s="41" t="s">
        <v>10230</v>
      </c>
      <c r="C19065" s="634" t="s">
        <v>12293</v>
      </c>
      <c r="D19065" s="918" t="s">
        <v>12841</v>
      </c>
      <c r="E19065" s="735">
        <v>60000</v>
      </c>
      <c r="F19065" s="58"/>
      <c r="G19065" s="58">
        <f t="shared" si="418"/>
        <v>-60000</v>
      </c>
      <c r="H19065" s="705" t="s">
        <v>12826</v>
      </c>
    </row>
    <row r="19066" spans="1:8" ht="15" x14ac:dyDescent="0.2">
      <c r="A19066" s="734">
        <v>45385</v>
      </c>
      <c r="B19066" s="41" t="s">
        <v>8557</v>
      </c>
      <c r="C19066" s="634" t="s">
        <v>12293</v>
      </c>
      <c r="D19066" s="918" t="s">
        <v>12841</v>
      </c>
      <c r="E19066" s="735">
        <v>15000</v>
      </c>
      <c r="F19066" s="58"/>
      <c r="G19066" s="58">
        <f t="shared" si="418"/>
        <v>-15000</v>
      </c>
      <c r="H19066" s="705" t="s">
        <v>12826</v>
      </c>
    </row>
    <row r="19067" spans="1:8" ht="15" x14ac:dyDescent="0.2">
      <c r="A19067" s="734">
        <v>45385</v>
      </c>
      <c r="B19067" s="41" t="s">
        <v>11892</v>
      </c>
      <c r="C19067" s="63" t="s">
        <v>4724</v>
      </c>
      <c r="D19067" s="108" t="s">
        <v>12296</v>
      </c>
      <c r="E19067" s="58">
        <v>300000</v>
      </c>
      <c r="F19067" s="58"/>
      <c r="G19067" s="58">
        <f t="shared" si="418"/>
        <v>-300000</v>
      </c>
      <c r="H19067" s="705" t="s">
        <v>12826</v>
      </c>
    </row>
    <row r="19068" spans="1:8" ht="15" x14ac:dyDescent="0.2">
      <c r="A19068" s="734">
        <v>45385</v>
      </c>
      <c r="B19068" s="41" t="s">
        <v>12525</v>
      </c>
      <c r="C19068" s="63" t="s">
        <v>12552</v>
      </c>
      <c r="D19068" s="108" t="s">
        <v>12296</v>
      </c>
      <c r="E19068" s="58">
        <v>250000</v>
      </c>
      <c r="F19068" s="58"/>
      <c r="G19068" s="58">
        <f t="shared" si="418"/>
        <v>-250000</v>
      </c>
      <c r="H19068" s="705" t="s">
        <v>12826</v>
      </c>
    </row>
    <row r="19069" spans="1:8" ht="36" x14ac:dyDescent="0.2">
      <c r="A19069" s="734">
        <v>45385</v>
      </c>
      <c r="B19069" s="63" t="s">
        <v>103</v>
      </c>
      <c r="C19069" s="63" t="s">
        <v>12733</v>
      </c>
      <c r="D19069" s="183" t="s">
        <v>12843</v>
      </c>
      <c r="E19069" s="126">
        <v>11000</v>
      </c>
      <c r="F19069" s="126"/>
      <c r="G19069" s="126">
        <f t="shared" si="418"/>
        <v>-11000</v>
      </c>
      <c r="H19069" s="705" t="s">
        <v>12826</v>
      </c>
    </row>
    <row r="19070" spans="1:8" ht="15" x14ac:dyDescent="0.2">
      <c r="A19070" s="734">
        <v>45385</v>
      </c>
      <c r="B19070" s="63" t="s">
        <v>10230</v>
      </c>
      <c r="C19070" s="63" t="s">
        <v>285</v>
      </c>
      <c r="D19070" s="183" t="s">
        <v>12851</v>
      </c>
      <c r="E19070" s="126">
        <v>30000</v>
      </c>
      <c r="F19070" s="126"/>
      <c r="G19070" s="126">
        <f t="shared" ref="G19070:G19071" si="419">F19070-E19070</f>
        <v>-30000</v>
      </c>
      <c r="H19070" s="705" t="s">
        <v>12826</v>
      </c>
    </row>
    <row r="19071" spans="1:8" ht="15" x14ac:dyDescent="0.2">
      <c r="A19071" s="734">
        <v>45385</v>
      </c>
      <c r="B19071" s="63" t="s">
        <v>25</v>
      </c>
      <c r="C19071" s="63"/>
      <c r="D19071" s="183" t="s">
        <v>12852</v>
      </c>
      <c r="E19071" s="126">
        <v>15000</v>
      </c>
      <c r="F19071" s="126"/>
      <c r="G19071" s="126">
        <f t="shared" si="419"/>
        <v>-15000</v>
      </c>
      <c r="H19071" s="705" t="s">
        <v>12826</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12826</v>
      </c>
    </row>
    <row r="19073" spans="1:8" ht="15" x14ac:dyDescent="0.2">
      <c r="A19073" s="734">
        <v>45386</v>
      </c>
      <c r="B19073" s="63" t="s">
        <v>11892</v>
      </c>
      <c r="C19073" s="63" t="s">
        <v>5740</v>
      </c>
      <c r="D19073" s="183" t="s">
        <v>369</v>
      </c>
      <c r="E19073" s="126">
        <v>200</v>
      </c>
      <c r="F19073" s="126"/>
      <c r="G19073" s="126">
        <f t="shared" si="420"/>
        <v>-200</v>
      </c>
      <c r="H19073" s="705" t="s">
        <v>12826</v>
      </c>
    </row>
    <row r="19074" spans="1:8" ht="15" x14ac:dyDescent="0.2">
      <c r="A19074" s="734">
        <v>45386</v>
      </c>
      <c r="B19074" s="63" t="s">
        <v>12359</v>
      </c>
      <c r="C19074" s="63" t="s">
        <v>12846</v>
      </c>
      <c r="D19074" s="183" t="s">
        <v>12847</v>
      </c>
      <c r="E19074" s="126">
        <v>50000</v>
      </c>
      <c r="F19074" s="126"/>
      <c r="G19074" s="126">
        <f t="shared" si="420"/>
        <v>-50000</v>
      </c>
      <c r="H19074" s="705" t="s">
        <v>12826</v>
      </c>
    </row>
    <row r="19075" spans="1:8" ht="15" x14ac:dyDescent="0.2">
      <c r="A19075" s="734">
        <v>45386</v>
      </c>
      <c r="B19075" s="63" t="s">
        <v>11734</v>
      </c>
      <c r="C19075" s="63" t="s">
        <v>5740</v>
      </c>
      <c r="D19075" s="183" t="s">
        <v>369</v>
      </c>
      <c r="E19075" s="126">
        <v>1000</v>
      </c>
      <c r="F19075" s="126"/>
      <c r="G19075" s="126">
        <f t="shared" si="420"/>
        <v>-1000</v>
      </c>
      <c r="H19075" s="705" t="s">
        <v>12826</v>
      </c>
    </row>
    <row r="19076" spans="1:8" ht="15" x14ac:dyDescent="0.2">
      <c r="A19076" s="734">
        <v>45386</v>
      </c>
      <c r="B19076" s="63" t="s">
        <v>11085</v>
      </c>
      <c r="C19076" s="63" t="s">
        <v>391</v>
      </c>
      <c r="D19076" s="183" t="s">
        <v>12848</v>
      </c>
      <c r="E19076" s="126">
        <v>1500</v>
      </c>
      <c r="F19076" s="126"/>
      <c r="G19076" s="126">
        <f t="shared" si="420"/>
        <v>-1500</v>
      </c>
      <c r="H19076" s="705" t="s">
        <v>12826</v>
      </c>
    </row>
    <row r="19077" spans="1:8" ht="15" x14ac:dyDescent="0.2">
      <c r="A19077" s="734">
        <v>45386</v>
      </c>
      <c r="B19077" s="41" t="s">
        <v>11892</v>
      </c>
      <c r="C19077" s="63" t="s">
        <v>11382</v>
      </c>
      <c r="D19077" s="108" t="s">
        <v>6925</v>
      </c>
      <c r="E19077" s="58">
        <v>50000</v>
      </c>
      <c r="F19077" s="58"/>
      <c r="G19077" s="126">
        <f t="shared" si="420"/>
        <v>-50000</v>
      </c>
      <c r="H19077" s="705" t="s">
        <v>12826</v>
      </c>
    </row>
    <row r="19078" spans="1:8" ht="15" x14ac:dyDescent="0.2">
      <c r="A19078" s="734">
        <v>45386</v>
      </c>
      <c r="B19078" s="41" t="s">
        <v>11892</v>
      </c>
      <c r="C19078" s="63" t="s">
        <v>10989</v>
      </c>
      <c r="D19078" s="108" t="s">
        <v>12849</v>
      </c>
      <c r="E19078" s="58">
        <v>4900</v>
      </c>
      <c r="F19078" s="58"/>
      <c r="G19078" s="126">
        <f t="shared" si="420"/>
        <v>-4900</v>
      </c>
      <c r="H19078" s="705" t="s">
        <v>12826</v>
      </c>
    </row>
    <row r="19079" spans="1:8" ht="15" x14ac:dyDescent="0.2">
      <c r="A19079" s="734">
        <v>45386</v>
      </c>
      <c r="B19079" s="41" t="s">
        <v>25</v>
      </c>
      <c r="C19079" s="63" t="s">
        <v>391</v>
      </c>
      <c r="D19079" s="108" t="s">
        <v>2107</v>
      </c>
      <c r="E19079" s="58">
        <v>1500</v>
      </c>
      <c r="F19079" s="58"/>
      <c r="G19079" s="126">
        <f t="shared" si="420"/>
        <v>-1500</v>
      </c>
      <c r="H19079" s="705" t="s">
        <v>12826</v>
      </c>
    </row>
    <row r="19080" spans="1:8" ht="15" x14ac:dyDescent="0.2">
      <c r="A19080" s="734">
        <v>45386</v>
      </c>
      <c r="B19080" s="41" t="s">
        <v>11892</v>
      </c>
      <c r="C19080" s="63" t="s">
        <v>11025</v>
      </c>
      <c r="D19080" s="108" t="s">
        <v>12859</v>
      </c>
      <c r="E19080" s="58">
        <v>50000</v>
      </c>
      <c r="F19080" s="58"/>
      <c r="G19080" s="126">
        <f t="shared" ref="G19080:G19083" si="421">F19080-E19080</f>
        <v>-50000</v>
      </c>
      <c r="H19080" s="705" t="s">
        <v>12826</v>
      </c>
    </row>
    <row r="19081" spans="1:8" ht="15" x14ac:dyDescent="0.2">
      <c r="A19081" s="734">
        <v>45386</v>
      </c>
      <c r="B19081" s="41" t="s">
        <v>11085</v>
      </c>
      <c r="C19081" s="63" t="s">
        <v>6782</v>
      </c>
      <c r="D19081" s="108" t="s">
        <v>12860</v>
      </c>
      <c r="E19081" s="58">
        <v>200000</v>
      </c>
      <c r="F19081" s="58"/>
      <c r="G19081" s="126">
        <f t="shared" si="421"/>
        <v>-200000</v>
      </c>
      <c r="H19081" s="705" t="s">
        <v>12826</v>
      </c>
    </row>
    <row r="19082" spans="1:8" ht="15" x14ac:dyDescent="0.2">
      <c r="A19082" s="734">
        <v>45386</v>
      </c>
      <c r="B19082" s="41" t="s">
        <v>3945</v>
      </c>
      <c r="C19082" s="63" t="s">
        <v>12858</v>
      </c>
      <c r="D19082" s="108" t="s">
        <v>12861</v>
      </c>
      <c r="E19082" s="58">
        <v>100000</v>
      </c>
      <c r="F19082" s="58"/>
      <c r="G19082" s="126">
        <f t="shared" si="421"/>
        <v>-100000</v>
      </c>
      <c r="H19082" s="705" t="s">
        <v>12826</v>
      </c>
    </row>
    <row r="19083" spans="1:8" ht="15" x14ac:dyDescent="0.2">
      <c r="A19083" s="734">
        <v>45386</v>
      </c>
      <c r="B19083" s="41" t="s">
        <v>11892</v>
      </c>
      <c r="C19083" s="63" t="s">
        <v>12022</v>
      </c>
      <c r="D19083" s="108" t="s">
        <v>12760</v>
      </c>
      <c r="E19083" s="58">
        <v>700000</v>
      </c>
      <c r="F19083" s="58"/>
      <c r="G19083" s="126">
        <f t="shared" si="421"/>
        <v>-700000</v>
      </c>
      <c r="H19083" s="705" t="s">
        <v>12826</v>
      </c>
    </row>
    <row r="19084" spans="1:8" ht="15" x14ac:dyDescent="0.2">
      <c r="A19084" s="734">
        <v>45387</v>
      </c>
      <c r="B19084" s="41" t="s">
        <v>103</v>
      </c>
      <c r="C19084" s="63" t="s">
        <v>391</v>
      </c>
      <c r="D19084" s="108" t="s">
        <v>12864</v>
      </c>
      <c r="E19084" s="58">
        <v>1000</v>
      </c>
      <c r="F19084" s="58"/>
      <c r="G19084" s="126">
        <f t="shared" ref="G19084:G19092" si="422">F19084-E19084</f>
        <v>-1000</v>
      </c>
      <c r="H19084" s="705" t="s">
        <v>12826</v>
      </c>
    </row>
    <row r="19085" spans="1:8" ht="15" x14ac:dyDescent="0.2">
      <c r="A19085" s="734">
        <v>45387</v>
      </c>
      <c r="B19085" s="41" t="s">
        <v>8557</v>
      </c>
      <c r="C19085" s="63" t="s">
        <v>3103</v>
      </c>
      <c r="D19085" s="108" t="s">
        <v>6925</v>
      </c>
      <c r="E19085" s="58">
        <v>65250</v>
      </c>
      <c r="F19085" s="58"/>
      <c r="G19085" s="126">
        <f t="shared" si="422"/>
        <v>-65250</v>
      </c>
      <c r="H19085" s="705" t="s">
        <v>12826</v>
      </c>
    </row>
    <row r="19086" spans="1:8" ht="15" x14ac:dyDescent="0.2">
      <c r="A19086" s="734">
        <v>45387</v>
      </c>
      <c r="B19086" s="41" t="s">
        <v>9354</v>
      </c>
      <c r="C19086" s="63" t="s">
        <v>12435</v>
      </c>
      <c r="D19086" s="108" t="s">
        <v>6925</v>
      </c>
      <c r="E19086" s="58">
        <v>25000</v>
      </c>
      <c r="F19086" s="58"/>
      <c r="G19086" s="126">
        <f t="shared" si="422"/>
        <v>-25000</v>
      </c>
      <c r="H19086" s="705" t="s">
        <v>12826</v>
      </c>
    </row>
    <row r="19087" spans="1:8" ht="15" x14ac:dyDescent="0.2">
      <c r="A19087" s="734">
        <v>45387</v>
      </c>
      <c r="B19087" s="41" t="s">
        <v>11734</v>
      </c>
      <c r="C19087" s="63" t="s">
        <v>793</v>
      </c>
      <c r="D19087" s="108" t="s">
        <v>12865</v>
      </c>
      <c r="E19087" s="58">
        <v>24650</v>
      </c>
      <c r="F19087" s="58"/>
      <c r="G19087" s="126">
        <f t="shared" si="422"/>
        <v>-24650</v>
      </c>
      <c r="H19087" s="705" t="s">
        <v>12826</v>
      </c>
    </row>
    <row r="19088" spans="1:8" ht="15" x14ac:dyDescent="0.2">
      <c r="A19088" s="734">
        <v>45387</v>
      </c>
      <c r="B19088" s="41" t="s">
        <v>3945</v>
      </c>
      <c r="C19088" s="63" t="s">
        <v>793</v>
      </c>
      <c r="D19088" s="108" t="s">
        <v>12866</v>
      </c>
      <c r="E19088" s="58">
        <v>1200</v>
      </c>
      <c r="F19088" s="58"/>
      <c r="G19088" s="126">
        <f t="shared" si="422"/>
        <v>-1200</v>
      </c>
      <c r="H19088" s="705" t="s">
        <v>12826</v>
      </c>
    </row>
    <row r="19089" spans="1:8" ht="15" x14ac:dyDescent="0.2">
      <c r="A19089" s="734">
        <v>45387</v>
      </c>
      <c r="B19089" s="41" t="s">
        <v>12811</v>
      </c>
      <c r="C19089" s="63" t="s">
        <v>5409</v>
      </c>
      <c r="D19089" s="108" t="s">
        <v>12417</v>
      </c>
      <c r="E19089" s="58">
        <v>5000</v>
      </c>
      <c r="F19089" s="58"/>
      <c r="G19089" s="126">
        <f t="shared" si="422"/>
        <v>-5000</v>
      </c>
      <c r="H19089" s="705" t="s">
        <v>12826</v>
      </c>
    </row>
    <row r="19090" spans="1:8" ht="15" x14ac:dyDescent="0.2">
      <c r="A19090" s="734">
        <v>45388</v>
      </c>
      <c r="B19090" s="41" t="s">
        <v>11892</v>
      </c>
      <c r="C19090" s="63" t="s">
        <v>11287</v>
      </c>
      <c r="D19090" s="108" t="s">
        <v>10719</v>
      </c>
      <c r="E19090" s="58">
        <v>130000</v>
      </c>
      <c r="F19090" s="58"/>
      <c r="G19090" s="126">
        <f t="shared" si="422"/>
        <v>-130000</v>
      </c>
      <c r="H19090" s="705" t="s">
        <v>12826</v>
      </c>
    </row>
    <row r="19091" spans="1:8" ht="24" x14ac:dyDescent="0.2">
      <c r="A19091" s="734">
        <v>45388</v>
      </c>
      <c r="B19091" s="41" t="s">
        <v>9354</v>
      </c>
      <c r="C19091" s="63" t="s">
        <v>10989</v>
      </c>
      <c r="D19091" s="183" t="s">
        <v>12874</v>
      </c>
      <c r="E19091" s="126">
        <v>45000</v>
      </c>
      <c r="F19091" s="58"/>
      <c r="G19091" s="126">
        <f t="shared" si="422"/>
        <v>-45000</v>
      </c>
      <c r="H19091" s="705" t="s">
        <v>12826</v>
      </c>
    </row>
    <row r="19092" spans="1:8" ht="15" x14ac:dyDescent="0.2">
      <c r="A19092" s="734">
        <v>45388</v>
      </c>
      <c r="B19092" s="41" t="s">
        <v>11892</v>
      </c>
      <c r="C19092" s="63" t="s">
        <v>11893</v>
      </c>
      <c r="D19092" s="183" t="s">
        <v>12296</v>
      </c>
      <c r="E19092" s="126">
        <v>250000</v>
      </c>
      <c r="F19092" s="58"/>
      <c r="G19092" s="126">
        <f t="shared" si="422"/>
        <v>-250000</v>
      </c>
      <c r="H19092" s="705" t="s">
        <v>12826</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12826</v>
      </c>
    </row>
    <row r="19094" spans="1:8" ht="15" x14ac:dyDescent="0.2">
      <c r="A19094" s="734">
        <v>45388</v>
      </c>
      <c r="B19094" s="41" t="s">
        <v>11085</v>
      </c>
      <c r="C19094" s="63" t="s">
        <v>11970</v>
      </c>
      <c r="D19094" s="108" t="s">
        <v>6925</v>
      </c>
      <c r="E19094" s="58">
        <v>30000</v>
      </c>
      <c r="F19094" s="58"/>
      <c r="G19094" s="126">
        <f t="shared" si="423"/>
        <v>-30000</v>
      </c>
      <c r="H19094" s="705" t="s">
        <v>12826</v>
      </c>
    </row>
    <row r="19095" spans="1:8" ht="15" x14ac:dyDescent="0.2">
      <c r="A19095" s="734">
        <v>45388</v>
      </c>
      <c r="B19095" s="41" t="s">
        <v>11892</v>
      </c>
      <c r="C19095" s="63" t="s">
        <v>285</v>
      </c>
      <c r="D19095" s="108" t="s">
        <v>8661</v>
      </c>
      <c r="E19095" s="58">
        <v>1000</v>
      </c>
      <c r="F19095" s="58"/>
      <c r="G19095" s="126">
        <f t="shared" si="423"/>
        <v>-1000</v>
      </c>
      <c r="H19095" s="705" t="s">
        <v>12826</v>
      </c>
    </row>
    <row r="19096" spans="1:8" ht="15" x14ac:dyDescent="0.2">
      <c r="A19096" s="734">
        <v>45388</v>
      </c>
      <c r="B19096" s="41" t="s">
        <v>11892</v>
      </c>
      <c r="C19096" s="63" t="s">
        <v>5740</v>
      </c>
      <c r="D19096" s="108" t="s">
        <v>369</v>
      </c>
      <c r="E19096" s="58">
        <v>2000</v>
      </c>
      <c r="F19096" s="58"/>
      <c r="G19096" s="126">
        <f t="shared" si="423"/>
        <v>-2000</v>
      </c>
      <c r="H19096" s="705" t="s">
        <v>12826</v>
      </c>
    </row>
    <row r="19097" spans="1:8" ht="15" x14ac:dyDescent="0.2">
      <c r="A19097" s="734">
        <v>45388</v>
      </c>
      <c r="B19097" s="41" t="s">
        <v>11892</v>
      </c>
      <c r="C19097" s="63" t="s">
        <v>12875</v>
      </c>
      <c r="D19097" s="108" t="s">
        <v>12876</v>
      </c>
      <c r="E19097" s="58">
        <v>3600</v>
      </c>
      <c r="F19097" s="58"/>
      <c r="G19097" s="126">
        <f t="shared" si="423"/>
        <v>-3600</v>
      </c>
      <c r="H19097" s="705" t="s">
        <v>12826</v>
      </c>
    </row>
    <row r="19098" spans="1:8" ht="15" x14ac:dyDescent="0.2">
      <c r="A19098" s="734">
        <v>45388</v>
      </c>
      <c r="B19098" s="41" t="s">
        <v>12627</v>
      </c>
      <c r="C19098" s="63" t="s">
        <v>6475</v>
      </c>
      <c r="D19098" s="108" t="s">
        <v>6925</v>
      </c>
      <c r="E19098" s="58">
        <v>100000</v>
      </c>
      <c r="F19098" s="58"/>
      <c r="G19098" s="126">
        <f t="shared" si="423"/>
        <v>-100000</v>
      </c>
      <c r="H19098" s="705" t="s">
        <v>12826</v>
      </c>
    </row>
    <row r="19099" spans="1:8" ht="15" x14ac:dyDescent="0.2">
      <c r="A19099" s="734">
        <v>45388</v>
      </c>
      <c r="B19099" s="41" t="s">
        <v>103</v>
      </c>
      <c r="C19099" s="63" t="s">
        <v>9729</v>
      </c>
      <c r="D19099" s="108" t="s">
        <v>12884</v>
      </c>
      <c r="E19099" s="58">
        <v>4000</v>
      </c>
      <c r="F19099" s="58"/>
      <c r="G19099" s="126">
        <f t="shared" ref="G19099" si="424">F19099-E19099</f>
        <v>-4000</v>
      </c>
      <c r="H19099" s="705" t="s">
        <v>12826</v>
      </c>
    </row>
    <row r="19100" spans="1:8" ht="15" x14ac:dyDescent="0.2">
      <c r="A19100" s="734">
        <v>45389</v>
      </c>
      <c r="B19100" s="41" t="s">
        <v>11892</v>
      </c>
      <c r="C19100" s="63" t="s">
        <v>11893</v>
      </c>
      <c r="D19100" s="183" t="s">
        <v>12296</v>
      </c>
      <c r="E19100" s="126">
        <v>250000</v>
      </c>
      <c r="F19100" s="58"/>
      <c r="G19100" s="126">
        <f t="shared" ref="G19100" si="425">F19100-E19100</f>
        <v>-250000</v>
      </c>
      <c r="H19100" s="705" t="s">
        <v>12826</v>
      </c>
    </row>
    <row r="19101" spans="1:8" ht="15" x14ac:dyDescent="0.2">
      <c r="A19101" s="734">
        <v>45390</v>
      </c>
      <c r="B19101" s="41" t="s">
        <v>11892</v>
      </c>
      <c r="C19101" s="63" t="s">
        <v>12022</v>
      </c>
      <c r="D19101" s="108" t="s">
        <v>12880</v>
      </c>
      <c r="E19101" s="58">
        <v>200000</v>
      </c>
      <c r="F19101" s="58"/>
      <c r="G19101" s="126">
        <f t="shared" ref="G19101:G19104" si="426">F19101-E19101</f>
        <v>-200000</v>
      </c>
      <c r="H19101" s="705" t="s">
        <v>12826</v>
      </c>
    </row>
    <row r="19102" spans="1:8" ht="15" x14ac:dyDescent="0.2">
      <c r="A19102" s="734">
        <v>45390</v>
      </c>
      <c r="B19102" s="41" t="s">
        <v>11892</v>
      </c>
      <c r="C19102" s="63" t="s">
        <v>11287</v>
      </c>
      <c r="D19102" s="108" t="s">
        <v>12881</v>
      </c>
      <c r="E19102" s="58">
        <v>40000</v>
      </c>
      <c r="F19102" s="58"/>
      <c r="G19102" s="126">
        <f t="shared" si="426"/>
        <v>-40000</v>
      </c>
      <c r="H19102" s="705" t="s">
        <v>12826</v>
      </c>
    </row>
    <row r="19103" spans="1:8" ht="15" x14ac:dyDescent="0.2">
      <c r="A19103" s="734">
        <v>45390</v>
      </c>
      <c r="B19103" s="41" t="s">
        <v>11892</v>
      </c>
      <c r="C19103" s="63" t="s">
        <v>11532</v>
      </c>
      <c r="D19103" s="108" t="s">
        <v>12882</v>
      </c>
      <c r="E19103" s="58">
        <v>100000</v>
      </c>
      <c r="F19103" s="58"/>
      <c r="G19103" s="126">
        <f t="shared" si="426"/>
        <v>-100000</v>
      </c>
      <c r="H19103" s="705" t="s">
        <v>12826</v>
      </c>
    </row>
    <row r="19104" spans="1:8" ht="15" x14ac:dyDescent="0.2">
      <c r="A19104" s="734">
        <v>45390</v>
      </c>
      <c r="B19104" s="41" t="s">
        <v>12779</v>
      </c>
      <c r="C19104" s="63" t="s">
        <v>12099</v>
      </c>
      <c r="D19104" s="108" t="s">
        <v>12883</v>
      </c>
      <c r="E19104" s="58">
        <v>200000</v>
      </c>
      <c r="F19104" s="58"/>
      <c r="G19104" s="126">
        <f t="shared" si="426"/>
        <v>-200000</v>
      </c>
      <c r="H19104" s="705" t="s">
        <v>12826</v>
      </c>
    </row>
    <row r="19105" spans="1:8" ht="15" x14ac:dyDescent="0.2">
      <c r="A19105" s="734">
        <v>45388</v>
      </c>
      <c r="B19105" s="41" t="s">
        <v>11734</v>
      </c>
      <c r="C19105" s="63" t="s">
        <v>10989</v>
      </c>
      <c r="D19105" s="108" t="s">
        <v>12885</v>
      </c>
      <c r="E19105" s="58">
        <v>6350</v>
      </c>
      <c r="F19105" s="58"/>
      <c r="G19105" s="126">
        <f t="shared" ref="G19105:G19136" si="427">F19105-E19105</f>
        <v>-6350</v>
      </c>
      <c r="H19105" s="705" t="s">
        <v>12826</v>
      </c>
    </row>
    <row r="19106" spans="1:8" ht="15" x14ac:dyDescent="0.2">
      <c r="A19106" s="734">
        <v>45388</v>
      </c>
      <c r="B19106" s="41" t="s">
        <v>11734</v>
      </c>
      <c r="C19106" s="63" t="s">
        <v>10989</v>
      </c>
      <c r="D19106" s="108" t="s">
        <v>12886</v>
      </c>
      <c r="E19106" s="58">
        <v>4840</v>
      </c>
      <c r="F19106" s="58"/>
      <c r="G19106" s="126">
        <f t="shared" si="427"/>
        <v>-4840</v>
      </c>
      <c r="H19106" s="705" t="s">
        <v>12826</v>
      </c>
    </row>
    <row r="19107" spans="1:8" ht="15" x14ac:dyDescent="0.2">
      <c r="A19107" s="734">
        <v>45388</v>
      </c>
      <c r="B19107" s="41" t="s">
        <v>11734</v>
      </c>
      <c r="C19107" s="63" t="s">
        <v>10989</v>
      </c>
      <c r="D19107" s="108" t="s">
        <v>12887</v>
      </c>
      <c r="E19107" s="58">
        <v>1300</v>
      </c>
      <c r="F19107" s="58"/>
      <c r="G19107" s="126">
        <f t="shared" si="427"/>
        <v>-1300</v>
      </c>
      <c r="H19107" s="705" t="s">
        <v>12826</v>
      </c>
    </row>
    <row r="19108" spans="1:8" ht="15" x14ac:dyDescent="0.2">
      <c r="A19108" s="734">
        <v>45388</v>
      </c>
      <c r="B19108" s="41" t="s">
        <v>25</v>
      </c>
      <c r="C19108" s="63" t="s">
        <v>4064</v>
      </c>
      <c r="D19108" s="108" t="s">
        <v>12888</v>
      </c>
      <c r="E19108" s="58">
        <v>950</v>
      </c>
      <c r="F19108" s="58"/>
      <c r="G19108" s="126">
        <f t="shared" si="427"/>
        <v>-950</v>
      </c>
      <c r="H19108" s="705" t="s">
        <v>12826</v>
      </c>
    </row>
    <row r="19109" spans="1:8" ht="15" x14ac:dyDescent="0.2">
      <c r="A19109" s="734">
        <v>45388</v>
      </c>
      <c r="B19109" s="41" t="s">
        <v>25</v>
      </c>
      <c r="C19109" s="63" t="s">
        <v>4064</v>
      </c>
      <c r="D19109" s="108" t="s">
        <v>7936</v>
      </c>
      <c r="E19109" s="58">
        <v>1500</v>
      </c>
      <c r="F19109" s="58"/>
      <c r="G19109" s="126">
        <f t="shared" si="427"/>
        <v>-1500</v>
      </c>
      <c r="H19109" s="705" t="s">
        <v>12826</v>
      </c>
    </row>
    <row r="19110" spans="1:8" ht="15" x14ac:dyDescent="0.2">
      <c r="A19110" s="734">
        <v>45388</v>
      </c>
      <c r="B19110" s="41" t="s">
        <v>11892</v>
      </c>
      <c r="C19110" s="63" t="s">
        <v>5386</v>
      </c>
      <c r="D19110" s="108" t="s">
        <v>12889</v>
      </c>
      <c r="E19110" s="58">
        <v>3300</v>
      </c>
      <c r="F19110" s="58"/>
      <c r="G19110" s="126">
        <f t="shared" si="427"/>
        <v>-3300</v>
      </c>
      <c r="H19110" s="705" t="s">
        <v>12826</v>
      </c>
    </row>
    <row r="19111" spans="1:8" ht="15" x14ac:dyDescent="0.2">
      <c r="A19111" s="734">
        <v>45388</v>
      </c>
      <c r="B19111" s="41" t="s">
        <v>11892</v>
      </c>
      <c r="C19111" s="63" t="s">
        <v>5740</v>
      </c>
      <c r="D19111" s="108" t="s">
        <v>369</v>
      </c>
      <c r="E19111" s="58">
        <v>800</v>
      </c>
      <c r="F19111" s="58"/>
      <c r="G19111" s="126">
        <f t="shared" si="427"/>
        <v>-800</v>
      </c>
      <c r="H19111" s="705" t="s">
        <v>12826</v>
      </c>
    </row>
    <row r="19112" spans="1:8" ht="15" x14ac:dyDescent="0.2">
      <c r="A19112" s="734">
        <v>45388</v>
      </c>
      <c r="B19112" s="41" t="s">
        <v>11085</v>
      </c>
      <c r="C19112" s="63" t="s">
        <v>5740</v>
      </c>
      <c r="D19112" s="108" t="s">
        <v>11528</v>
      </c>
      <c r="E19112" s="58">
        <v>3500</v>
      </c>
      <c r="F19112" s="58"/>
      <c r="G19112" s="126">
        <f t="shared" si="427"/>
        <v>-3500</v>
      </c>
      <c r="H19112" s="705" t="s">
        <v>12826</v>
      </c>
    </row>
    <row r="19113" spans="1:8" ht="15" x14ac:dyDescent="0.2">
      <c r="A19113" s="734">
        <v>45388</v>
      </c>
      <c r="B19113" s="41" t="s">
        <v>10906</v>
      </c>
      <c r="C19113" s="63" t="s">
        <v>5740</v>
      </c>
      <c r="D19113" s="108" t="s">
        <v>369</v>
      </c>
      <c r="E19113" s="58">
        <v>900</v>
      </c>
      <c r="F19113" s="58"/>
      <c r="G19113" s="126">
        <f t="shared" si="427"/>
        <v>-900</v>
      </c>
      <c r="H19113" s="705" t="s">
        <v>12826</v>
      </c>
    </row>
    <row r="19114" spans="1:8" ht="15" x14ac:dyDescent="0.2">
      <c r="A19114" s="734">
        <v>45388</v>
      </c>
      <c r="B19114" s="41" t="s">
        <v>103</v>
      </c>
      <c r="C19114" s="63" t="s">
        <v>103</v>
      </c>
      <c r="D19114" s="108" t="s">
        <v>12550</v>
      </c>
      <c r="E19114" s="58">
        <v>2000</v>
      </c>
      <c r="F19114" s="58"/>
      <c r="G19114" s="126">
        <f t="shared" si="427"/>
        <v>-2000</v>
      </c>
      <c r="H19114" s="705" t="s">
        <v>12826</v>
      </c>
    </row>
    <row r="19115" spans="1:8" ht="15" x14ac:dyDescent="0.2">
      <c r="A19115" s="734">
        <v>45388</v>
      </c>
      <c r="B19115" s="41" t="s">
        <v>11892</v>
      </c>
      <c r="C19115" s="63" t="s">
        <v>5740</v>
      </c>
      <c r="D19115" s="108" t="s">
        <v>369</v>
      </c>
      <c r="E19115" s="58">
        <v>2300</v>
      </c>
      <c r="F19115" s="58"/>
      <c r="G19115" s="126">
        <f t="shared" si="427"/>
        <v>-2300</v>
      </c>
      <c r="H19115" s="705" t="s">
        <v>12826</v>
      </c>
    </row>
    <row r="19116" spans="1:8" ht="15" x14ac:dyDescent="0.2">
      <c r="A19116" s="734">
        <v>45388</v>
      </c>
      <c r="B19116" s="41" t="s">
        <v>12820</v>
      </c>
      <c r="C19116" s="63" t="s">
        <v>5740</v>
      </c>
      <c r="D19116" s="108" t="s">
        <v>369</v>
      </c>
      <c r="E19116" s="58">
        <v>600</v>
      </c>
      <c r="F19116" s="58"/>
      <c r="G19116" s="126">
        <f t="shared" si="427"/>
        <v>-600</v>
      </c>
      <c r="H19116" s="705" t="s">
        <v>12826</v>
      </c>
    </row>
    <row r="19117" spans="1:8" ht="15" x14ac:dyDescent="0.2">
      <c r="A19117" s="734">
        <v>45388</v>
      </c>
      <c r="B19117" s="41" t="s">
        <v>103</v>
      </c>
      <c r="C19117" s="63" t="s">
        <v>10989</v>
      </c>
      <c r="D19117" s="108" t="s">
        <v>12890</v>
      </c>
      <c r="E19117" s="58">
        <v>900</v>
      </c>
      <c r="F19117" s="58"/>
      <c r="G19117" s="126">
        <f t="shared" si="427"/>
        <v>-900</v>
      </c>
      <c r="H19117" s="705" t="s">
        <v>12826</v>
      </c>
    </row>
    <row r="19118" spans="1:8" ht="15" x14ac:dyDescent="0.2">
      <c r="A19118" s="734">
        <v>45388</v>
      </c>
      <c r="B19118" s="41" t="s">
        <v>11085</v>
      </c>
      <c r="C19118" s="63" t="s">
        <v>285</v>
      </c>
      <c r="D19118" s="108" t="s">
        <v>8661</v>
      </c>
      <c r="E19118" s="58">
        <v>1000</v>
      </c>
      <c r="F19118" s="58"/>
      <c r="G19118" s="126">
        <f t="shared" si="427"/>
        <v>-1000</v>
      </c>
      <c r="H19118" s="705" t="s">
        <v>12826</v>
      </c>
    </row>
    <row r="19119" spans="1:8" ht="15" x14ac:dyDescent="0.2">
      <c r="A19119" s="734">
        <v>45391</v>
      </c>
      <c r="B19119" s="41" t="s">
        <v>11734</v>
      </c>
      <c r="C19119" s="551" t="s">
        <v>12301</v>
      </c>
      <c r="D19119" s="893" t="s">
        <v>12891</v>
      </c>
      <c r="E19119" s="583">
        <v>8000</v>
      </c>
      <c r="F19119" s="58"/>
      <c r="G19119" s="126">
        <f t="shared" si="427"/>
        <v>-8000</v>
      </c>
      <c r="H19119" s="705" t="s">
        <v>12826</v>
      </c>
    </row>
    <row r="19120" spans="1:8" ht="15" x14ac:dyDescent="0.2">
      <c r="A19120" s="734">
        <v>45391</v>
      </c>
      <c r="B19120" s="41" t="s">
        <v>10469</v>
      </c>
      <c r="C19120" s="551" t="s">
        <v>12301</v>
      </c>
      <c r="D19120" s="893" t="s">
        <v>12891</v>
      </c>
      <c r="E19120" s="583">
        <v>8000</v>
      </c>
      <c r="F19120" s="58"/>
      <c r="G19120" s="126">
        <f t="shared" si="427"/>
        <v>-8000</v>
      </c>
      <c r="H19120" s="705" t="s">
        <v>12826</v>
      </c>
    </row>
    <row r="19121" spans="1:8" ht="15" x14ac:dyDescent="0.2">
      <c r="A19121" s="734">
        <v>45391</v>
      </c>
      <c r="B19121" s="41" t="s">
        <v>8041</v>
      </c>
      <c r="C19121" s="551" t="s">
        <v>12301</v>
      </c>
      <c r="D19121" s="893" t="s">
        <v>12891</v>
      </c>
      <c r="E19121" s="583">
        <v>8000</v>
      </c>
      <c r="F19121" s="58"/>
      <c r="G19121" s="126">
        <f t="shared" si="427"/>
        <v>-8000</v>
      </c>
      <c r="H19121" s="705" t="s">
        <v>12826</v>
      </c>
    </row>
    <row r="19122" spans="1:8" ht="15" x14ac:dyDescent="0.2">
      <c r="A19122" s="734">
        <v>45391</v>
      </c>
      <c r="B19122" s="41" t="s">
        <v>8874</v>
      </c>
      <c r="C19122" s="551" t="s">
        <v>12301</v>
      </c>
      <c r="D19122" s="893" t="s">
        <v>12891</v>
      </c>
      <c r="E19122" s="583">
        <v>4000</v>
      </c>
      <c r="F19122" s="58"/>
      <c r="G19122" s="126">
        <f t="shared" si="427"/>
        <v>-4000</v>
      </c>
      <c r="H19122" s="705" t="s">
        <v>12826</v>
      </c>
    </row>
    <row r="19123" spans="1:8" ht="15" x14ac:dyDescent="0.2">
      <c r="A19123" s="734">
        <v>45391</v>
      </c>
      <c r="B19123" s="41" t="s">
        <v>11022</v>
      </c>
      <c r="C19123" s="551" t="s">
        <v>12301</v>
      </c>
      <c r="D19123" s="893" t="s">
        <v>12891</v>
      </c>
      <c r="E19123" s="583">
        <v>12000</v>
      </c>
      <c r="F19123" s="58"/>
      <c r="G19123" s="126">
        <f t="shared" si="427"/>
        <v>-12000</v>
      </c>
      <c r="H19123" s="705" t="s">
        <v>12826</v>
      </c>
    </row>
    <row r="19124" spans="1:8" ht="15" x14ac:dyDescent="0.2">
      <c r="A19124" s="734">
        <v>45391</v>
      </c>
      <c r="B19124" s="41" t="s">
        <v>11089</v>
      </c>
      <c r="C19124" s="551" t="s">
        <v>12301</v>
      </c>
      <c r="D19124" s="893" t="s">
        <v>12891</v>
      </c>
      <c r="E19124" s="583">
        <v>20000</v>
      </c>
      <c r="F19124" s="58"/>
      <c r="G19124" s="126">
        <f t="shared" si="427"/>
        <v>-20000</v>
      </c>
      <c r="H19124" s="705" t="s">
        <v>12826</v>
      </c>
    </row>
    <row r="19125" spans="1:8" ht="15" x14ac:dyDescent="0.2">
      <c r="A19125" s="734">
        <v>45391</v>
      </c>
      <c r="B19125" s="41" t="s">
        <v>12525</v>
      </c>
      <c r="C19125" s="670" t="s">
        <v>3032</v>
      </c>
      <c r="D19125" s="913" t="s">
        <v>12895</v>
      </c>
      <c r="E19125" s="585">
        <v>18000</v>
      </c>
      <c r="F19125" s="58"/>
      <c r="G19125" s="126">
        <f t="shared" si="427"/>
        <v>-18000</v>
      </c>
      <c r="H19125" s="705" t="s">
        <v>12826</v>
      </c>
    </row>
    <row r="19126" spans="1:8" ht="15" x14ac:dyDescent="0.2">
      <c r="A19126" s="734">
        <v>45391</v>
      </c>
      <c r="B19126" s="41" t="s">
        <v>10774</v>
      </c>
      <c r="C19126" s="670" t="s">
        <v>3032</v>
      </c>
      <c r="D19126" s="913" t="s">
        <v>12895</v>
      </c>
      <c r="E19126" s="585">
        <v>7000</v>
      </c>
      <c r="F19126" s="58"/>
      <c r="G19126" s="126">
        <f t="shared" si="427"/>
        <v>-7000</v>
      </c>
      <c r="H19126" s="705" t="s">
        <v>12826</v>
      </c>
    </row>
    <row r="19127" spans="1:8" ht="15" x14ac:dyDescent="0.2">
      <c r="A19127" s="734">
        <v>45391</v>
      </c>
      <c r="B19127" s="41" t="s">
        <v>11085</v>
      </c>
      <c r="C19127" s="63" t="s">
        <v>12465</v>
      </c>
      <c r="D19127" s="108" t="s">
        <v>12817</v>
      </c>
      <c r="E19127" s="58">
        <v>15000</v>
      </c>
      <c r="F19127" s="58"/>
      <c r="G19127" s="126">
        <f t="shared" si="427"/>
        <v>-15000</v>
      </c>
      <c r="H19127" s="705" t="s">
        <v>12826</v>
      </c>
    </row>
    <row r="19128" spans="1:8" ht="15" x14ac:dyDescent="0.2">
      <c r="A19128" s="734">
        <v>45391</v>
      </c>
      <c r="B19128" s="41" t="s">
        <v>12365</v>
      </c>
      <c r="C19128" s="63" t="s">
        <v>12532</v>
      </c>
      <c r="D19128" s="108" t="s">
        <v>12817</v>
      </c>
      <c r="E19128" s="58">
        <v>25000</v>
      </c>
      <c r="F19128" s="58"/>
      <c r="G19128" s="126">
        <f t="shared" si="427"/>
        <v>-25000</v>
      </c>
      <c r="H19128" s="705" t="s">
        <v>12826</v>
      </c>
    </row>
    <row r="19129" spans="1:8" ht="15" x14ac:dyDescent="0.2">
      <c r="A19129" s="734">
        <v>45391</v>
      </c>
      <c r="B19129" s="41" t="s">
        <v>6503</v>
      </c>
      <c r="C19129" s="63" t="s">
        <v>10989</v>
      </c>
      <c r="D19129" s="108" t="s">
        <v>4693</v>
      </c>
      <c r="E19129" s="58">
        <v>22000</v>
      </c>
      <c r="F19129" s="58"/>
      <c r="G19129" s="126">
        <f t="shared" si="427"/>
        <v>-22000</v>
      </c>
      <c r="H19129" s="705" t="s">
        <v>12826</v>
      </c>
    </row>
    <row r="19130" spans="1:8" ht="15" x14ac:dyDescent="0.2">
      <c r="A19130" s="734">
        <v>45391</v>
      </c>
      <c r="B19130" s="41" t="s">
        <v>12820</v>
      </c>
      <c r="C19130" s="63" t="s">
        <v>12011</v>
      </c>
      <c r="D19130" s="108" t="s">
        <v>12892</v>
      </c>
      <c r="E19130" s="58">
        <v>20000</v>
      </c>
      <c r="F19130" s="58"/>
      <c r="G19130" s="126">
        <f t="shared" ref="G19130" si="428">F19130-E19130</f>
        <v>-20000</v>
      </c>
      <c r="H19130" s="705" t="s">
        <v>12826</v>
      </c>
    </row>
    <row r="19131" spans="1:8" ht="15" x14ac:dyDescent="0.2">
      <c r="A19131" s="734">
        <v>45391</v>
      </c>
      <c r="B19131" s="41" t="s">
        <v>10469</v>
      </c>
      <c r="C19131" s="670" t="s">
        <v>3032</v>
      </c>
      <c r="D19131" s="913" t="s">
        <v>12896</v>
      </c>
      <c r="E19131" s="585">
        <v>31000</v>
      </c>
      <c r="F19131" s="58"/>
      <c r="G19131" s="126">
        <f t="shared" ref="G19131:G19134" si="429">F19131-E19131</f>
        <v>-31000</v>
      </c>
      <c r="H19131" s="705" t="s">
        <v>12826</v>
      </c>
    </row>
    <row r="19132" spans="1:8" ht="15" x14ac:dyDescent="0.2">
      <c r="A19132" s="734">
        <v>45391</v>
      </c>
      <c r="B19132" s="41" t="s">
        <v>9354</v>
      </c>
      <c r="C19132" s="670" t="s">
        <v>3032</v>
      </c>
      <c r="D19132" s="913" t="s">
        <v>12896</v>
      </c>
      <c r="E19132" s="585">
        <v>19000</v>
      </c>
      <c r="F19132" s="58"/>
      <c r="G19132" s="126">
        <f t="shared" si="429"/>
        <v>-19000</v>
      </c>
      <c r="H19132" s="705" t="s">
        <v>12826</v>
      </c>
    </row>
    <row r="19133" spans="1:8" ht="15" x14ac:dyDescent="0.2">
      <c r="A19133" s="734">
        <v>45398</v>
      </c>
      <c r="B19133" s="41" t="s">
        <v>11734</v>
      </c>
      <c r="C19133" s="63" t="s">
        <v>12756</v>
      </c>
      <c r="D19133" s="108" t="s">
        <v>12893</v>
      </c>
      <c r="E19133" s="58">
        <v>400000</v>
      </c>
      <c r="F19133" s="58"/>
      <c r="G19133" s="126">
        <f t="shared" si="429"/>
        <v>-400000</v>
      </c>
      <c r="H19133" s="705" t="s">
        <v>12826</v>
      </c>
    </row>
    <row r="19134" spans="1:8" ht="15" x14ac:dyDescent="0.2">
      <c r="A19134" s="734">
        <v>45400</v>
      </c>
      <c r="B19134" s="41" t="s">
        <v>12525</v>
      </c>
      <c r="C19134" s="63" t="s">
        <v>6475</v>
      </c>
      <c r="D19134" s="108" t="s">
        <v>12894</v>
      </c>
      <c r="E19134" s="58">
        <v>40000</v>
      </c>
      <c r="F19134" s="58"/>
      <c r="G19134" s="126">
        <f t="shared" si="429"/>
        <v>-40000</v>
      </c>
      <c r="H19134" s="705" t="s">
        <v>12826</v>
      </c>
    </row>
    <row r="19135" spans="1:8" ht="15" x14ac:dyDescent="0.2">
      <c r="A19135" s="734">
        <v>45400</v>
      </c>
      <c r="B19135" s="41" t="s">
        <v>11892</v>
      </c>
      <c r="C19135" s="63" t="s">
        <v>12773</v>
      </c>
      <c r="D19135" s="108" t="s">
        <v>12897</v>
      </c>
      <c r="E19135" s="58">
        <v>3600</v>
      </c>
      <c r="F19135" s="58"/>
      <c r="G19135" s="126">
        <f t="shared" ref="G19135" si="430">F19135-E19135</f>
        <v>-3600</v>
      </c>
      <c r="H19135" s="705" t="s">
        <v>12826</v>
      </c>
    </row>
    <row r="19136" spans="1:8" ht="15" x14ac:dyDescent="0.2">
      <c r="A19136" s="734">
        <v>45400</v>
      </c>
      <c r="B19136" s="41" t="s">
        <v>11734</v>
      </c>
      <c r="C19136" s="63" t="s">
        <v>10989</v>
      </c>
      <c r="D19136" s="108" t="s">
        <v>6385</v>
      </c>
      <c r="E19136" s="58">
        <v>4000</v>
      </c>
      <c r="F19136" s="58"/>
      <c r="G19136" s="126">
        <f t="shared" si="427"/>
        <v>-4000</v>
      </c>
      <c r="H19136" s="705" t="s">
        <v>12826</v>
      </c>
    </row>
    <row r="19137" spans="1:8" ht="15" x14ac:dyDescent="0.2">
      <c r="A19137" s="734">
        <v>45401</v>
      </c>
      <c r="B19137" s="41" t="s">
        <v>11085</v>
      </c>
      <c r="C19137" s="63" t="s">
        <v>1197</v>
      </c>
      <c r="D19137" s="108" t="s">
        <v>12898</v>
      </c>
      <c r="E19137" s="58">
        <v>2098980</v>
      </c>
      <c r="F19137" s="58"/>
      <c r="G19137" s="126">
        <f t="shared" ref="G19137" si="431">F19137-E19137</f>
        <v>-2098980</v>
      </c>
      <c r="H19137" s="705" t="s">
        <v>12826</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12826</v>
      </c>
    </row>
    <row r="19139" spans="1:8" ht="15" x14ac:dyDescent="0.2">
      <c r="A19139" s="734">
        <v>45402</v>
      </c>
      <c r="B19139" s="41" t="s">
        <v>11734</v>
      </c>
      <c r="C19139" s="63" t="s">
        <v>5740</v>
      </c>
      <c r="D19139" s="108" t="s">
        <v>12901</v>
      </c>
      <c r="E19139" s="58">
        <v>5000</v>
      </c>
      <c r="F19139" s="58"/>
      <c r="G19139" s="126">
        <f t="shared" si="432"/>
        <v>-5000</v>
      </c>
      <c r="H19139" s="705" t="s">
        <v>12826</v>
      </c>
    </row>
    <row r="19140" spans="1:8" ht="15" x14ac:dyDescent="0.2">
      <c r="A19140" s="734">
        <v>45402</v>
      </c>
      <c r="B19140" s="41" t="s">
        <v>12716</v>
      </c>
      <c r="C19140" s="63" t="s">
        <v>10989</v>
      </c>
      <c r="D19140" s="108" t="s">
        <v>12902</v>
      </c>
      <c r="E19140" s="58">
        <v>7280</v>
      </c>
      <c r="F19140" s="58"/>
      <c r="G19140" s="126">
        <f t="shared" si="432"/>
        <v>-7280</v>
      </c>
      <c r="H19140" s="705" t="s">
        <v>12826</v>
      </c>
    </row>
    <row r="19141" spans="1:8" ht="15" x14ac:dyDescent="0.2">
      <c r="A19141" s="734">
        <v>45402</v>
      </c>
      <c r="B19141" s="41" t="s">
        <v>11892</v>
      </c>
      <c r="C19141" s="63" t="s">
        <v>5740</v>
      </c>
      <c r="D19141" s="108" t="s">
        <v>12534</v>
      </c>
      <c r="E19141" s="58">
        <v>4500</v>
      </c>
      <c r="F19141" s="58"/>
      <c r="G19141" s="126">
        <f t="shared" si="432"/>
        <v>-4500</v>
      </c>
      <c r="H19141" s="705" t="s">
        <v>12826</v>
      </c>
    </row>
    <row r="19142" spans="1:8" ht="15" x14ac:dyDescent="0.2">
      <c r="A19142" s="734">
        <v>45402</v>
      </c>
      <c r="B19142" s="41" t="s">
        <v>11085</v>
      </c>
      <c r="C19142" s="63" t="s">
        <v>5740</v>
      </c>
      <c r="D19142" s="108" t="s">
        <v>369</v>
      </c>
      <c r="E19142" s="58">
        <v>1000</v>
      </c>
      <c r="F19142" s="58"/>
      <c r="G19142" s="126">
        <f t="shared" si="432"/>
        <v>-1000</v>
      </c>
      <c r="H19142" s="705" t="s">
        <v>12826</v>
      </c>
    </row>
    <row r="19143" spans="1:8" ht="15" x14ac:dyDescent="0.2">
      <c r="A19143" s="734">
        <v>45402</v>
      </c>
      <c r="B19143" s="41" t="s">
        <v>10906</v>
      </c>
      <c r="C19143" s="63" t="s">
        <v>5740</v>
      </c>
      <c r="D19143" s="108" t="s">
        <v>369</v>
      </c>
      <c r="E19143" s="58">
        <v>1200</v>
      </c>
      <c r="F19143" s="58"/>
      <c r="G19143" s="126">
        <f t="shared" si="432"/>
        <v>-1200</v>
      </c>
      <c r="H19143" s="705" t="s">
        <v>12826</v>
      </c>
    </row>
    <row r="19144" spans="1:8" ht="15" x14ac:dyDescent="0.2">
      <c r="A19144" s="734">
        <v>45402</v>
      </c>
      <c r="B19144" s="41" t="s">
        <v>103</v>
      </c>
      <c r="C19144" s="63" t="s">
        <v>103</v>
      </c>
      <c r="D19144" s="108" t="s">
        <v>9423</v>
      </c>
      <c r="E19144" s="58">
        <v>3000</v>
      </c>
      <c r="F19144" s="58"/>
      <c r="G19144" s="126">
        <f t="shared" si="432"/>
        <v>-3000</v>
      </c>
      <c r="H19144" s="705" t="s">
        <v>12826</v>
      </c>
    </row>
    <row r="19145" spans="1:8" ht="15" x14ac:dyDescent="0.2">
      <c r="A19145" s="734">
        <v>45402</v>
      </c>
      <c r="B19145" s="41" t="s">
        <v>10906</v>
      </c>
      <c r="C19145" s="63" t="s">
        <v>10989</v>
      </c>
      <c r="D19145" s="108" t="s">
        <v>12903</v>
      </c>
      <c r="E19145" s="58">
        <v>1230</v>
      </c>
      <c r="F19145" s="58"/>
      <c r="G19145" s="126">
        <f t="shared" si="432"/>
        <v>-1230</v>
      </c>
      <c r="H19145" s="705" t="s">
        <v>12826</v>
      </c>
    </row>
    <row r="19146" spans="1:8" ht="15" x14ac:dyDescent="0.2">
      <c r="A19146" s="734">
        <v>45402</v>
      </c>
      <c r="B19146" s="41" t="s">
        <v>11085</v>
      </c>
      <c r="C19146" s="63" t="s">
        <v>5740</v>
      </c>
      <c r="D19146" s="108" t="s">
        <v>12904</v>
      </c>
      <c r="E19146" s="58">
        <v>3000</v>
      </c>
      <c r="F19146" s="58"/>
      <c r="G19146" s="126">
        <f t="shared" si="432"/>
        <v>-3000</v>
      </c>
      <c r="H19146" s="705" t="s">
        <v>12826</v>
      </c>
    </row>
    <row r="19147" spans="1:8" ht="15" x14ac:dyDescent="0.2">
      <c r="A19147" s="734">
        <v>45402</v>
      </c>
      <c r="B19147" s="41" t="s">
        <v>10469</v>
      </c>
      <c r="C19147" s="63" t="s">
        <v>10989</v>
      </c>
      <c r="D19147" s="108" t="s">
        <v>12905</v>
      </c>
      <c r="E19147" s="58">
        <v>15000</v>
      </c>
      <c r="F19147" s="58"/>
      <c r="G19147" s="126">
        <f t="shared" si="432"/>
        <v>-15000</v>
      </c>
      <c r="H19147" s="705" t="s">
        <v>12826</v>
      </c>
    </row>
    <row r="19148" spans="1:8" ht="15" x14ac:dyDescent="0.2">
      <c r="A19148" s="734">
        <v>45402</v>
      </c>
      <c r="B19148" s="41" t="s">
        <v>12359</v>
      </c>
      <c r="C19148" s="63" t="s">
        <v>12301</v>
      </c>
      <c r="D19148" s="108" t="s">
        <v>11304</v>
      </c>
      <c r="E19148" s="58">
        <v>10000</v>
      </c>
      <c r="F19148" s="58"/>
      <c r="G19148" s="126">
        <f t="shared" si="432"/>
        <v>-10000</v>
      </c>
      <c r="H19148" s="705" t="s">
        <v>12826</v>
      </c>
    </row>
    <row r="19149" spans="1:8" ht="15" x14ac:dyDescent="0.2">
      <c r="A19149" s="734">
        <v>45402</v>
      </c>
      <c r="B19149" s="41" t="s">
        <v>11892</v>
      </c>
      <c r="C19149" s="63" t="s">
        <v>12773</v>
      </c>
      <c r="D19149" s="108" t="s">
        <v>12906</v>
      </c>
      <c r="E19149" s="58">
        <v>1600</v>
      </c>
      <c r="F19149" s="58"/>
      <c r="G19149" s="126">
        <f t="shared" si="432"/>
        <v>-1600</v>
      </c>
      <c r="H19149" s="705" t="s">
        <v>12826</v>
      </c>
    </row>
    <row r="19150" spans="1:8" ht="15" x14ac:dyDescent="0.2">
      <c r="A19150" s="734">
        <v>45403</v>
      </c>
      <c r="B19150" s="41" t="s">
        <v>12716</v>
      </c>
      <c r="C19150" s="63" t="s">
        <v>10989</v>
      </c>
      <c r="D19150" s="108" t="s">
        <v>12907</v>
      </c>
      <c r="E19150" s="58">
        <v>789650</v>
      </c>
      <c r="F19150" s="58"/>
      <c r="G19150" s="126">
        <f t="shared" si="432"/>
        <v>-789650</v>
      </c>
      <c r="H19150" s="705" t="s">
        <v>12826</v>
      </c>
    </row>
    <row r="19151" spans="1:8" ht="15" x14ac:dyDescent="0.2">
      <c r="A19151" s="734">
        <v>45403</v>
      </c>
      <c r="B19151" s="41" t="s">
        <v>11734</v>
      </c>
      <c r="C19151" s="63" t="s">
        <v>12908</v>
      </c>
      <c r="D19151" s="108" t="s">
        <v>12909</v>
      </c>
      <c r="E19151" s="58">
        <v>55000</v>
      </c>
      <c r="F19151" s="58"/>
      <c r="G19151" s="126">
        <f t="shared" si="432"/>
        <v>-55000</v>
      </c>
      <c r="H19151" s="705" t="s">
        <v>12826</v>
      </c>
    </row>
    <row r="19152" spans="1:8" ht="15" x14ac:dyDescent="0.2">
      <c r="A19152" s="734">
        <v>45404</v>
      </c>
      <c r="B19152" s="41" t="s">
        <v>25</v>
      </c>
      <c r="C19152" s="63" t="s">
        <v>8148</v>
      </c>
      <c r="D19152" s="108" t="s">
        <v>6342</v>
      </c>
      <c r="E19152" s="58">
        <v>2915</v>
      </c>
      <c r="F19152" s="58"/>
      <c r="G19152" s="126">
        <f t="shared" si="432"/>
        <v>-2915</v>
      </c>
      <c r="H19152" s="705" t="s">
        <v>12826</v>
      </c>
    </row>
    <row r="19153" spans="1:8" ht="15" x14ac:dyDescent="0.2">
      <c r="A19153" s="734">
        <v>45404</v>
      </c>
      <c r="B19153" s="41" t="s">
        <v>103</v>
      </c>
      <c r="C19153" s="63" t="s">
        <v>8148</v>
      </c>
      <c r="D19153" s="108" t="s">
        <v>6342</v>
      </c>
      <c r="E19153" s="58">
        <v>9130</v>
      </c>
      <c r="F19153" s="58"/>
      <c r="G19153" s="126">
        <f t="shared" si="432"/>
        <v>-9130</v>
      </c>
      <c r="H19153" s="705" t="s">
        <v>12826</v>
      </c>
    </row>
    <row r="19154" spans="1:8" ht="15" x14ac:dyDescent="0.2">
      <c r="A19154" s="734">
        <v>45404</v>
      </c>
      <c r="B19154" s="41" t="s">
        <v>11734</v>
      </c>
      <c r="C19154" s="63" t="s">
        <v>10989</v>
      </c>
      <c r="D19154" s="108" t="s">
        <v>10822</v>
      </c>
      <c r="E19154" s="58">
        <v>1000</v>
      </c>
      <c r="F19154" s="58"/>
      <c r="G19154" s="126">
        <f t="shared" si="432"/>
        <v>-1000</v>
      </c>
      <c r="H19154" s="705" t="s">
        <v>12826</v>
      </c>
    </row>
    <row r="19155" spans="1:8" ht="15" x14ac:dyDescent="0.2">
      <c r="A19155" s="734">
        <v>45404</v>
      </c>
      <c r="B19155" s="41" t="s">
        <v>11892</v>
      </c>
      <c r="C19155" s="63" t="s">
        <v>4724</v>
      </c>
      <c r="D19155" s="108" t="s">
        <v>12454</v>
      </c>
      <c r="E19155" s="58">
        <v>300000</v>
      </c>
      <c r="F19155" s="58"/>
      <c r="G19155" s="126">
        <f>F19155-E19155</f>
        <v>-300000</v>
      </c>
      <c r="H19155" s="705" t="s">
        <v>12826</v>
      </c>
    </row>
    <row r="19156" spans="1:8" ht="15" x14ac:dyDescent="0.2">
      <c r="A19156" s="734">
        <v>45404</v>
      </c>
      <c r="B19156" s="41" t="s">
        <v>12525</v>
      </c>
      <c r="C19156" s="63" t="s">
        <v>7904</v>
      </c>
      <c r="D19156" s="108" t="s">
        <v>12911</v>
      </c>
      <c r="E19156" s="58">
        <v>48970</v>
      </c>
      <c r="F19156" s="58"/>
      <c r="G19156" s="126">
        <f>F19156-E19156</f>
        <v>-48970</v>
      </c>
      <c r="H19156" s="705" t="s">
        <v>12826</v>
      </c>
    </row>
    <row r="19157" spans="1:8" ht="15" x14ac:dyDescent="0.2">
      <c r="A19157" s="734">
        <v>45404</v>
      </c>
      <c r="B19157" s="41" t="s">
        <v>12359</v>
      </c>
      <c r="C19157" s="63" t="s">
        <v>12910</v>
      </c>
      <c r="D19157" s="108" t="s">
        <v>12912</v>
      </c>
      <c r="E19157" s="58">
        <v>222500</v>
      </c>
      <c r="F19157" s="58"/>
      <c r="G19157" s="126">
        <f>F19157-E19157</f>
        <v>-222500</v>
      </c>
      <c r="H19157" s="705" t="s">
        <v>12826</v>
      </c>
    </row>
    <row r="19158" spans="1:8" s="682" customFormat="1" ht="24" x14ac:dyDescent="0.25">
      <c r="A19158" s="734">
        <v>45404</v>
      </c>
      <c r="B19158" s="63" t="s">
        <v>11631</v>
      </c>
      <c r="C19158" s="63" t="s">
        <v>430</v>
      </c>
      <c r="D19158" s="183" t="s">
        <v>12917</v>
      </c>
      <c r="E19158" s="126">
        <v>300000</v>
      </c>
      <c r="F19158" s="126"/>
      <c r="G19158" s="126">
        <f>F19158-E19158</f>
        <v>-300000</v>
      </c>
      <c r="H19158" s="705" t="s">
        <v>12826</v>
      </c>
    </row>
    <row r="19159" spans="1:8" ht="15" x14ac:dyDescent="0.2">
      <c r="A19159" s="734">
        <v>45404</v>
      </c>
      <c r="B19159" s="41" t="s">
        <v>11085</v>
      </c>
      <c r="C19159" s="63" t="s">
        <v>5386</v>
      </c>
      <c r="D19159" s="108" t="s">
        <v>369</v>
      </c>
      <c r="E19159" s="58">
        <v>6000</v>
      </c>
      <c r="F19159" s="58"/>
      <c r="G19159" s="126">
        <f>F19159-E19159</f>
        <v>-6000</v>
      </c>
      <c r="H19159" s="705" t="s">
        <v>12826</v>
      </c>
    </row>
    <row r="19160" spans="1:8" ht="15" x14ac:dyDescent="0.2">
      <c r="A19160" s="734">
        <v>45404</v>
      </c>
      <c r="B19160" s="41" t="s">
        <v>11131</v>
      </c>
      <c r="C19160" s="63" t="s">
        <v>10989</v>
      </c>
      <c r="D19160" s="108" t="s">
        <v>12913</v>
      </c>
      <c r="E19160" s="58">
        <v>5000</v>
      </c>
      <c r="F19160" s="58"/>
      <c r="G19160" s="126">
        <f t="shared" ref="G19160:G19164" si="433">F19160-E19160</f>
        <v>-5000</v>
      </c>
      <c r="H19160" s="705" t="s">
        <v>12826</v>
      </c>
    </row>
    <row r="19161" spans="1:8" ht="15" x14ac:dyDescent="0.2">
      <c r="A19161" s="734">
        <v>45404</v>
      </c>
      <c r="B19161" s="41" t="s">
        <v>12525</v>
      </c>
      <c r="C19161" s="63" t="s">
        <v>10989</v>
      </c>
      <c r="D19161" s="108" t="s">
        <v>12914</v>
      </c>
      <c r="E19161" s="58">
        <v>5000</v>
      </c>
      <c r="F19161" s="58"/>
      <c r="G19161" s="126">
        <f t="shared" si="433"/>
        <v>-5000</v>
      </c>
      <c r="H19161" s="705" t="s">
        <v>12826</v>
      </c>
    </row>
    <row r="19162" spans="1:8" ht="15" x14ac:dyDescent="0.2">
      <c r="A19162" s="734">
        <v>45404</v>
      </c>
      <c r="B19162" s="41" t="s">
        <v>6503</v>
      </c>
      <c r="C19162" s="63" t="s">
        <v>10989</v>
      </c>
      <c r="D19162" s="108" t="s">
        <v>12915</v>
      </c>
      <c r="E19162" s="58">
        <v>6000</v>
      </c>
      <c r="F19162" s="58"/>
      <c r="G19162" s="126">
        <f t="shared" si="433"/>
        <v>-6000</v>
      </c>
      <c r="H19162" s="705" t="s">
        <v>12826</v>
      </c>
    </row>
    <row r="19163" spans="1:8" ht="15" x14ac:dyDescent="0.2">
      <c r="A19163" s="734">
        <v>45404</v>
      </c>
      <c r="B19163" s="41" t="s">
        <v>37</v>
      </c>
      <c r="C19163" s="63" t="s">
        <v>10989</v>
      </c>
      <c r="D19163" s="108" t="s">
        <v>12916</v>
      </c>
      <c r="E19163" s="58">
        <v>5300</v>
      </c>
      <c r="F19163" s="58"/>
      <c r="G19163" s="126">
        <f t="shared" si="433"/>
        <v>-5300</v>
      </c>
      <c r="H19163" s="705" t="s">
        <v>12826</v>
      </c>
    </row>
    <row r="19164" spans="1:8" ht="15" x14ac:dyDescent="0.2">
      <c r="A19164" s="734">
        <v>45404</v>
      </c>
      <c r="B19164" s="41" t="s">
        <v>37</v>
      </c>
      <c r="C19164" s="63" t="s">
        <v>10989</v>
      </c>
      <c r="D19164" s="108" t="s">
        <v>12916</v>
      </c>
      <c r="E19164" s="58">
        <v>5000</v>
      </c>
      <c r="F19164" s="58"/>
      <c r="G19164" s="126">
        <f t="shared" si="433"/>
        <v>-5000</v>
      </c>
      <c r="H19164" s="705" t="s">
        <v>12826</v>
      </c>
    </row>
    <row r="19165" spans="1:8" ht="15" x14ac:dyDescent="0.2">
      <c r="A19165" s="734">
        <v>45404</v>
      </c>
      <c r="B19165" s="41" t="s">
        <v>103</v>
      </c>
      <c r="C19165" s="63" t="s">
        <v>1494</v>
      </c>
      <c r="D19165" s="108" t="s">
        <v>12927</v>
      </c>
      <c r="E19165" s="58">
        <v>720</v>
      </c>
      <c r="F19165" s="58"/>
      <c r="G19165" s="126">
        <f t="shared" ref="G19165:G19166" si="434">F19165-E19165</f>
        <v>-720</v>
      </c>
      <c r="H19165" s="705" t="s">
        <v>12826</v>
      </c>
    </row>
    <row r="19166" spans="1:8" ht="15" x14ac:dyDescent="0.2">
      <c r="A19166" s="734">
        <v>45404</v>
      </c>
      <c r="B19166" s="41" t="s">
        <v>12716</v>
      </c>
      <c r="C19166" s="63" t="s">
        <v>10989</v>
      </c>
      <c r="D19166" s="108" t="s">
        <v>12928</v>
      </c>
      <c r="E19166" s="58">
        <v>40000</v>
      </c>
      <c r="F19166" s="58"/>
      <c r="G19166" s="126">
        <f t="shared" si="434"/>
        <v>-40000</v>
      </c>
      <c r="H19166" s="705" t="s">
        <v>12826</v>
      </c>
    </row>
    <row r="19167" spans="1:8" ht="15" x14ac:dyDescent="0.2">
      <c r="A19167" s="734">
        <v>45404</v>
      </c>
      <c r="B19167" s="41" t="s">
        <v>12627</v>
      </c>
      <c r="C19167" s="63" t="s">
        <v>10989</v>
      </c>
      <c r="D19167" s="108" t="s">
        <v>12929</v>
      </c>
      <c r="E19167" s="58">
        <v>13600</v>
      </c>
      <c r="F19167" s="58"/>
      <c r="G19167" s="126">
        <f t="shared" ref="G19167:G19168" si="435">F19167-E19167</f>
        <v>-13600</v>
      </c>
      <c r="H19167" s="705" t="s">
        <v>12826</v>
      </c>
    </row>
    <row r="19168" spans="1:8" ht="15" x14ac:dyDescent="0.2">
      <c r="A19168" s="734">
        <v>45404</v>
      </c>
      <c r="B19168" s="41" t="s">
        <v>12627</v>
      </c>
      <c r="C19168" s="63" t="s">
        <v>10989</v>
      </c>
      <c r="D19168" s="108" t="s">
        <v>12929</v>
      </c>
      <c r="E19168" s="58">
        <v>3600</v>
      </c>
      <c r="F19168" s="58"/>
      <c r="G19168" s="126">
        <f t="shared" si="435"/>
        <v>-3600</v>
      </c>
      <c r="H19168" s="705" t="s">
        <v>12826</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12826</v>
      </c>
    </row>
    <row r="19170" spans="1:8" ht="15" x14ac:dyDescent="0.2">
      <c r="A19170" s="734">
        <v>45406</v>
      </c>
      <c r="B19170" s="41" t="s">
        <v>103</v>
      </c>
      <c r="C19170" s="63" t="s">
        <v>103</v>
      </c>
      <c r="D19170" s="108" t="s">
        <v>10209</v>
      </c>
      <c r="E19170" s="58">
        <v>3500</v>
      </c>
      <c r="F19170" s="58"/>
      <c r="G19170" s="126">
        <f t="shared" si="436"/>
        <v>-3500</v>
      </c>
      <c r="H19170" s="705" t="s">
        <v>12826</v>
      </c>
    </row>
    <row r="19171" spans="1:8" ht="15" x14ac:dyDescent="0.2">
      <c r="A19171" s="734">
        <v>45406</v>
      </c>
      <c r="B19171" s="41" t="s">
        <v>11734</v>
      </c>
      <c r="C19171" s="63" t="s">
        <v>391</v>
      </c>
      <c r="D19171" s="108" t="s">
        <v>12930</v>
      </c>
      <c r="E19171" s="58">
        <v>4400</v>
      </c>
      <c r="F19171" s="58"/>
      <c r="G19171" s="126">
        <f t="shared" si="436"/>
        <v>-4400</v>
      </c>
      <c r="H19171" s="705" t="s">
        <v>12826</v>
      </c>
    </row>
    <row r="19172" spans="1:8" ht="15" x14ac:dyDescent="0.2">
      <c r="A19172" s="734">
        <v>45407</v>
      </c>
      <c r="B19172" s="41" t="s">
        <v>12359</v>
      </c>
      <c r="C19172" s="63" t="s">
        <v>12099</v>
      </c>
      <c r="D19172" s="108" t="s">
        <v>12931</v>
      </c>
      <c r="E19172" s="58">
        <v>200000</v>
      </c>
      <c r="F19172" s="58"/>
      <c r="G19172" s="126">
        <f t="shared" si="436"/>
        <v>-200000</v>
      </c>
      <c r="H19172" s="705" t="s">
        <v>12826</v>
      </c>
    </row>
    <row r="19173" spans="1:8" ht="15" x14ac:dyDescent="0.2">
      <c r="A19173" s="734">
        <v>45407</v>
      </c>
      <c r="B19173" s="41" t="s">
        <v>8041</v>
      </c>
      <c r="C19173" s="63" t="s">
        <v>10975</v>
      </c>
      <c r="D19173" s="108" t="s">
        <v>12932</v>
      </c>
      <c r="E19173" s="58">
        <v>204000</v>
      </c>
      <c r="F19173" s="58"/>
      <c r="G19173" s="126">
        <f t="shared" si="436"/>
        <v>-204000</v>
      </c>
      <c r="H19173" s="705" t="s">
        <v>12826</v>
      </c>
    </row>
    <row r="19174" spans="1:8" ht="15" x14ac:dyDescent="0.2">
      <c r="A19174" s="734">
        <v>45407</v>
      </c>
      <c r="B19174" s="41" t="s">
        <v>37</v>
      </c>
      <c r="C19174" s="63" t="s">
        <v>5409</v>
      </c>
      <c r="D19174" s="108" t="s">
        <v>12933</v>
      </c>
      <c r="E19174" s="58">
        <v>15000</v>
      </c>
      <c r="F19174" s="58"/>
      <c r="G19174" s="126">
        <f t="shared" si="436"/>
        <v>-15000</v>
      </c>
      <c r="H19174" s="705" t="s">
        <v>12826</v>
      </c>
    </row>
    <row r="19175" spans="1:8" ht="15" x14ac:dyDescent="0.2">
      <c r="A19175" s="734">
        <v>45407</v>
      </c>
      <c r="B19175" s="41" t="s">
        <v>11892</v>
      </c>
      <c r="C19175" s="63" t="s">
        <v>6845</v>
      </c>
      <c r="D19175" s="108" t="s">
        <v>12934</v>
      </c>
      <c r="E19175" s="58">
        <v>156000</v>
      </c>
      <c r="F19175" s="58"/>
      <c r="G19175" s="126">
        <f t="shared" si="436"/>
        <v>-156000</v>
      </c>
      <c r="H19175" s="705" t="s">
        <v>12826</v>
      </c>
    </row>
    <row r="19176" spans="1:8" ht="15" x14ac:dyDescent="0.2">
      <c r="A19176" s="734">
        <v>45407</v>
      </c>
      <c r="B19176" s="41" t="s">
        <v>12627</v>
      </c>
      <c r="C19176" s="63" t="s">
        <v>11394</v>
      </c>
      <c r="D19176" s="108" t="s">
        <v>12935</v>
      </c>
      <c r="E19176" s="58">
        <v>200000</v>
      </c>
      <c r="F19176" s="58"/>
      <c r="G19176" s="126">
        <f t="shared" si="436"/>
        <v>-200000</v>
      </c>
      <c r="H19176" s="705" t="s">
        <v>12826</v>
      </c>
    </row>
    <row r="19177" spans="1:8" ht="15" x14ac:dyDescent="0.2">
      <c r="A19177" s="734">
        <v>45407</v>
      </c>
      <c r="B19177" s="41" t="s">
        <v>12716</v>
      </c>
      <c r="C19177" s="63" t="s">
        <v>10342</v>
      </c>
      <c r="D19177" s="108" t="s">
        <v>12936</v>
      </c>
      <c r="E19177" s="58">
        <v>15000</v>
      </c>
      <c r="F19177" s="58"/>
      <c r="G19177" s="126">
        <f t="shared" ref="G19177:G19186" si="437">F19177-E19177</f>
        <v>-15000</v>
      </c>
      <c r="H19177" s="705" t="s">
        <v>12826</v>
      </c>
    </row>
    <row r="19178" spans="1:8" ht="15" x14ac:dyDescent="0.2">
      <c r="A19178" s="734">
        <v>45407</v>
      </c>
      <c r="B19178" s="41" t="s">
        <v>11892</v>
      </c>
      <c r="C19178" s="63" t="s">
        <v>5740</v>
      </c>
      <c r="D19178" s="108" t="s">
        <v>369</v>
      </c>
      <c r="E19178" s="58">
        <v>3000</v>
      </c>
      <c r="F19178" s="58"/>
      <c r="G19178" s="126">
        <f t="shared" si="437"/>
        <v>-3000</v>
      </c>
      <c r="H19178" s="705" t="s">
        <v>12826</v>
      </c>
    </row>
    <row r="19179" spans="1:8" ht="15" x14ac:dyDescent="0.2">
      <c r="A19179" s="734">
        <v>45407</v>
      </c>
      <c r="B19179" s="41" t="s">
        <v>103</v>
      </c>
      <c r="C19179" s="63" t="s">
        <v>103</v>
      </c>
      <c r="D19179" s="108" t="s">
        <v>10209</v>
      </c>
      <c r="E19179" s="58">
        <v>3500</v>
      </c>
      <c r="F19179" s="58"/>
      <c r="G19179" s="126">
        <f t="shared" si="437"/>
        <v>-3500</v>
      </c>
      <c r="H19179" s="705" t="s">
        <v>12826</v>
      </c>
    </row>
    <row r="19180" spans="1:8" ht="15" x14ac:dyDescent="0.2">
      <c r="A19180" s="734">
        <v>45407</v>
      </c>
      <c r="B19180" s="41" t="s">
        <v>11892</v>
      </c>
      <c r="C19180" s="63" t="s">
        <v>5740</v>
      </c>
      <c r="D19180" s="108" t="s">
        <v>12937</v>
      </c>
      <c r="E19180" s="58">
        <v>1000</v>
      </c>
      <c r="F19180" s="58"/>
      <c r="G19180" s="126">
        <f t="shared" si="437"/>
        <v>-1000</v>
      </c>
      <c r="H19180" s="705" t="s">
        <v>12826</v>
      </c>
    </row>
    <row r="19181" spans="1:8" ht="15" x14ac:dyDescent="0.2">
      <c r="A19181" s="734">
        <v>45407</v>
      </c>
      <c r="B19181" s="41" t="s">
        <v>12716</v>
      </c>
      <c r="C19181" s="63" t="s">
        <v>5740</v>
      </c>
      <c r="D19181" s="108" t="s">
        <v>733</v>
      </c>
      <c r="E19181" s="58">
        <v>1800</v>
      </c>
      <c r="F19181" s="58"/>
      <c r="G19181" s="126">
        <f t="shared" si="437"/>
        <v>-1800</v>
      </c>
      <c r="H19181" s="705" t="s">
        <v>12826</v>
      </c>
    </row>
    <row r="19182" spans="1:8" ht="15" x14ac:dyDescent="0.2">
      <c r="A19182" s="734">
        <v>45407</v>
      </c>
      <c r="B19182" s="41" t="s">
        <v>103</v>
      </c>
      <c r="C19182" s="63" t="s">
        <v>5340</v>
      </c>
      <c r="D19182" s="108" t="s">
        <v>12938</v>
      </c>
      <c r="E19182" s="58">
        <v>15000</v>
      </c>
      <c r="F19182" s="58"/>
      <c r="G19182" s="126">
        <f t="shared" si="437"/>
        <v>-15000</v>
      </c>
      <c r="H19182" s="705" t="s">
        <v>12826</v>
      </c>
    </row>
    <row r="19183" spans="1:8" ht="15" x14ac:dyDescent="0.2">
      <c r="A19183" s="734">
        <v>45407</v>
      </c>
      <c r="B19183" s="41" t="s">
        <v>11734</v>
      </c>
      <c r="C19183" s="63" t="s">
        <v>5740</v>
      </c>
      <c r="D19183" s="108" t="s">
        <v>369</v>
      </c>
      <c r="E19183" s="58">
        <v>2500</v>
      </c>
      <c r="F19183" s="58"/>
      <c r="G19183" s="126">
        <f t="shared" si="437"/>
        <v>-2500</v>
      </c>
      <c r="H19183" s="705" t="s">
        <v>12826</v>
      </c>
    </row>
    <row r="19184" spans="1:8" ht="15" x14ac:dyDescent="0.2">
      <c r="A19184" s="734">
        <v>45407</v>
      </c>
      <c r="B19184" s="41" t="s">
        <v>12716</v>
      </c>
      <c r="C19184" s="63" t="s">
        <v>5740</v>
      </c>
      <c r="D19184" s="108" t="s">
        <v>369</v>
      </c>
      <c r="E19184" s="58">
        <v>1500</v>
      </c>
      <c r="F19184" s="58"/>
      <c r="G19184" s="126">
        <f t="shared" si="437"/>
        <v>-1500</v>
      </c>
      <c r="H19184" s="705" t="s">
        <v>12826</v>
      </c>
    </row>
    <row r="19185" spans="1:8" ht="15" x14ac:dyDescent="0.2">
      <c r="A19185" s="734">
        <v>45407</v>
      </c>
      <c r="B19185" s="41" t="s">
        <v>10177</v>
      </c>
      <c r="C19185" s="63" t="s">
        <v>10989</v>
      </c>
      <c r="D19185" s="108" t="s">
        <v>12939</v>
      </c>
      <c r="E19185" s="58">
        <v>3800</v>
      </c>
      <c r="F19185" s="58"/>
      <c r="G19185" s="126">
        <f t="shared" si="437"/>
        <v>-3800</v>
      </c>
      <c r="H19185" s="705" t="s">
        <v>12826</v>
      </c>
    </row>
    <row r="19186" spans="1:8" ht="15" x14ac:dyDescent="0.2">
      <c r="A19186" s="734">
        <v>45407</v>
      </c>
      <c r="B19186" s="41" t="s">
        <v>12627</v>
      </c>
      <c r="C19186" s="63" t="s">
        <v>10989</v>
      </c>
      <c r="D19186" s="108" t="s">
        <v>7474</v>
      </c>
      <c r="E19186" s="58">
        <v>48150</v>
      </c>
      <c r="F19186" s="58"/>
      <c r="G19186" s="126">
        <f t="shared" si="437"/>
        <v>-48150</v>
      </c>
      <c r="H19186" s="705" t="s">
        <v>12826</v>
      </c>
    </row>
    <row r="19187" spans="1:8" ht="15" x14ac:dyDescent="0.2">
      <c r="A19187" s="734">
        <v>45408</v>
      </c>
      <c r="B19187" s="41" t="s">
        <v>12617</v>
      </c>
      <c r="C19187" s="63" t="s">
        <v>10989</v>
      </c>
      <c r="D19187" s="108" t="s">
        <v>12940</v>
      </c>
      <c r="E19187" s="58">
        <v>80000</v>
      </c>
      <c r="F19187" s="58"/>
      <c r="G19187" s="126">
        <f t="shared" ref="G19187:G19188" si="438">F19187-E19187</f>
        <v>-80000</v>
      </c>
      <c r="H19187" s="705" t="s">
        <v>12826</v>
      </c>
    </row>
    <row r="19188" spans="1:8" ht="15" x14ac:dyDescent="0.2">
      <c r="A19188" s="734">
        <v>45408</v>
      </c>
      <c r="B19188" s="41" t="s">
        <v>6503</v>
      </c>
      <c r="C19188" s="63" t="s">
        <v>12942</v>
      </c>
      <c r="D19188" s="108" t="s">
        <v>12941</v>
      </c>
      <c r="E19188" s="58">
        <v>51000</v>
      </c>
      <c r="F19188" s="58"/>
      <c r="G19188" s="126">
        <f t="shared" si="438"/>
        <v>-51000</v>
      </c>
      <c r="H19188" s="705" t="s">
        <v>12826</v>
      </c>
    </row>
    <row r="19189" spans="1:8" ht="15" x14ac:dyDescent="0.2">
      <c r="A19189" s="734">
        <v>45408</v>
      </c>
      <c r="B19189" s="41" t="s">
        <v>11085</v>
      </c>
      <c r="C19189" s="63" t="s">
        <v>11548</v>
      </c>
      <c r="D19189" s="108" t="s">
        <v>12943</v>
      </c>
      <c r="E19189" s="58">
        <v>35600</v>
      </c>
      <c r="F19189" s="58"/>
      <c r="G19189" s="126">
        <f t="shared" ref="G19189:G19190" si="439">F19189-E19189</f>
        <v>-35600</v>
      </c>
      <c r="H19189" s="705" t="s">
        <v>12826</v>
      </c>
    </row>
    <row r="19190" spans="1:8" ht="15" x14ac:dyDescent="0.2">
      <c r="A19190" s="734">
        <v>45408</v>
      </c>
      <c r="B19190" s="41" t="s">
        <v>12617</v>
      </c>
      <c r="C19190" s="63" t="s">
        <v>8500</v>
      </c>
      <c r="D19190" s="108" t="s">
        <v>12944</v>
      </c>
      <c r="E19190" s="58">
        <v>40000</v>
      </c>
      <c r="F19190" s="58"/>
      <c r="G19190" s="126">
        <f t="shared" si="439"/>
        <v>-40000</v>
      </c>
      <c r="H19190" s="705" t="s">
        <v>12826</v>
      </c>
    </row>
    <row r="19191" spans="1:8" ht="15" x14ac:dyDescent="0.2">
      <c r="A19191" s="734">
        <v>45409</v>
      </c>
      <c r="B19191" s="41" t="s">
        <v>8874</v>
      </c>
      <c r="C19191" s="63" t="s">
        <v>10989</v>
      </c>
      <c r="D19191" s="108" t="s">
        <v>12945</v>
      </c>
      <c r="E19191" s="58">
        <v>1820</v>
      </c>
      <c r="F19191" s="58"/>
      <c r="G19191" s="126">
        <f t="shared" ref="G19191:G19200" si="440">F19191-E19191</f>
        <v>-1820</v>
      </c>
      <c r="H19191" s="705" t="s">
        <v>12826</v>
      </c>
    </row>
    <row r="19192" spans="1:8" ht="15" x14ac:dyDescent="0.2">
      <c r="A19192" s="734">
        <v>45409</v>
      </c>
      <c r="B19192" s="41" t="s">
        <v>8874</v>
      </c>
      <c r="C19192" s="63" t="s">
        <v>5740</v>
      </c>
      <c r="D19192" s="108" t="s">
        <v>369</v>
      </c>
      <c r="E19192" s="58">
        <v>1200</v>
      </c>
      <c r="F19192" s="58"/>
      <c r="G19192" s="126">
        <f t="shared" si="440"/>
        <v>-1200</v>
      </c>
      <c r="H19192" s="705" t="s">
        <v>12826</v>
      </c>
    </row>
    <row r="19193" spans="1:8" ht="15" x14ac:dyDescent="0.2">
      <c r="A19193" s="734">
        <v>45409</v>
      </c>
      <c r="B19193" s="41" t="s">
        <v>11892</v>
      </c>
      <c r="C19193" s="63" t="s">
        <v>10989</v>
      </c>
      <c r="D19193" s="108" t="s">
        <v>12946</v>
      </c>
      <c r="E19193" s="58">
        <v>7000</v>
      </c>
      <c r="F19193" s="58"/>
      <c r="G19193" s="126">
        <f t="shared" si="440"/>
        <v>-7000</v>
      </c>
      <c r="H19193" s="705" t="s">
        <v>12826</v>
      </c>
    </row>
    <row r="19194" spans="1:8" ht="15" x14ac:dyDescent="0.2">
      <c r="A19194" s="734">
        <v>45409</v>
      </c>
      <c r="B19194" s="41" t="s">
        <v>10906</v>
      </c>
      <c r="C19194" s="63" t="s">
        <v>5740</v>
      </c>
      <c r="D19194" s="108" t="s">
        <v>369</v>
      </c>
      <c r="E19194" s="58">
        <v>400</v>
      </c>
      <c r="F19194" s="58"/>
      <c r="G19194" s="126">
        <f t="shared" si="440"/>
        <v>-400</v>
      </c>
      <c r="H19194" s="705" t="s">
        <v>12826</v>
      </c>
    </row>
    <row r="19195" spans="1:8" ht="15" x14ac:dyDescent="0.2">
      <c r="A19195" s="734">
        <v>45409</v>
      </c>
      <c r="B19195" s="63" t="s">
        <v>12617</v>
      </c>
      <c r="C19195" s="63" t="s">
        <v>5740</v>
      </c>
      <c r="D19195" s="108" t="s">
        <v>369</v>
      </c>
      <c r="E19195" s="58">
        <v>2000</v>
      </c>
      <c r="F19195" s="58"/>
      <c r="G19195" s="126">
        <f t="shared" si="440"/>
        <v>-2000</v>
      </c>
      <c r="H19195" s="705" t="s">
        <v>12826</v>
      </c>
    </row>
    <row r="19196" spans="1:8" ht="15" x14ac:dyDescent="0.2">
      <c r="A19196" s="734">
        <v>45409</v>
      </c>
      <c r="B19196" s="63" t="s">
        <v>12617</v>
      </c>
      <c r="C19196" s="63" t="s">
        <v>5740</v>
      </c>
      <c r="D19196" s="108" t="s">
        <v>369</v>
      </c>
      <c r="E19196" s="58">
        <v>3000</v>
      </c>
      <c r="F19196" s="58"/>
      <c r="G19196" s="126">
        <f t="shared" si="440"/>
        <v>-3000</v>
      </c>
      <c r="H19196" s="705" t="s">
        <v>12826</v>
      </c>
    </row>
    <row r="19197" spans="1:8" ht="15" x14ac:dyDescent="0.2">
      <c r="A19197" s="734">
        <v>45409</v>
      </c>
      <c r="B19197" s="41" t="s">
        <v>103</v>
      </c>
      <c r="C19197" s="63" t="s">
        <v>103</v>
      </c>
      <c r="D19197" s="108" t="s">
        <v>10209</v>
      </c>
      <c r="E19197" s="58">
        <v>3000</v>
      </c>
      <c r="F19197" s="58"/>
      <c r="G19197" s="126">
        <f t="shared" si="440"/>
        <v>-3000</v>
      </c>
      <c r="H19197" s="705" t="s">
        <v>12826</v>
      </c>
    </row>
    <row r="19198" spans="1:8" ht="15" x14ac:dyDescent="0.2">
      <c r="A19198" s="734">
        <v>45409</v>
      </c>
      <c r="B19198" s="41" t="s">
        <v>11734</v>
      </c>
      <c r="C19198" s="63" t="s">
        <v>1494</v>
      </c>
      <c r="D19198" s="108" t="s">
        <v>12947</v>
      </c>
      <c r="E19198" s="58">
        <v>4320</v>
      </c>
      <c r="F19198" s="58"/>
      <c r="G19198" s="126">
        <f t="shared" si="440"/>
        <v>-4320</v>
      </c>
      <c r="H19198" s="705" t="s">
        <v>12826</v>
      </c>
    </row>
    <row r="19199" spans="1:8" ht="15" x14ac:dyDescent="0.2">
      <c r="A19199" s="734">
        <v>45409</v>
      </c>
      <c r="B19199" s="41" t="s">
        <v>12716</v>
      </c>
      <c r="C19199" s="63" t="s">
        <v>5740</v>
      </c>
      <c r="D19199" s="108" t="s">
        <v>369</v>
      </c>
      <c r="E19199" s="58">
        <v>1000</v>
      </c>
      <c r="F19199" s="58"/>
      <c r="G19199" s="126">
        <f t="shared" si="440"/>
        <v>-1000</v>
      </c>
      <c r="H19199" s="705" t="s">
        <v>12826</v>
      </c>
    </row>
    <row r="19200" spans="1:8" ht="15" x14ac:dyDescent="0.2">
      <c r="A19200" s="734">
        <v>45409</v>
      </c>
      <c r="B19200" s="41" t="s">
        <v>11892</v>
      </c>
      <c r="C19200" s="63" t="s">
        <v>10989</v>
      </c>
      <c r="D19200" s="108" t="s">
        <v>4308</v>
      </c>
      <c r="E19200" s="58">
        <v>3470</v>
      </c>
      <c r="F19200" s="58"/>
      <c r="G19200" s="126">
        <f t="shared" si="440"/>
        <v>-3470</v>
      </c>
      <c r="H19200" s="705" t="s">
        <v>12826</v>
      </c>
    </row>
    <row r="19201" spans="1:8" ht="15" x14ac:dyDescent="0.2">
      <c r="A19201" s="734">
        <v>45409</v>
      </c>
      <c r="B19201" s="41" t="s">
        <v>11892</v>
      </c>
      <c r="C19201" s="63" t="s">
        <v>391</v>
      </c>
      <c r="D19201" s="108" t="s">
        <v>12949</v>
      </c>
      <c r="E19201" s="58">
        <v>4500</v>
      </c>
      <c r="F19201" s="58"/>
      <c r="G19201" s="126">
        <f t="shared" ref="G19201" si="441">F19201-E19201</f>
        <v>-4500</v>
      </c>
      <c r="H19201" s="705" t="s">
        <v>12826</v>
      </c>
    </row>
    <row r="19202" spans="1:8" ht="15" x14ac:dyDescent="0.2">
      <c r="A19202" s="734">
        <v>45409</v>
      </c>
      <c r="B19202" s="41" t="s">
        <v>11734</v>
      </c>
      <c r="C19202" s="63" t="s">
        <v>12952</v>
      </c>
      <c r="D19202" s="108" t="s">
        <v>12950</v>
      </c>
      <c r="E19202" s="58"/>
      <c r="F19202" s="58">
        <v>-500000</v>
      </c>
      <c r="G19202" s="126">
        <f t="shared" ref="G19202:G19203" si="442">F19202-E19202</f>
        <v>-500000</v>
      </c>
      <c r="H19202" s="705" t="s">
        <v>12826</v>
      </c>
    </row>
    <row r="19203" spans="1:8" ht="15" x14ac:dyDescent="0.2">
      <c r="A19203" s="734">
        <v>45409</v>
      </c>
      <c r="B19203" s="41" t="s">
        <v>11734</v>
      </c>
      <c r="C19203" s="63" t="s">
        <v>12952</v>
      </c>
      <c r="D19203" s="108" t="s">
        <v>12951</v>
      </c>
      <c r="E19203" s="58"/>
      <c r="F19203" s="58">
        <v>-500000</v>
      </c>
      <c r="G19203" s="126">
        <f t="shared" si="442"/>
        <v>-500000</v>
      </c>
      <c r="H19203" s="705" t="s">
        <v>12826</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12826</v>
      </c>
    </row>
    <row r="19205" spans="1:8" ht="15" x14ac:dyDescent="0.2">
      <c r="A19205" s="734">
        <v>45411</v>
      </c>
      <c r="B19205" s="41" t="s">
        <v>103</v>
      </c>
      <c r="C19205" s="63" t="s">
        <v>103</v>
      </c>
      <c r="D19205" s="108" t="s">
        <v>10209</v>
      </c>
      <c r="E19205" s="58">
        <v>1500</v>
      </c>
      <c r="F19205" s="58"/>
      <c r="G19205" s="126">
        <f t="shared" si="443"/>
        <v>-1500</v>
      </c>
      <c r="H19205" s="705" t="s">
        <v>12826</v>
      </c>
    </row>
    <row r="19206" spans="1:8" ht="15" x14ac:dyDescent="0.2">
      <c r="A19206" s="734">
        <v>45411</v>
      </c>
      <c r="B19206" s="41" t="s">
        <v>11892</v>
      </c>
      <c r="C19206" s="63" t="s">
        <v>5740</v>
      </c>
      <c r="D19206" s="108" t="s">
        <v>369</v>
      </c>
      <c r="E19206" s="58">
        <v>700</v>
      </c>
      <c r="F19206" s="58"/>
      <c r="G19206" s="126">
        <f t="shared" si="443"/>
        <v>-700</v>
      </c>
      <c r="H19206" s="705" t="s">
        <v>12826</v>
      </c>
    </row>
    <row r="19207" spans="1:8" ht="15" x14ac:dyDescent="0.2">
      <c r="A19207" s="734">
        <v>45411</v>
      </c>
      <c r="B19207" s="41" t="s">
        <v>103</v>
      </c>
      <c r="C19207" s="63" t="s">
        <v>8148</v>
      </c>
      <c r="D19207" s="108" t="s">
        <v>6336</v>
      </c>
      <c r="E19207" s="58">
        <v>18585</v>
      </c>
      <c r="F19207" s="58"/>
      <c r="G19207" s="126">
        <f t="shared" si="443"/>
        <v>-18585</v>
      </c>
      <c r="H19207" s="705" t="s">
        <v>12826</v>
      </c>
    </row>
    <row r="19208" spans="1:8" ht="15" x14ac:dyDescent="0.2">
      <c r="A19208" s="734">
        <v>45411</v>
      </c>
      <c r="B19208" s="41" t="s">
        <v>25</v>
      </c>
      <c r="C19208" s="63" t="s">
        <v>8148</v>
      </c>
      <c r="D19208" s="108" t="s">
        <v>6336</v>
      </c>
      <c r="E19208" s="58">
        <v>49024</v>
      </c>
      <c r="F19208" s="58"/>
      <c r="G19208" s="126">
        <f t="shared" si="443"/>
        <v>-49024</v>
      </c>
      <c r="H19208" s="705" t="s">
        <v>12826</v>
      </c>
    </row>
    <row r="19209" spans="1:8" ht="15" x14ac:dyDescent="0.2">
      <c r="A19209" s="734">
        <v>45411</v>
      </c>
      <c r="B19209" s="63" t="s">
        <v>12617</v>
      </c>
      <c r="C19209" s="63" t="s">
        <v>5740</v>
      </c>
      <c r="D19209" s="108" t="s">
        <v>369</v>
      </c>
      <c r="E19209" s="58">
        <v>2000</v>
      </c>
      <c r="F19209" s="58"/>
      <c r="G19209" s="126">
        <f t="shared" si="443"/>
        <v>-2000</v>
      </c>
      <c r="H19209" s="705" t="s">
        <v>12826</v>
      </c>
    </row>
    <row r="19210" spans="1:8" ht="15" x14ac:dyDescent="0.2">
      <c r="A19210" s="734">
        <v>45411</v>
      </c>
      <c r="B19210" s="41" t="s">
        <v>103</v>
      </c>
      <c r="C19210" s="63" t="s">
        <v>103</v>
      </c>
      <c r="D19210" s="108" t="s">
        <v>12953</v>
      </c>
      <c r="E19210" s="58">
        <v>5000</v>
      </c>
      <c r="F19210" s="58"/>
      <c r="G19210" s="126">
        <f t="shared" si="443"/>
        <v>-5000</v>
      </c>
      <c r="H19210" s="705" t="s">
        <v>12826</v>
      </c>
    </row>
    <row r="19211" spans="1:8" ht="15" x14ac:dyDescent="0.2">
      <c r="A19211" s="734">
        <v>45411</v>
      </c>
      <c r="B19211" s="41" t="s">
        <v>103</v>
      </c>
      <c r="C19211" s="63" t="s">
        <v>103</v>
      </c>
      <c r="D19211" s="108" t="s">
        <v>12954</v>
      </c>
      <c r="E19211" s="58">
        <v>850</v>
      </c>
      <c r="F19211" s="58"/>
      <c r="G19211" s="126">
        <f t="shared" si="443"/>
        <v>-850</v>
      </c>
      <c r="H19211" s="705" t="s">
        <v>12826</v>
      </c>
    </row>
    <row r="19212" spans="1:8" ht="15" x14ac:dyDescent="0.2">
      <c r="A19212" s="734">
        <v>45411</v>
      </c>
      <c r="B19212" s="41" t="s">
        <v>11085</v>
      </c>
      <c r="C19212" s="63" t="s">
        <v>10989</v>
      </c>
      <c r="D19212" s="108" t="s">
        <v>9915</v>
      </c>
      <c r="E19212" s="58">
        <v>16200</v>
      </c>
      <c r="F19212" s="58"/>
      <c r="G19212" s="126">
        <f t="shared" si="443"/>
        <v>-16200</v>
      </c>
      <c r="H19212" s="705" t="s">
        <v>12826</v>
      </c>
    </row>
    <row r="19213" spans="1:8" ht="15" x14ac:dyDescent="0.2">
      <c r="A19213" s="734">
        <v>45412</v>
      </c>
      <c r="B19213" s="41" t="s">
        <v>103</v>
      </c>
      <c r="C19213" s="63" t="s">
        <v>391</v>
      </c>
      <c r="D19213" s="108" t="s">
        <v>1290</v>
      </c>
      <c r="E19213" s="58">
        <v>400</v>
      </c>
      <c r="F19213" s="58"/>
      <c r="G19213" s="126">
        <f t="shared" ref="G19213:G19217" si="444">F19213-E19213</f>
        <v>-400</v>
      </c>
      <c r="H19213" s="705" t="s">
        <v>12826</v>
      </c>
    </row>
    <row r="19214" spans="1:8" ht="15" x14ac:dyDescent="0.2">
      <c r="A19214" s="734">
        <v>45412</v>
      </c>
      <c r="B19214" s="41" t="s">
        <v>8557</v>
      </c>
      <c r="C19214" s="63" t="s">
        <v>11970</v>
      </c>
      <c r="D19214" s="108" t="s">
        <v>1156</v>
      </c>
      <c r="E19214" s="58">
        <v>5000</v>
      </c>
      <c r="F19214" s="58"/>
      <c r="G19214" s="126">
        <f t="shared" si="444"/>
        <v>-5000</v>
      </c>
      <c r="H19214" s="705" t="s">
        <v>12826</v>
      </c>
    </row>
    <row r="19215" spans="1:8" ht="15" x14ac:dyDescent="0.2">
      <c r="A19215" s="734">
        <v>45412</v>
      </c>
      <c r="B19215" s="41" t="s">
        <v>103</v>
      </c>
      <c r="C19215" s="63" t="s">
        <v>103</v>
      </c>
      <c r="D19215" s="108" t="s">
        <v>10209</v>
      </c>
      <c r="E19215" s="58">
        <v>4000</v>
      </c>
      <c r="F19215" s="58"/>
      <c r="G19215" s="126">
        <f t="shared" si="444"/>
        <v>-4000</v>
      </c>
      <c r="H19215" s="705" t="s">
        <v>12826</v>
      </c>
    </row>
    <row r="19216" spans="1:8" ht="15" x14ac:dyDescent="0.2">
      <c r="A19216" s="734">
        <v>45412</v>
      </c>
      <c r="B19216" s="41" t="s">
        <v>11734</v>
      </c>
      <c r="C19216" s="63" t="s">
        <v>5740</v>
      </c>
      <c r="D19216" s="108" t="s">
        <v>369</v>
      </c>
      <c r="E19216" s="58">
        <v>1600</v>
      </c>
      <c r="F19216" s="58"/>
      <c r="G19216" s="126">
        <f t="shared" si="444"/>
        <v>-1600</v>
      </c>
      <c r="H19216" s="705" t="s">
        <v>12826</v>
      </c>
    </row>
    <row r="19217" spans="1:8" ht="15" x14ac:dyDescent="0.2">
      <c r="A19217" s="734">
        <v>45412</v>
      </c>
      <c r="B19217" s="41" t="s">
        <v>12525</v>
      </c>
      <c r="C19217" s="63" t="s">
        <v>10989</v>
      </c>
      <c r="D19217" s="108" t="s">
        <v>5135</v>
      </c>
      <c r="E19217" s="58">
        <v>56283</v>
      </c>
      <c r="F19217" s="58"/>
      <c r="G19217" s="126">
        <f t="shared" si="444"/>
        <v>-56283</v>
      </c>
      <c r="H19217" s="705" t="s">
        <v>12826</v>
      </c>
    </row>
    <row r="19218" spans="1:8" ht="15" x14ac:dyDescent="0.2">
      <c r="A19218" s="734">
        <v>45412</v>
      </c>
      <c r="B19218" s="41" t="s">
        <v>6503</v>
      </c>
      <c r="C19218" s="670" t="s">
        <v>10989</v>
      </c>
      <c r="D19218" s="913" t="s">
        <v>12955</v>
      </c>
      <c r="E19218" s="585">
        <v>9075</v>
      </c>
      <c r="F19218" s="58"/>
      <c r="G19218" s="126">
        <f t="shared" ref="G19218:G19221" si="445">F19218-E19218</f>
        <v>-9075</v>
      </c>
      <c r="H19218" s="705" t="s">
        <v>12826</v>
      </c>
    </row>
    <row r="19219" spans="1:8" ht="15" x14ac:dyDescent="0.2">
      <c r="A19219" s="734">
        <v>45412</v>
      </c>
      <c r="B19219" s="41" t="s">
        <v>10177</v>
      </c>
      <c r="C19219" s="670" t="s">
        <v>10989</v>
      </c>
      <c r="D19219" s="913" t="s">
        <v>12955</v>
      </c>
      <c r="E19219" s="585">
        <v>3750</v>
      </c>
      <c r="F19219" s="58"/>
      <c r="G19219" s="126">
        <f t="shared" si="445"/>
        <v>-3750</v>
      </c>
      <c r="H19219" s="705" t="s">
        <v>12826</v>
      </c>
    </row>
    <row r="19220" spans="1:8" ht="15" x14ac:dyDescent="0.2">
      <c r="A19220" s="734">
        <v>45412</v>
      </c>
      <c r="B19220" s="41" t="s">
        <v>12525</v>
      </c>
      <c r="C19220" s="670" t="s">
        <v>10989</v>
      </c>
      <c r="D19220" s="913" t="s">
        <v>12955</v>
      </c>
      <c r="E19220" s="585">
        <v>56055</v>
      </c>
      <c r="F19220" s="58"/>
      <c r="G19220" s="126">
        <f t="shared" si="445"/>
        <v>-56055</v>
      </c>
      <c r="H19220" s="705" t="s">
        <v>12826</v>
      </c>
    </row>
    <row r="19221" spans="1:8" ht="15" x14ac:dyDescent="0.2">
      <c r="A19221" s="734">
        <v>45412</v>
      </c>
      <c r="B19221" s="41" t="s">
        <v>12365</v>
      </c>
      <c r="C19221" s="63" t="s">
        <v>10989</v>
      </c>
      <c r="D19221" s="108" t="s">
        <v>5135</v>
      </c>
      <c r="E19221" s="58">
        <v>31160</v>
      </c>
      <c r="F19221" s="58"/>
      <c r="G19221" s="126">
        <f t="shared" si="445"/>
        <v>-31160</v>
      </c>
      <c r="H19221" s="705" t="s">
        <v>12826</v>
      </c>
    </row>
    <row r="19222" spans="1:8" ht="15" x14ac:dyDescent="0.2">
      <c r="A19222" s="734">
        <v>45412</v>
      </c>
      <c r="B19222" s="41" t="s">
        <v>25</v>
      </c>
      <c r="C19222" s="63" t="s">
        <v>391</v>
      </c>
      <c r="D19222" s="108" t="s">
        <v>12956</v>
      </c>
      <c r="E19222" s="58">
        <v>59160</v>
      </c>
      <c r="F19222" s="58"/>
      <c r="G19222" s="126">
        <f t="shared" ref="G19222:G19225" si="446">F19222-E19222</f>
        <v>-59160</v>
      </c>
      <c r="H19222" s="705" t="s">
        <v>12826</v>
      </c>
    </row>
    <row r="19223" spans="1:8" ht="15" x14ac:dyDescent="0.2">
      <c r="A19223" s="734">
        <v>45412</v>
      </c>
      <c r="B19223" s="41" t="s">
        <v>12706</v>
      </c>
      <c r="C19223" s="63" t="s">
        <v>12957</v>
      </c>
      <c r="D19223" s="108" t="s">
        <v>12958</v>
      </c>
      <c r="E19223" s="58">
        <v>1000000</v>
      </c>
      <c r="F19223" s="58"/>
      <c r="G19223" s="126">
        <f t="shared" si="446"/>
        <v>-1000000</v>
      </c>
      <c r="H19223" s="705" t="s">
        <v>12826</v>
      </c>
    </row>
    <row r="19224" spans="1:8" ht="15" x14ac:dyDescent="0.2">
      <c r="A19224" s="734">
        <v>45412</v>
      </c>
      <c r="B19224" s="41" t="s">
        <v>8557</v>
      </c>
      <c r="C19224" s="63" t="s">
        <v>378</v>
      </c>
      <c r="D19224" s="108" t="s">
        <v>12454</v>
      </c>
      <c r="E19224" s="58">
        <v>300000</v>
      </c>
      <c r="F19224" s="58"/>
      <c r="G19224" s="126">
        <f t="shared" si="446"/>
        <v>-300000</v>
      </c>
      <c r="H19224" s="705" t="s">
        <v>12826</v>
      </c>
    </row>
    <row r="19225" spans="1:8" ht="15" x14ac:dyDescent="0.2">
      <c r="A19225" s="734">
        <v>45412</v>
      </c>
      <c r="B19225" s="41" t="s">
        <v>12525</v>
      </c>
      <c r="C19225" s="63" t="s">
        <v>11721</v>
      </c>
      <c r="D19225" s="108" t="s">
        <v>12454</v>
      </c>
      <c r="E19225" s="58">
        <v>26000</v>
      </c>
      <c r="F19225" s="58"/>
      <c r="G19225" s="126">
        <f t="shared" si="446"/>
        <v>-26000</v>
      </c>
      <c r="H19225" s="705" t="s">
        <v>12826</v>
      </c>
    </row>
    <row r="19226" spans="1:8" ht="15" x14ac:dyDescent="0.2">
      <c r="A19226" s="734">
        <v>45412</v>
      </c>
      <c r="B19226" s="41" t="s">
        <v>3945</v>
      </c>
      <c r="C19226" s="63" t="s">
        <v>12960</v>
      </c>
      <c r="D19226" s="108" t="s">
        <v>12959</v>
      </c>
      <c r="E19226" s="58">
        <v>100000</v>
      </c>
      <c r="F19226" s="58"/>
      <c r="G19226" s="126">
        <f t="shared" ref="G19226" si="447">F19226-E19226</f>
        <v>-100000</v>
      </c>
      <c r="H19226" s="705" t="s">
        <v>12826</v>
      </c>
    </row>
    <row r="19227" spans="1:8" ht="15" x14ac:dyDescent="0.2">
      <c r="A19227" s="733">
        <v>45385</v>
      </c>
      <c r="B19227" s="174" t="s">
        <v>11085</v>
      </c>
      <c r="C19227" s="174" t="s">
        <v>12560</v>
      </c>
      <c r="D19227" s="228" t="s">
        <v>12850</v>
      </c>
      <c r="E19227" s="236">
        <v>1173000</v>
      </c>
      <c r="F19227" s="236"/>
      <c r="G19227" s="236">
        <f t="shared" ref="G19227" si="448">F19227-E19227</f>
        <v>-1173000</v>
      </c>
      <c r="H19227" s="709" t="s">
        <v>12826</v>
      </c>
    </row>
    <row r="19228" spans="1:8" ht="15" x14ac:dyDescent="0.2">
      <c r="A19228" s="733">
        <v>45407</v>
      </c>
      <c r="B19228" s="174" t="s">
        <v>37</v>
      </c>
      <c r="C19228" s="551" t="s">
        <v>3002</v>
      </c>
      <c r="D19228" s="740" t="s">
        <v>12924</v>
      </c>
      <c r="E19228" s="552">
        <v>20528</v>
      </c>
      <c r="F19228" s="236"/>
      <c r="G19228" s="236">
        <f t="shared" ref="G19228:G19232" si="449">F19228-E19228</f>
        <v>-20528</v>
      </c>
      <c r="H19228" s="709" t="s">
        <v>12826</v>
      </c>
    </row>
    <row r="19229" spans="1:8" ht="15" x14ac:dyDescent="0.2">
      <c r="A19229" s="733">
        <v>45407</v>
      </c>
      <c r="B19229" s="174" t="s">
        <v>3944</v>
      </c>
      <c r="C19229" s="551" t="s">
        <v>3002</v>
      </c>
      <c r="D19229" s="740" t="s">
        <v>12924</v>
      </c>
      <c r="E19229" s="552">
        <v>35367</v>
      </c>
      <c r="F19229" s="236"/>
      <c r="G19229" s="236">
        <f t="shared" si="449"/>
        <v>-35367</v>
      </c>
      <c r="H19229" s="709" t="s">
        <v>12826</v>
      </c>
    </row>
    <row r="19230" spans="1:8" ht="15" x14ac:dyDescent="0.2">
      <c r="A19230" s="733">
        <v>45407</v>
      </c>
      <c r="B19230" s="174" t="s">
        <v>3945</v>
      </c>
      <c r="C19230" s="551" t="s">
        <v>3002</v>
      </c>
      <c r="D19230" s="740" t="s">
        <v>12924</v>
      </c>
      <c r="E19230" s="552">
        <v>32760</v>
      </c>
      <c r="F19230" s="236"/>
      <c r="G19230" s="236">
        <f t="shared" si="449"/>
        <v>-32760</v>
      </c>
      <c r="H19230" s="709" t="s">
        <v>12826</v>
      </c>
    </row>
    <row r="19231" spans="1:8" ht="15" x14ac:dyDescent="0.2">
      <c r="A19231" s="733">
        <v>45407</v>
      </c>
      <c r="B19231" s="174" t="s">
        <v>12525</v>
      </c>
      <c r="C19231" s="551" t="s">
        <v>3002</v>
      </c>
      <c r="D19231" s="740" t="s">
        <v>12924</v>
      </c>
      <c r="E19231" s="552">
        <v>107920</v>
      </c>
      <c r="F19231" s="236"/>
      <c r="G19231" s="236">
        <f t="shared" si="449"/>
        <v>-107920</v>
      </c>
      <c r="H19231" s="709" t="s">
        <v>12826</v>
      </c>
    </row>
    <row r="19232" spans="1:8" ht="24" x14ac:dyDescent="0.2">
      <c r="A19232" s="733">
        <v>45407</v>
      </c>
      <c r="B19232" s="174" t="s">
        <v>11734</v>
      </c>
      <c r="C19232" s="551" t="s">
        <v>3002</v>
      </c>
      <c r="D19232" s="740" t="s">
        <v>12925</v>
      </c>
      <c r="E19232" s="552">
        <v>100356</v>
      </c>
      <c r="F19232" s="236"/>
      <c r="G19232" s="236">
        <f t="shared" si="449"/>
        <v>-100356</v>
      </c>
      <c r="H19232" s="709" t="s">
        <v>12826</v>
      </c>
    </row>
    <row r="19233" spans="1:8" ht="24" x14ac:dyDescent="0.2">
      <c r="A19233" s="733">
        <v>45408</v>
      </c>
      <c r="B19233" s="174" t="s">
        <v>12627</v>
      </c>
      <c r="C19233" s="174" t="s">
        <v>12921</v>
      </c>
      <c r="D19233" s="228" t="s">
        <v>12922</v>
      </c>
      <c r="E19233" s="236">
        <v>179360</v>
      </c>
      <c r="F19233" s="236"/>
      <c r="G19233" s="236">
        <f t="shared" ref="G19233:G19234" si="450">F19233-E19233</f>
        <v>-179360</v>
      </c>
      <c r="H19233" s="709" t="s">
        <v>12826</v>
      </c>
    </row>
    <row r="19234" spans="1:8" ht="24" x14ac:dyDescent="0.2">
      <c r="A19234" s="733">
        <v>45408</v>
      </c>
      <c r="B19234" s="174" t="s">
        <v>8041</v>
      </c>
      <c r="C19234" s="174" t="s">
        <v>10975</v>
      </c>
      <c r="D19234" s="228" t="s">
        <v>12923</v>
      </c>
      <c r="E19234" s="236">
        <v>215940</v>
      </c>
      <c r="F19234" s="236"/>
      <c r="G19234" s="236">
        <f t="shared" si="450"/>
        <v>-215940</v>
      </c>
      <c r="H19234" s="709" t="s">
        <v>12826</v>
      </c>
    </row>
    <row r="19235" spans="1:8" ht="15" x14ac:dyDescent="0.2">
      <c r="A19235" s="730">
        <v>45384</v>
      </c>
      <c r="B19235" s="91" t="s">
        <v>6503</v>
      </c>
      <c r="C19235" s="94" t="s">
        <v>558</v>
      </c>
      <c r="D19235" s="801" t="s">
        <v>12816</v>
      </c>
      <c r="E19235" s="92"/>
      <c r="F19235" s="92">
        <v>1000000</v>
      </c>
      <c r="G19235" s="92">
        <f t="shared" si="411"/>
        <v>1000000</v>
      </c>
      <c r="H19235" s="702" t="s">
        <v>12826</v>
      </c>
    </row>
    <row r="19236" spans="1:8" ht="15" x14ac:dyDescent="0.2">
      <c r="A19236" s="730">
        <v>45384</v>
      </c>
      <c r="B19236" s="91" t="s">
        <v>6503</v>
      </c>
      <c r="C19236" s="94" t="s">
        <v>558</v>
      </c>
      <c r="D19236" s="801" t="s">
        <v>12816</v>
      </c>
      <c r="E19236" s="92"/>
      <c r="F19236" s="92">
        <v>1000000</v>
      </c>
      <c r="G19236" s="92">
        <f>F19236-E19236</f>
        <v>1000000</v>
      </c>
      <c r="H19236" s="702" t="s">
        <v>12826</v>
      </c>
    </row>
    <row r="19237" spans="1:8" ht="15" x14ac:dyDescent="0.2">
      <c r="A19237" s="730">
        <v>45385</v>
      </c>
      <c r="B19237" s="91" t="s">
        <v>11892</v>
      </c>
      <c r="C19237" s="94" t="s">
        <v>558</v>
      </c>
      <c r="D19237" s="801" t="s">
        <v>12834</v>
      </c>
      <c r="E19237" s="92"/>
      <c r="F19237" s="92">
        <v>1310000</v>
      </c>
      <c r="G19237" s="92">
        <f t="shared" ref="G19237:G19246" si="451">F19237-E19237</f>
        <v>1310000</v>
      </c>
      <c r="H19237" s="702" t="s">
        <v>12826</v>
      </c>
    </row>
    <row r="19238" spans="1:8" ht="15" x14ac:dyDescent="0.2">
      <c r="A19238" s="730">
        <v>45385</v>
      </c>
      <c r="B19238" s="91" t="s">
        <v>11892</v>
      </c>
      <c r="C19238" s="94" t="s">
        <v>558</v>
      </c>
      <c r="D19238" s="898" t="s">
        <v>13045</v>
      </c>
      <c r="E19238" s="643">
        <v>13100</v>
      </c>
      <c r="F19238" s="92"/>
      <c r="G19238" s="92">
        <f t="shared" si="451"/>
        <v>-13100</v>
      </c>
      <c r="H19238" s="702" t="s">
        <v>12826</v>
      </c>
    </row>
    <row r="19239" spans="1:8" ht="15" x14ac:dyDescent="0.2">
      <c r="A19239" s="730">
        <v>45385</v>
      </c>
      <c r="B19239" s="91" t="s">
        <v>11892</v>
      </c>
      <c r="C19239" s="94" t="s">
        <v>558</v>
      </c>
      <c r="D19239" s="801" t="s">
        <v>12835</v>
      </c>
      <c r="E19239" s="92"/>
      <c r="F19239" s="92">
        <v>1173000</v>
      </c>
      <c r="G19239" s="92">
        <f t="shared" si="451"/>
        <v>1173000</v>
      </c>
      <c r="H19239" s="702" t="s">
        <v>12826</v>
      </c>
    </row>
    <row r="19240" spans="1:8" ht="15" x14ac:dyDescent="0.2">
      <c r="A19240" s="730">
        <v>45385</v>
      </c>
      <c r="B19240" s="91" t="s">
        <v>8866</v>
      </c>
      <c r="C19240" s="94" t="s">
        <v>558</v>
      </c>
      <c r="D19240" s="801" t="s">
        <v>12834</v>
      </c>
      <c r="E19240" s="92"/>
      <c r="F19240" s="92">
        <v>500000</v>
      </c>
      <c r="G19240" s="92">
        <f t="shared" si="451"/>
        <v>500000</v>
      </c>
      <c r="H19240" s="702" t="s">
        <v>12826</v>
      </c>
    </row>
    <row r="19241" spans="1:8" ht="15" x14ac:dyDescent="0.2">
      <c r="A19241" s="730">
        <v>45385</v>
      </c>
      <c r="B19241" s="91" t="s">
        <v>8866</v>
      </c>
      <c r="C19241" s="94" t="s">
        <v>558</v>
      </c>
      <c r="D19241" s="898" t="s">
        <v>13045</v>
      </c>
      <c r="E19241" s="643">
        <v>5000</v>
      </c>
      <c r="F19241" s="92"/>
      <c r="G19241" s="92">
        <f t="shared" si="451"/>
        <v>-5000</v>
      </c>
      <c r="H19241" s="702" t="s">
        <v>12826</v>
      </c>
    </row>
    <row r="19242" spans="1:8" ht="15" x14ac:dyDescent="0.2">
      <c r="A19242" s="730">
        <v>45385</v>
      </c>
      <c r="B19242" s="91" t="s">
        <v>9354</v>
      </c>
      <c r="C19242" s="94" t="s">
        <v>558</v>
      </c>
      <c r="D19242" s="801" t="s">
        <v>12857</v>
      </c>
      <c r="E19242" s="92"/>
      <c r="F19242" s="92">
        <v>999000</v>
      </c>
      <c r="G19242" s="92">
        <f t="shared" si="451"/>
        <v>999000</v>
      </c>
      <c r="H19242" s="702" t="s">
        <v>12826</v>
      </c>
    </row>
    <row r="19243" spans="1:8" ht="15" x14ac:dyDescent="0.2">
      <c r="A19243" s="730">
        <v>45385</v>
      </c>
      <c r="B19243" s="91" t="s">
        <v>9354</v>
      </c>
      <c r="C19243" s="94" t="s">
        <v>558</v>
      </c>
      <c r="D19243" s="801" t="s">
        <v>12857</v>
      </c>
      <c r="E19243" s="92"/>
      <c r="F19243" s="92">
        <v>999000</v>
      </c>
      <c r="G19243" s="92">
        <f t="shared" si="451"/>
        <v>999000</v>
      </c>
      <c r="H19243" s="702" t="s">
        <v>12826</v>
      </c>
    </row>
    <row r="19244" spans="1:8" ht="15" x14ac:dyDescent="0.2">
      <c r="A19244" s="730">
        <v>45385</v>
      </c>
      <c r="B19244" s="91" t="s">
        <v>9354</v>
      </c>
      <c r="C19244" s="94" t="s">
        <v>558</v>
      </c>
      <c r="D19244" s="801" t="s">
        <v>12857</v>
      </c>
      <c r="E19244" s="92"/>
      <c r="F19244" s="92">
        <v>999000</v>
      </c>
      <c r="G19244" s="92">
        <f t="shared" si="451"/>
        <v>999000</v>
      </c>
      <c r="H19244" s="702" t="s">
        <v>12826</v>
      </c>
    </row>
    <row r="19245" spans="1:8" ht="15" x14ac:dyDescent="0.2">
      <c r="A19245" s="730">
        <v>45385</v>
      </c>
      <c r="B19245" s="91" t="s">
        <v>9354</v>
      </c>
      <c r="C19245" s="94" t="s">
        <v>558</v>
      </c>
      <c r="D19245" s="801" t="s">
        <v>12857</v>
      </c>
      <c r="E19245" s="92"/>
      <c r="F19245" s="92">
        <v>999000</v>
      </c>
      <c r="G19245" s="92">
        <f t="shared" si="451"/>
        <v>999000</v>
      </c>
      <c r="H19245" s="702" t="s">
        <v>12826</v>
      </c>
    </row>
    <row r="19246" spans="1:8" ht="36" x14ac:dyDescent="0.2">
      <c r="A19246" s="730">
        <v>45386</v>
      </c>
      <c r="B19246" s="91" t="s">
        <v>11734</v>
      </c>
      <c r="C19246" s="94" t="s">
        <v>558</v>
      </c>
      <c r="D19246" s="898" t="s">
        <v>12900</v>
      </c>
      <c r="E19246" s="643">
        <v>28000</v>
      </c>
      <c r="F19246" s="92"/>
      <c r="G19246" s="176">
        <f t="shared" si="451"/>
        <v>-28000</v>
      </c>
      <c r="H19246" s="702" t="s">
        <v>12826</v>
      </c>
    </row>
    <row r="19247" spans="1:8" ht="15" x14ac:dyDescent="0.2">
      <c r="A19247" s="730">
        <v>45387</v>
      </c>
      <c r="B19247" s="91" t="s">
        <v>9354</v>
      </c>
      <c r="C19247" s="94" t="s">
        <v>558</v>
      </c>
      <c r="D19247" s="801" t="s">
        <v>12857</v>
      </c>
      <c r="E19247" s="92"/>
      <c r="F19247" s="92">
        <v>995000</v>
      </c>
      <c r="G19247" s="92">
        <f t="shared" ref="G19247:G19248" si="452">F19247-E19247</f>
        <v>995000</v>
      </c>
      <c r="H19247" s="702" t="s">
        <v>12826</v>
      </c>
    </row>
    <row r="19248" spans="1:8" ht="15" x14ac:dyDescent="0.2">
      <c r="A19248" s="730">
        <v>45387</v>
      </c>
      <c r="B19248" s="91" t="s">
        <v>9354</v>
      </c>
      <c r="C19248" s="94" t="s">
        <v>558</v>
      </c>
      <c r="D19248" s="801" t="s">
        <v>12857</v>
      </c>
      <c r="E19248" s="92"/>
      <c r="F19248" s="92">
        <v>995000</v>
      </c>
      <c r="G19248" s="92">
        <f t="shared" si="452"/>
        <v>995000</v>
      </c>
      <c r="H19248" s="702" t="s">
        <v>12826</v>
      </c>
    </row>
    <row r="19249" spans="1:8" ht="15" x14ac:dyDescent="0.2">
      <c r="A19249" s="730">
        <v>45387</v>
      </c>
      <c r="B19249" s="91" t="s">
        <v>9354</v>
      </c>
      <c r="C19249" s="94" t="s">
        <v>558</v>
      </c>
      <c r="D19249" s="801" t="s">
        <v>12862</v>
      </c>
      <c r="E19249" s="92"/>
      <c r="F19249" s="92">
        <v>510000</v>
      </c>
      <c r="G19249" s="92">
        <f t="shared" ref="G19249:G19250" si="453">F19249-E19249</f>
        <v>510000</v>
      </c>
      <c r="H19249" s="702" t="s">
        <v>12826</v>
      </c>
    </row>
    <row r="19250" spans="1:8" ht="15" x14ac:dyDescent="0.2">
      <c r="A19250" s="730">
        <v>45387</v>
      </c>
      <c r="B19250" s="94" t="s">
        <v>3945</v>
      </c>
      <c r="C19250" s="94" t="s">
        <v>558</v>
      </c>
      <c r="D19250" s="892" t="s">
        <v>12863</v>
      </c>
      <c r="E19250" s="176"/>
      <c r="F19250" s="176">
        <v>359992</v>
      </c>
      <c r="G19250" s="92">
        <f t="shared" si="453"/>
        <v>359992</v>
      </c>
      <c r="H19250" s="702" t="s">
        <v>12826</v>
      </c>
    </row>
    <row r="19251" spans="1:8" ht="24" x14ac:dyDescent="0.2">
      <c r="A19251" s="730">
        <v>45400</v>
      </c>
      <c r="B19251" s="94" t="s">
        <v>12716</v>
      </c>
      <c r="C19251" s="94" t="s">
        <v>558</v>
      </c>
      <c r="D19251" s="802" t="s">
        <v>12878</v>
      </c>
      <c r="E19251" s="176"/>
      <c r="F19251" s="176">
        <v>1200000</v>
      </c>
      <c r="G19251" s="176">
        <f t="shared" ref="G19251:G19257" si="454">F19251-E19251</f>
        <v>1200000</v>
      </c>
      <c r="H19251" s="702" t="s">
        <v>12826</v>
      </c>
    </row>
    <row r="19252" spans="1:8" ht="24" x14ac:dyDescent="0.2">
      <c r="A19252" s="730">
        <v>45400</v>
      </c>
      <c r="B19252" s="94" t="s">
        <v>11089</v>
      </c>
      <c r="C19252" s="94" t="s">
        <v>558</v>
      </c>
      <c r="D19252" s="802" t="s">
        <v>12878</v>
      </c>
      <c r="E19252" s="176"/>
      <c r="F19252" s="176">
        <v>1500000</v>
      </c>
      <c r="G19252" s="176">
        <f t="shared" si="454"/>
        <v>1500000</v>
      </c>
      <c r="H19252" s="702" t="s">
        <v>12826</v>
      </c>
    </row>
    <row r="19253" spans="1:8" ht="15" x14ac:dyDescent="0.2">
      <c r="A19253" s="730">
        <v>45400</v>
      </c>
      <c r="B19253" s="94" t="s">
        <v>11089</v>
      </c>
      <c r="C19253" s="94" t="s">
        <v>558</v>
      </c>
      <c r="D19253" s="898" t="s">
        <v>13045</v>
      </c>
      <c r="E19253" s="643">
        <v>12000</v>
      </c>
      <c r="F19253" s="176"/>
      <c r="G19253" s="176">
        <f t="shared" si="454"/>
        <v>-12000</v>
      </c>
      <c r="H19253" s="702" t="s">
        <v>12826</v>
      </c>
    </row>
    <row r="19254" spans="1:8" ht="15" x14ac:dyDescent="0.2">
      <c r="A19254" s="730">
        <v>45400</v>
      </c>
      <c r="B19254" s="94" t="s">
        <v>11089</v>
      </c>
      <c r="C19254" s="94" t="s">
        <v>558</v>
      </c>
      <c r="D19254" s="898" t="s">
        <v>13045</v>
      </c>
      <c r="E19254" s="643">
        <v>15000</v>
      </c>
      <c r="F19254" s="176"/>
      <c r="G19254" s="176">
        <f t="shared" si="454"/>
        <v>-15000</v>
      </c>
      <c r="H19254" s="702" t="s">
        <v>12826</v>
      </c>
    </row>
    <row r="19255" spans="1:8" ht="15" x14ac:dyDescent="0.2">
      <c r="A19255" s="730">
        <v>45400</v>
      </c>
      <c r="B19255" s="94" t="s">
        <v>11442</v>
      </c>
      <c r="C19255" s="94" t="s">
        <v>558</v>
      </c>
      <c r="D19255" s="802" t="s">
        <v>12877</v>
      </c>
      <c r="E19255" s="176"/>
      <c r="F19255" s="92">
        <v>2098980</v>
      </c>
      <c r="G19255" s="92">
        <f t="shared" si="454"/>
        <v>2098980</v>
      </c>
      <c r="H19255" s="702" t="s">
        <v>12826</v>
      </c>
    </row>
    <row r="19256" spans="1:8" s="682" customFormat="1" ht="24" x14ac:dyDescent="0.25">
      <c r="A19256" s="730">
        <v>45400</v>
      </c>
      <c r="B19256" s="94" t="s">
        <v>11892</v>
      </c>
      <c r="C19256" s="94" t="s">
        <v>558</v>
      </c>
      <c r="D19256" s="802" t="s">
        <v>12879</v>
      </c>
      <c r="E19256" s="176"/>
      <c r="F19256" s="176">
        <v>10000000</v>
      </c>
      <c r="G19256" s="176">
        <f t="shared" si="454"/>
        <v>10000000</v>
      </c>
      <c r="H19256" s="702" t="s">
        <v>12826</v>
      </c>
    </row>
    <row r="19257" spans="1:8" s="682" customFormat="1" ht="15" x14ac:dyDescent="0.25">
      <c r="A19257" s="730">
        <v>45400</v>
      </c>
      <c r="B19257" s="94" t="s">
        <v>11892</v>
      </c>
      <c r="C19257" s="94" t="s">
        <v>558</v>
      </c>
      <c r="D19257" s="898" t="s">
        <v>13045</v>
      </c>
      <c r="E19257" s="643">
        <v>100000</v>
      </c>
      <c r="F19257" s="176"/>
      <c r="G19257" s="176">
        <f t="shared" si="454"/>
        <v>-100000</v>
      </c>
      <c r="H19257" s="702" t="s">
        <v>12826</v>
      </c>
    </row>
    <row r="19258" spans="1:8" ht="24" x14ac:dyDescent="0.2">
      <c r="A19258" s="730">
        <v>45404</v>
      </c>
      <c r="B19258" s="94" t="s">
        <v>10230</v>
      </c>
      <c r="C19258" s="94" t="s">
        <v>558</v>
      </c>
      <c r="D19258" s="802" t="s">
        <v>12918</v>
      </c>
      <c r="E19258" s="176"/>
      <c r="F19258" s="176">
        <v>200000</v>
      </c>
      <c r="G19258" s="176">
        <f t="shared" ref="G19258" si="455">F19258-E19258</f>
        <v>200000</v>
      </c>
      <c r="H19258" s="702" t="s">
        <v>12826</v>
      </c>
    </row>
    <row r="19259" spans="1:8" ht="24" x14ac:dyDescent="0.2">
      <c r="A19259" s="730">
        <v>45406</v>
      </c>
      <c r="B19259" s="94" t="s">
        <v>10230</v>
      </c>
      <c r="C19259" s="94" t="s">
        <v>558</v>
      </c>
      <c r="D19259" s="802" t="s">
        <v>12918</v>
      </c>
      <c r="E19259" s="176"/>
      <c r="F19259" s="176">
        <v>400000</v>
      </c>
      <c r="G19259" s="176">
        <f t="shared" ref="G19259:G19606" si="456">F19259-E19259</f>
        <v>400000</v>
      </c>
      <c r="H19259" s="702" t="s">
        <v>12826</v>
      </c>
    </row>
    <row r="19260" spans="1:8" ht="24" x14ac:dyDescent="0.2">
      <c r="A19260" s="730">
        <v>45406</v>
      </c>
      <c r="B19260" s="94" t="s">
        <v>10230</v>
      </c>
      <c r="C19260" s="94" t="s">
        <v>558</v>
      </c>
      <c r="D19260" s="802" t="s">
        <v>12918</v>
      </c>
      <c r="E19260" s="176"/>
      <c r="F19260" s="176">
        <v>800000</v>
      </c>
      <c r="G19260" s="176">
        <f t="shared" si="456"/>
        <v>800000</v>
      </c>
      <c r="H19260" s="702" t="s">
        <v>12826</v>
      </c>
    </row>
    <row r="19261" spans="1:8" ht="24" x14ac:dyDescent="0.2">
      <c r="A19261" s="730">
        <v>45406</v>
      </c>
      <c r="B19261" s="94" t="s">
        <v>10230</v>
      </c>
      <c r="C19261" s="94" t="s">
        <v>558</v>
      </c>
      <c r="D19261" s="802" t="s">
        <v>12918</v>
      </c>
      <c r="E19261" s="176"/>
      <c r="F19261" s="176">
        <v>400000</v>
      </c>
      <c r="G19261" s="176">
        <f t="shared" si="456"/>
        <v>400000</v>
      </c>
      <c r="H19261" s="702" t="s">
        <v>12826</v>
      </c>
    </row>
    <row r="19262" spans="1:8" ht="24" x14ac:dyDescent="0.2">
      <c r="A19262" s="730">
        <v>45406</v>
      </c>
      <c r="B19262" s="94" t="s">
        <v>10230</v>
      </c>
      <c r="C19262" s="94" t="s">
        <v>558</v>
      </c>
      <c r="D19262" s="802" t="s">
        <v>12918</v>
      </c>
      <c r="E19262" s="176"/>
      <c r="F19262" s="176">
        <v>463000</v>
      </c>
      <c r="G19262" s="176">
        <f t="shared" si="456"/>
        <v>463000</v>
      </c>
      <c r="H19262" s="702" t="s">
        <v>12826</v>
      </c>
    </row>
    <row r="19263" spans="1:8" ht="24" x14ac:dyDescent="0.2">
      <c r="A19263" s="730">
        <v>45406</v>
      </c>
      <c r="B19263" s="94" t="s">
        <v>10230</v>
      </c>
      <c r="C19263" s="94" t="s">
        <v>558</v>
      </c>
      <c r="D19263" s="802" t="s">
        <v>12918</v>
      </c>
      <c r="E19263" s="176"/>
      <c r="F19263" s="176">
        <v>537000</v>
      </c>
      <c r="G19263" s="176">
        <f t="shared" si="456"/>
        <v>537000</v>
      </c>
      <c r="H19263" s="702" t="s">
        <v>12826</v>
      </c>
    </row>
    <row r="19264" spans="1:8" ht="24" x14ac:dyDescent="0.2">
      <c r="A19264" s="730">
        <v>45406</v>
      </c>
      <c r="B19264" s="94" t="s">
        <v>10230</v>
      </c>
      <c r="C19264" s="94" t="s">
        <v>558</v>
      </c>
      <c r="D19264" s="802" t="s">
        <v>12918</v>
      </c>
      <c r="E19264" s="176"/>
      <c r="F19264" s="176">
        <v>800000</v>
      </c>
      <c r="G19264" s="176">
        <f t="shared" si="456"/>
        <v>800000</v>
      </c>
      <c r="H19264" s="702" t="s">
        <v>12826</v>
      </c>
    </row>
    <row r="19265" spans="1:8" ht="24" x14ac:dyDescent="0.2">
      <c r="A19265" s="730">
        <v>45406</v>
      </c>
      <c r="B19265" s="94" t="s">
        <v>10230</v>
      </c>
      <c r="C19265" s="94" t="s">
        <v>558</v>
      </c>
      <c r="D19265" s="802" t="s">
        <v>12918</v>
      </c>
      <c r="E19265" s="176"/>
      <c r="F19265" s="176">
        <v>700000</v>
      </c>
      <c r="G19265" s="176">
        <f t="shared" si="456"/>
        <v>700000</v>
      </c>
      <c r="H19265" s="702" t="s">
        <v>12826</v>
      </c>
    </row>
    <row r="19266" spans="1:8" ht="24" x14ac:dyDescent="0.2">
      <c r="A19266" s="730">
        <v>45406</v>
      </c>
      <c r="B19266" s="94" t="s">
        <v>10230</v>
      </c>
      <c r="C19266" s="94" t="s">
        <v>558</v>
      </c>
      <c r="D19266" s="802" t="s">
        <v>12918</v>
      </c>
      <c r="E19266" s="176"/>
      <c r="F19266" s="176">
        <v>300000</v>
      </c>
      <c r="G19266" s="176">
        <f t="shared" si="456"/>
        <v>300000</v>
      </c>
      <c r="H19266" s="702" t="s">
        <v>12826</v>
      </c>
    </row>
    <row r="19267" spans="1:8" ht="24" x14ac:dyDescent="0.2">
      <c r="A19267" s="730">
        <v>45406</v>
      </c>
      <c r="B19267" s="94" t="s">
        <v>6503</v>
      </c>
      <c r="C19267" s="94" t="s">
        <v>558</v>
      </c>
      <c r="D19267" s="802" t="s">
        <v>12970</v>
      </c>
      <c r="E19267" s="176"/>
      <c r="F19267" s="176">
        <v>250000</v>
      </c>
      <c r="G19267" s="176">
        <f t="shared" ref="G19267:G19270" si="457">F19267-E19267</f>
        <v>250000</v>
      </c>
      <c r="H19267" s="702" t="s">
        <v>12826</v>
      </c>
    </row>
    <row r="19268" spans="1:8" ht="24" x14ac:dyDescent="0.2">
      <c r="A19268" s="730">
        <v>45406</v>
      </c>
      <c r="B19268" s="94" t="s">
        <v>6503</v>
      </c>
      <c r="C19268" s="94" t="s">
        <v>558</v>
      </c>
      <c r="D19268" s="802" t="s">
        <v>12970</v>
      </c>
      <c r="E19268" s="176"/>
      <c r="F19268" s="176">
        <v>355000</v>
      </c>
      <c r="G19268" s="176">
        <f t="shared" si="457"/>
        <v>355000</v>
      </c>
      <c r="H19268" s="702" t="s">
        <v>12826</v>
      </c>
    </row>
    <row r="19269" spans="1:8" ht="24" x14ac:dyDescent="0.2">
      <c r="A19269" s="730">
        <v>45406</v>
      </c>
      <c r="B19269" s="94" t="s">
        <v>6503</v>
      </c>
      <c r="C19269" s="94" t="s">
        <v>558</v>
      </c>
      <c r="D19269" s="802" t="s">
        <v>12970</v>
      </c>
      <c r="E19269" s="176"/>
      <c r="F19269" s="176">
        <v>100000</v>
      </c>
      <c r="G19269" s="176">
        <f t="shared" si="457"/>
        <v>100000</v>
      </c>
      <c r="H19269" s="702" t="s">
        <v>12826</v>
      </c>
    </row>
    <row r="19270" spans="1:8" ht="24" x14ac:dyDescent="0.2">
      <c r="A19270" s="730">
        <v>45406</v>
      </c>
      <c r="B19270" s="94" t="s">
        <v>6503</v>
      </c>
      <c r="C19270" s="94" t="s">
        <v>558</v>
      </c>
      <c r="D19270" s="802" t="s">
        <v>12970</v>
      </c>
      <c r="E19270" s="176"/>
      <c r="F19270" s="176">
        <v>200000</v>
      </c>
      <c r="G19270" s="176">
        <f t="shared" si="457"/>
        <v>200000</v>
      </c>
      <c r="H19270" s="702" t="s">
        <v>12826</v>
      </c>
    </row>
    <row r="19271" spans="1:8" ht="24" x14ac:dyDescent="0.2">
      <c r="A19271" s="730">
        <v>45406</v>
      </c>
      <c r="B19271" s="94" t="s">
        <v>11085</v>
      </c>
      <c r="C19271" s="94" t="s">
        <v>558</v>
      </c>
      <c r="D19271" s="802" t="s">
        <v>12971</v>
      </c>
      <c r="E19271" s="176"/>
      <c r="F19271" s="176">
        <v>250000</v>
      </c>
      <c r="G19271" s="176">
        <f t="shared" ref="G19271:G19273" si="458">F19271-E19271</f>
        <v>250000</v>
      </c>
      <c r="H19271" s="702" t="s">
        <v>12826</v>
      </c>
    </row>
    <row r="19272" spans="1:8" ht="24" x14ac:dyDescent="0.2">
      <c r="A19272" s="730">
        <v>45406</v>
      </c>
      <c r="B19272" s="94" t="s">
        <v>11085</v>
      </c>
      <c r="C19272" s="94" t="s">
        <v>558</v>
      </c>
      <c r="D19272" s="802" t="s">
        <v>12971</v>
      </c>
      <c r="E19272" s="176"/>
      <c r="F19272" s="176">
        <v>1000000</v>
      </c>
      <c r="G19272" s="176">
        <f t="shared" si="458"/>
        <v>1000000</v>
      </c>
      <c r="H19272" s="702" t="s">
        <v>12826</v>
      </c>
    </row>
    <row r="19273" spans="1:8" ht="24" x14ac:dyDescent="0.2">
      <c r="A19273" s="730">
        <v>45406</v>
      </c>
      <c r="B19273" s="94" t="s">
        <v>11085</v>
      </c>
      <c r="C19273" s="94" t="s">
        <v>558</v>
      </c>
      <c r="D19273" s="802" t="s">
        <v>12971</v>
      </c>
      <c r="E19273" s="176"/>
      <c r="F19273" s="176">
        <v>215000</v>
      </c>
      <c r="G19273" s="176">
        <f t="shared" si="458"/>
        <v>215000</v>
      </c>
      <c r="H19273" s="702" t="s">
        <v>12826</v>
      </c>
    </row>
    <row r="19274" spans="1:8" ht="15" x14ac:dyDescent="0.2">
      <c r="A19274" s="730">
        <v>45408</v>
      </c>
      <c r="B19274" s="91" t="s">
        <v>9354</v>
      </c>
      <c r="C19274" s="94" t="s">
        <v>558</v>
      </c>
      <c r="D19274" s="801" t="s">
        <v>12919</v>
      </c>
      <c r="E19274" s="92"/>
      <c r="F19274" s="92">
        <v>179360</v>
      </c>
      <c r="G19274" s="176">
        <f t="shared" si="456"/>
        <v>179360</v>
      </c>
      <c r="H19274" s="702" t="s">
        <v>12826</v>
      </c>
    </row>
    <row r="19275" spans="1:8" ht="15" x14ac:dyDescent="0.2">
      <c r="A19275" s="730">
        <v>45408</v>
      </c>
      <c r="B19275" s="91" t="s">
        <v>9354</v>
      </c>
      <c r="C19275" s="94" t="s">
        <v>558</v>
      </c>
      <c r="D19275" s="801" t="s">
        <v>12920</v>
      </c>
      <c r="E19275" s="92"/>
      <c r="F19275" s="92">
        <v>215940</v>
      </c>
      <c r="G19275" s="176">
        <f t="shared" si="456"/>
        <v>215940</v>
      </c>
      <c r="H19275" s="702" t="s">
        <v>12826</v>
      </c>
    </row>
    <row r="19276" spans="1:8" ht="15" x14ac:dyDescent="0.2">
      <c r="A19276" s="730">
        <v>45411</v>
      </c>
      <c r="B19276" s="91" t="s">
        <v>11613</v>
      </c>
      <c r="C19276" s="94" t="s">
        <v>558</v>
      </c>
      <c r="D19276" s="801" t="s">
        <v>12926</v>
      </c>
      <c r="E19276" s="92"/>
      <c r="F19276" s="92">
        <v>8254400</v>
      </c>
      <c r="G19276" s="92">
        <f t="shared" si="456"/>
        <v>8254400</v>
      </c>
      <c r="H19276" s="702" t="s">
        <v>12826</v>
      </c>
    </row>
    <row r="19277" spans="1:8" ht="15" x14ac:dyDescent="0.2">
      <c r="A19277" s="730">
        <v>45411</v>
      </c>
      <c r="B19277" s="91" t="s">
        <v>11613</v>
      </c>
      <c r="C19277" s="94" t="s">
        <v>558</v>
      </c>
      <c r="D19277" s="898" t="s">
        <v>13045</v>
      </c>
      <c r="E19277" s="643">
        <v>82544</v>
      </c>
      <c r="F19277" s="92"/>
      <c r="G19277" s="92">
        <f t="shared" si="456"/>
        <v>-82544</v>
      </c>
      <c r="H19277" s="702" t="s">
        <v>12826</v>
      </c>
    </row>
    <row r="19278" spans="1:8" ht="15" x14ac:dyDescent="0.2">
      <c r="A19278" s="734">
        <v>45414</v>
      </c>
      <c r="B19278" s="41" t="s">
        <v>12716</v>
      </c>
      <c r="C19278" s="63" t="s">
        <v>6475</v>
      </c>
      <c r="D19278" s="108" t="s">
        <v>10719</v>
      </c>
      <c r="E19278" s="58">
        <v>70000</v>
      </c>
      <c r="F19278" s="58"/>
      <c r="G19278" s="126">
        <f>F19278-E19278</f>
        <v>-70000</v>
      </c>
      <c r="H19278" s="705" t="s">
        <v>12961</v>
      </c>
    </row>
    <row r="19279" spans="1:8" ht="15" x14ac:dyDescent="0.2">
      <c r="A19279" s="734">
        <v>45414</v>
      </c>
      <c r="B19279" s="41" t="s">
        <v>11734</v>
      </c>
      <c r="C19279" s="63" t="s">
        <v>10989</v>
      </c>
      <c r="D19279" s="108" t="s">
        <v>6485</v>
      </c>
      <c r="E19279" s="58">
        <v>2520</v>
      </c>
      <c r="F19279" s="58"/>
      <c r="G19279" s="126">
        <f>F19279-E19279</f>
        <v>-2520</v>
      </c>
      <c r="H19279" s="705" t="s">
        <v>12961</v>
      </c>
    </row>
    <row r="19280" spans="1:8" ht="15" x14ac:dyDescent="0.2">
      <c r="A19280" s="734">
        <v>45414</v>
      </c>
      <c r="B19280" s="41" t="s">
        <v>103</v>
      </c>
      <c r="C19280" s="63" t="s">
        <v>103</v>
      </c>
      <c r="D19280" s="108" t="s">
        <v>12962</v>
      </c>
      <c r="E19280" s="58">
        <v>1300</v>
      </c>
      <c r="F19280" s="58"/>
      <c r="G19280" s="126">
        <f t="shared" ref="G19280:G19284" si="459">F19280-E19280</f>
        <v>-1300</v>
      </c>
      <c r="H19280" s="705" t="s">
        <v>12961</v>
      </c>
    </row>
    <row r="19281" spans="1:8" ht="15" x14ac:dyDescent="0.2">
      <c r="A19281" s="734">
        <v>45414</v>
      </c>
      <c r="B19281" s="41" t="s">
        <v>11631</v>
      </c>
      <c r="C19281" s="63" t="s">
        <v>5740</v>
      </c>
      <c r="D19281" s="108" t="s">
        <v>5740</v>
      </c>
      <c r="E19281" s="58">
        <v>400</v>
      </c>
      <c r="F19281" s="58"/>
      <c r="G19281" s="126">
        <f t="shared" si="459"/>
        <v>-400</v>
      </c>
      <c r="H19281" s="705" t="s">
        <v>12961</v>
      </c>
    </row>
    <row r="19282" spans="1:8" ht="15" x14ac:dyDescent="0.2">
      <c r="A19282" s="734">
        <v>45414</v>
      </c>
      <c r="B19282" s="41" t="s">
        <v>103</v>
      </c>
      <c r="C19282" s="63" t="s">
        <v>103</v>
      </c>
      <c r="D19282" s="108" t="s">
        <v>12963</v>
      </c>
      <c r="E19282" s="58">
        <v>1500</v>
      </c>
      <c r="F19282" s="58"/>
      <c r="G19282" s="126">
        <f t="shared" si="459"/>
        <v>-1500</v>
      </c>
      <c r="H19282" s="705" t="s">
        <v>12961</v>
      </c>
    </row>
    <row r="19283" spans="1:8" ht="15" x14ac:dyDescent="0.2">
      <c r="A19283" s="734">
        <v>45414</v>
      </c>
      <c r="B19283" s="41" t="s">
        <v>11892</v>
      </c>
      <c r="C19283" s="63" t="s">
        <v>5740</v>
      </c>
      <c r="D19283" s="108" t="s">
        <v>12964</v>
      </c>
      <c r="E19283" s="58">
        <v>4000</v>
      </c>
      <c r="F19283" s="58"/>
      <c r="G19283" s="126">
        <f t="shared" si="459"/>
        <v>-4000</v>
      </c>
      <c r="H19283" s="705" t="s">
        <v>12961</v>
      </c>
    </row>
    <row r="19284" spans="1:8" ht="15" x14ac:dyDescent="0.2">
      <c r="A19284" s="734">
        <v>45414</v>
      </c>
      <c r="B19284" s="41" t="s">
        <v>11892</v>
      </c>
      <c r="C19284" s="63" t="s">
        <v>11893</v>
      </c>
      <c r="D19284" s="108" t="s">
        <v>12965</v>
      </c>
      <c r="E19284" s="58">
        <v>250000</v>
      </c>
      <c r="F19284" s="58"/>
      <c r="G19284" s="126">
        <f t="shared" si="459"/>
        <v>-250000</v>
      </c>
      <c r="H19284" s="705" t="s">
        <v>12961</v>
      </c>
    </row>
    <row r="19285" spans="1:8" ht="15" x14ac:dyDescent="0.2">
      <c r="A19285" s="734">
        <v>45414</v>
      </c>
      <c r="B19285" s="41" t="s">
        <v>11892</v>
      </c>
      <c r="C19285" s="63" t="s">
        <v>12799</v>
      </c>
      <c r="D19285" s="108" t="s">
        <v>12966</v>
      </c>
      <c r="E19285" s="58">
        <v>500000</v>
      </c>
      <c r="F19285" s="58"/>
      <c r="G19285" s="126">
        <f t="shared" ref="G19285:G19286" si="460">F19285-E19285</f>
        <v>-500000</v>
      </c>
      <c r="H19285" s="705" t="s">
        <v>12961</v>
      </c>
    </row>
    <row r="19286" spans="1:8" ht="15" x14ac:dyDescent="0.2">
      <c r="A19286" s="734">
        <v>45414</v>
      </c>
      <c r="B19286" s="41" t="s">
        <v>11085</v>
      </c>
      <c r="C19286" s="63" t="s">
        <v>10989</v>
      </c>
      <c r="D19286" s="108" t="s">
        <v>12967</v>
      </c>
      <c r="E19286" s="58">
        <v>76000</v>
      </c>
      <c r="F19286" s="58"/>
      <c r="G19286" s="126">
        <f t="shared" si="460"/>
        <v>-76000</v>
      </c>
      <c r="H19286" s="705" t="s">
        <v>12961</v>
      </c>
    </row>
    <row r="19287" spans="1:8" ht="15" x14ac:dyDescent="0.2">
      <c r="A19287" s="734">
        <v>45414</v>
      </c>
      <c r="B19287" s="41" t="s">
        <v>11613</v>
      </c>
      <c r="C19287" s="63" t="s">
        <v>8089</v>
      </c>
      <c r="D19287" s="108" t="s">
        <v>12999</v>
      </c>
      <c r="E19287" s="58">
        <v>250000</v>
      </c>
      <c r="F19287" s="58"/>
      <c r="G19287" s="126">
        <f t="shared" ref="G19287" si="461">F19287-E19287</f>
        <v>-250000</v>
      </c>
      <c r="H19287" s="705" t="s">
        <v>12961</v>
      </c>
    </row>
    <row r="19288" spans="1:8" ht="15" x14ac:dyDescent="0.2">
      <c r="A19288" s="734">
        <v>45415</v>
      </c>
      <c r="B19288" s="41" t="s">
        <v>103</v>
      </c>
      <c r="C19288" s="63" t="s">
        <v>103</v>
      </c>
      <c r="D19288" s="108" t="s">
        <v>12968</v>
      </c>
      <c r="E19288" s="58">
        <v>800</v>
      </c>
      <c r="F19288" s="58"/>
      <c r="G19288" s="126">
        <f t="shared" ref="G19288:G19604" si="462">F19288-E19288</f>
        <v>-800</v>
      </c>
      <c r="H19288" s="705" t="s">
        <v>12961</v>
      </c>
    </row>
    <row r="19289" spans="1:8" ht="15" x14ac:dyDescent="0.2">
      <c r="A19289" s="734">
        <v>45415</v>
      </c>
      <c r="B19289" s="41" t="s">
        <v>11734</v>
      </c>
      <c r="C19289" s="63" t="s">
        <v>10989</v>
      </c>
      <c r="D19289" s="108" t="s">
        <v>12969</v>
      </c>
      <c r="E19289" s="58">
        <v>31000</v>
      </c>
      <c r="F19289" s="58"/>
      <c r="G19289" s="126">
        <f t="shared" si="462"/>
        <v>-31000</v>
      </c>
      <c r="H19289" s="705" t="s">
        <v>12961</v>
      </c>
    </row>
    <row r="19290" spans="1:8" ht="15" x14ac:dyDescent="0.2">
      <c r="A19290" s="734">
        <v>45415</v>
      </c>
      <c r="B19290" s="41" t="s">
        <v>11734</v>
      </c>
      <c r="C19290" s="63" t="s">
        <v>10989</v>
      </c>
      <c r="D19290" s="108" t="s">
        <v>12996</v>
      </c>
      <c r="E19290" s="58">
        <v>35300</v>
      </c>
      <c r="F19290" s="58"/>
      <c r="G19290" s="126">
        <f t="shared" ref="G19290:G19296" si="463">F19290-E19290</f>
        <v>-35300</v>
      </c>
      <c r="H19290" s="705" t="s">
        <v>12961</v>
      </c>
    </row>
    <row r="19291" spans="1:8" ht="15" x14ac:dyDescent="0.2">
      <c r="A19291" s="734">
        <v>45415</v>
      </c>
      <c r="B19291" s="41" t="s">
        <v>103</v>
      </c>
      <c r="C19291" s="63" t="s">
        <v>103</v>
      </c>
      <c r="D19291" s="108" t="s">
        <v>10209</v>
      </c>
      <c r="E19291" s="58">
        <v>3000</v>
      </c>
      <c r="F19291" s="58"/>
      <c r="G19291" s="126">
        <f t="shared" si="463"/>
        <v>-3000</v>
      </c>
      <c r="H19291" s="705" t="s">
        <v>12961</v>
      </c>
    </row>
    <row r="19292" spans="1:8" ht="15" x14ac:dyDescent="0.2">
      <c r="A19292" s="734">
        <v>45415</v>
      </c>
      <c r="B19292" s="41" t="s">
        <v>12419</v>
      </c>
      <c r="C19292" s="551" t="s">
        <v>2189</v>
      </c>
      <c r="D19292" s="893" t="s">
        <v>12997</v>
      </c>
      <c r="E19292" s="583">
        <v>3500</v>
      </c>
      <c r="F19292" s="58"/>
      <c r="G19292" s="126">
        <f t="shared" si="463"/>
        <v>-3500</v>
      </c>
      <c r="H19292" s="705" t="s">
        <v>12961</v>
      </c>
    </row>
    <row r="19293" spans="1:8" ht="15" x14ac:dyDescent="0.2">
      <c r="A19293" s="734">
        <v>45415</v>
      </c>
      <c r="B19293" s="41" t="s">
        <v>11631</v>
      </c>
      <c r="C19293" s="551" t="s">
        <v>2189</v>
      </c>
      <c r="D19293" s="893" t="s">
        <v>12997</v>
      </c>
      <c r="E19293" s="583">
        <v>3500</v>
      </c>
      <c r="F19293" s="58"/>
      <c r="G19293" s="126">
        <f t="shared" si="463"/>
        <v>-3500</v>
      </c>
      <c r="H19293" s="705" t="s">
        <v>12961</v>
      </c>
    </row>
    <row r="19294" spans="1:8" ht="15" x14ac:dyDescent="0.2">
      <c r="A19294" s="734">
        <v>45415</v>
      </c>
      <c r="B19294" s="41" t="s">
        <v>10230</v>
      </c>
      <c r="C19294" s="551" t="s">
        <v>2189</v>
      </c>
      <c r="D19294" s="893" t="s">
        <v>12997</v>
      </c>
      <c r="E19294" s="583">
        <v>4000</v>
      </c>
      <c r="F19294" s="58"/>
      <c r="G19294" s="126">
        <f t="shared" si="463"/>
        <v>-4000</v>
      </c>
      <c r="H19294" s="705" t="s">
        <v>12961</v>
      </c>
    </row>
    <row r="19295" spans="1:8" ht="15" x14ac:dyDescent="0.2">
      <c r="A19295" s="734">
        <v>45415</v>
      </c>
      <c r="B19295" s="41" t="s">
        <v>11734</v>
      </c>
      <c r="C19295" s="63" t="s">
        <v>5740</v>
      </c>
      <c r="D19295" s="108" t="s">
        <v>369</v>
      </c>
      <c r="E19295" s="58">
        <v>1800</v>
      </c>
      <c r="F19295" s="58"/>
      <c r="G19295" s="126">
        <f t="shared" si="463"/>
        <v>-1800</v>
      </c>
      <c r="H19295" s="705" t="s">
        <v>12961</v>
      </c>
    </row>
    <row r="19296" spans="1:8" ht="15" x14ac:dyDescent="0.2">
      <c r="A19296" s="734">
        <v>45415</v>
      </c>
      <c r="B19296" s="41" t="s">
        <v>11892</v>
      </c>
      <c r="C19296" s="63" t="s">
        <v>391</v>
      </c>
      <c r="D19296" s="108" t="s">
        <v>12998</v>
      </c>
      <c r="E19296" s="58">
        <v>10120</v>
      </c>
      <c r="F19296" s="58"/>
      <c r="G19296" s="126">
        <f t="shared" si="463"/>
        <v>-10120</v>
      </c>
      <c r="H19296" s="705" t="s">
        <v>12961</v>
      </c>
    </row>
    <row r="19297" spans="1:8" ht="15" x14ac:dyDescent="0.2">
      <c r="A19297" s="734">
        <v>45415</v>
      </c>
      <c r="B19297" s="41" t="s">
        <v>12716</v>
      </c>
      <c r="C19297" s="63" t="s">
        <v>10989</v>
      </c>
      <c r="D19297" s="108" t="s">
        <v>13001</v>
      </c>
      <c r="E19297" s="58">
        <v>20400</v>
      </c>
      <c r="F19297" s="58"/>
      <c r="G19297" s="126">
        <f>F19297-E19297</f>
        <v>-20400</v>
      </c>
      <c r="H19297" s="705" t="s">
        <v>12961</v>
      </c>
    </row>
    <row r="19298" spans="1:8" ht="15" x14ac:dyDescent="0.2">
      <c r="A19298" s="734">
        <v>45415</v>
      </c>
      <c r="B19298" s="41" t="s">
        <v>12525</v>
      </c>
      <c r="C19298" s="63" t="s">
        <v>12552</v>
      </c>
      <c r="D19298" s="108" t="s">
        <v>13000</v>
      </c>
      <c r="E19298" s="58">
        <v>200000</v>
      </c>
      <c r="F19298" s="58"/>
      <c r="G19298" s="126">
        <f t="shared" ref="G19298:G19299" si="464">F19298-E19298</f>
        <v>-200000</v>
      </c>
      <c r="H19298" s="705" t="s">
        <v>12961</v>
      </c>
    </row>
    <row r="19299" spans="1:8" ht="15" x14ac:dyDescent="0.2">
      <c r="A19299" s="734">
        <v>45416</v>
      </c>
      <c r="B19299" s="584" t="s">
        <v>4720</v>
      </c>
      <c r="C19299" s="670" t="s">
        <v>8392</v>
      </c>
      <c r="D19299" s="913" t="s">
        <v>13051</v>
      </c>
      <c r="E19299" s="585">
        <v>162620</v>
      </c>
      <c r="F19299" s="58"/>
      <c r="G19299" s="126">
        <f t="shared" si="464"/>
        <v>-162620</v>
      </c>
      <c r="H19299" s="705" t="s">
        <v>12961</v>
      </c>
    </row>
    <row r="19300" spans="1:8" ht="15" x14ac:dyDescent="0.2">
      <c r="A19300" s="734">
        <v>45416</v>
      </c>
      <c r="B19300" s="584" t="s">
        <v>8557</v>
      </c>
      <c r="C19300" s="670" t="s">
        <v>8392</v>
      </c>
      <c r="D19300" s="913" t="s">
        <v>13051</v>
      </c>
      <c r="E19300" s="585">
        <v>74242</v>
      </c>
      <c r="F19300" s="58"/>
      <c r="G19300" s="126">
        <f t="shared" ref="G19300:G19305" si="465">F19300-E19300</f>
        <v>-74242</v>
      </c>
      <c r="H19300" s="705" t="s">
        <v>12961</v>
      </c>
    </row>
    <row r="19301" spans="1:8" ht="15" x14ac:dyDescent="0.2">
      <c r="A19301" s="734">
        <v>45416</v>
      </c>
      <c r="B19301" s="584" t="s">
        <v>10907</v>
      </c>
      <c r="C19301" s="670" t="s">
        <v>8392</v>
      </c>
      <c r="D19301" s="913" t="s">
        <v>13051</v>
      </c>
      <c r="E19301" s="585">
        <v>20637</v>
      </c>
      <c r="F19301" s="58"/>
      <c r="G19301" s="126">
        <f t="shared" si="465"/>
        <v>-20637</v>
      </c>
      <c r="H19301" s="705" t="s">
        <v>12961</v>
      </c>
    </row>
    <row r="19302" spans="1:8" ht="15" x14ac:dyDescent="0.2">
      <c r="A19302" s="734">
        <v>45416</v>
      </c>
      <c r="B19302" s="584" t="s">
        <v>11712</v>
      </c>
      <c r="C19302" s="670" t="s">
        <v>8392</v>
      </c>
      <c r="D19302" s="913" t="s">
        <v>13051</v>
      </c>
      <c r="E19302" s="585">
        <v>6768</v>
      </c>
      <c r="F19302" s="58"/>
      <c r="G19302" s="126">
        <f t="shared" si="465"/>
        <v>-6768</v>
      </c>
      <c r="H19302" s="705" t="s">
        <v>12961</v>
      </c>
    </row>
    <row r="19303" spans="1:8" ht="15" x14ac:dyDescent="0.2">
      <c r="A19303" s="734">
        <v>45416</v>
      </c>
      <c r="B19303" s="584" t="s">
        <v>11613</v>
      </c>
      <c r="C19303" s="670" t="s">
        <v>8392</v>
      </c>
      <c r="D19303" s="913" t="s">
        <v>13051</v>
      </c>
      <c r="E19303" s="585">
        <v>25632</v>
      </c>
      <c r="F19303" s="58"/>
      <c r="G19303" s="126">
        <f t="shared" si="465"/>
        <v>-25632</v>
      </c>
      <c r="H19303" s="705" t="s">
        <v>12961</v>
      </c>
    </row>
    <row r="19304" spans="1:8" ht="15" x14ac:dyDescent="0.2">
      <c r="A19304" s="734">
        <v>45416</v>
      </c>
      <c r="B19304" s="584" t="s">
        <v>12811</v>
      </c>
      <c r="C19304" s="670" t="s">
        <v>8392</v>
      </c>
      <c r="D19304" s="913" t="s">
        <v>13051</v>
      </c>
      <c r="E19304" s="585">
        <v>153139</v>
      </c>
      <c r="F19304" s="58"/>
      <c r="G19304" s="126">
        <f t="shared" si="465"/>
        <v>-153139</v>
      </c>
      <c r="H19304" s="705" t="s">
        <v>12961</v>
      </c>
    </row>
    <row r="19305" spans="1:8" ht="15" x14ac:dyDescent="0.2">
      <c r="A19305" s="734">
        <v>45416</v>
      </c>
      <c r="B19305" s="584" t="s">
        <v>11734</v>
      </c>
      <c r="C19305" s="670" t="s">
        <v>8392</v>
      </c>
      <c r="D19305" s="913" t="s">
        <v>13051</v>
      </c>
      <c r="E19305" s="585">
        <v>56962</v>
      </c>
      <c r="F19305" s="58"/>
      <c r="G19305" s="126">
        <f t="shared" si="465"/>
        <v>-56962</v>
      </c>
      <c r="H19305" s="705" t="s">
        <v>12961</v>
      </c>
    </row>
    <row r="19306" spans="1:8" ht="15" x14ac:dyDescent="0.2">
      <c r="A19306" s="734">
        <v>45415</v>
      </c>
      <c r="B19306" s="1126" t="s">
        <v>11085</v>
      </c>
      <c r="C19306" s="1099" t="s">
        <v>793</v>
      </c>
      <c r="D19306" s="1127" t="s">
        <v>12827</v>
      </c>
      <c r="E19306" s="1128">
        <v>50000</v>
      </c>
      <c r="F19306" s="58"/>
      <c r="G19306" s="126">
        <f t="shared" ref="G19306:G19309" si="466">F19306-E19306</f>
        <v>-50000</v>
      </c>
      <c r="H19306" s="705" t="s">
        <v>12961</v>
      </c>
    </row>
    <row r="19307" spans="1:8" ht="15" x14ac:dyDescent="0.2">
      <c r="A19307" s="734">
        <v>45415</v>
      </c>
      <c r="B19307" s="1126" t="s">
        <v>10177</v>
      </c>
      <c r="C19307" s="1099" t="s">
        <v>793</v>
      </c>
      <c r="D19307" s="1127" t="s">
        <v>8429</v>
      </c>
      <c r="E19307" s="1128">
        <v>5000</v>
      </c>
      <c r="F19307" s="58"/>
      <c r="G19307" s="126">
        <f t="shared" si="466"/>
        <v>-5000</v>
      </c>
      <c r="H19307" s="705" t="s">
        <v>12961</v>
      </c>
    </row>
    <row r="19308" spans="1:8" ht="15" x14ac:dyDescent="0.2">
      <c r="A19308" s="734">
        <v>45415</v>
      </c>
      <c r="B19308" s="1126" t="s">
        <v>10230</v>
      </c>
      <c r="C19308" s="1099" t="s">
        <v>793</v>
      </c>
      <c r="D19308" s="1127" t="s">
        <v>12213</v>
      </c>
      <c r="E19308" s="1128">
        <v>50000</v>
      </c>
      <c r="F19308" s="58"/>
      <c r="G19308" s="126">
        <f t="shared" si="466"/>
        <v>-50000</v>
      </c>
      <c r="H19308" s="705" t="s">
        <v>12961</v>
      </c>
    </row>
    <row r="19309" spans="1:8" ht="15" x14ac:dyDescent="0.2">
      <c r="A19309" s="734">
        <v>45415</v>
      </c>
      <c r="B19309" s="1126" t="s">
        <v>103</v>
      </c>
      <c r="C19309" s="1099" t="s">
        <v>793</v>
      </c>
      <c r="D19309" s="1127" t="s">
        <v>12828</v>
      </c>
      <c r="E19309" s="1128">
        <v>105000</v>
      </c>
      <c r="F19309" s="58"/>
      <c r="G19309" s="126">
        <f t="shared" si="466"/>
        <v>-105000</v>
      </c>
      <c r="H19309" s="705" t="s">
        <v>12961</v>
      </c>
    </row>
    <row r="19310" spans="1:8" ht="15" x14ac:dyDescent="0.2">
      <c r="A19310" s="734">
        <v>45416</v>
      </c>
      <c r="B19310" s="1126" t="s">
        <v>103</v>
      </c>
      <c r="C19310" s="1099" t="s">
        <v>793</v>
      </c>
      <c r="D19310" s="1127" t="s">
        <v>12786</v>
      </c>
      <c r="E19310" s="1128">
        <v>6000</v>
      </c>
      <c r="F19310" s="58"/>
      <c r="G19310" s="126">
        <f t="shared" ref="G19310:G19342" si="467">F19310-E19310</f>
        <v>-6000</v>
      </c>
      <c r="H19310" s="705" t="s">
        <v>12961</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12961</v>
      </c>
    </row>
    <row r="19312" spans="1:8" ht="15" x14ac:dyDescent="0.2">
      <c r="A19312" s="734">
        <v>45418</v>
      </c>
      <c r="B19312" s="1126" t="s">
        <v>11892</v>
      </c>
      <c r="C19312" s="1099" t="s">
        <v>793</v>
      </c>
      <c r="D19312" s="1127" t="s">
        <v>13009</v>
      </c>
      <c r="E19312" s="1128">
        <v>249550</v>
      </c>
      <c r="F19312" s="58"/>
      <c r="G19312" s="126">
        <f t="shared" si="468"/>
        <v>-249550</v>
      </c>
      <c r="H19312" s="705" t="s">
        <v>12961</v>
      </c>
    </row>
    <row r="19313" spans="1:8" ht="15" x14ac:dyDescent="0.2">
      <c r="A19313" s="734">
        <v>45418</v>
      </c>
      <c r="B19313" s="1126" t="s">
        <v>11085</v>
      </c>
      <c r="C19313" s="1099" t="s">
        <v>793</v>
      </c>
      <c r="D19313" s="1127" t="s">
        <v>13010</v>
      </c>
      <c r="E19313" s="1128">
        <v>65210</v>
      </c>
      <c r="F19313" s="58"/>
      <c r="G19313" s="126">
        <f t="shared" si="468"/>
        <v>-65210</v>
      </c>
      <c r="H19313" s="705" t="s">
        <v>12961</v>
      </c>
    </row>
    <row r="19314" spans="1:8" ht="15" x14ac:dyDescent="0.2">
      <c r="A19314" s="734">
        <v>45418</v>
      </c>
      <c r="B19314" s="1126" t="s">
        <v>11131</v>
      </c>
      <c r="C19314" s="1099" t="s">
        <v>793</v>
      </c>
      <c r="D19314" s="1127" t="s">
        <v>12844</v>
      </c>
      <c r="E19314" s="1128">
        <v>42250</v>
      </c>
      <c r="F19314" s="58"/>
      <c r="G19314" s="126">
        <f t="shared" si="468"/>
        <v>-42250</v>
      </c>
      <c r="H19314" s="705" t="s">
        <v>12961</v>
      </c>
    </row>
    <row r="19315" spans="1:8" ht="15" x14ac:dyDescent="0.2">
      <c r="A19315" s="734">
        <v>45418</v>
      </c>
      <c r="B19315" s="1126" t="s">
        <v>10230</v>
      </c>
      <c r="C19315" s="1099" t="s">
        <v>793</v>
      </c>
      <c r="D19315" s="1127" t="s">
        <v>12845</v>
      </c>
      <c r="E19315" s="1128">
        <v>65000</v>
      </c>
      <c r="F19315" s="58"/>
      <c r="G19315" s="126">
        <f t="shared" si="468"/>
        <v>-65000</v>
      </c>
      <c r="H19315" s="705" t="s">
        <v>12961</v>
      </c>
    </row>
    <row r="19316" spans="1:8" ht="15" x14ac:dyDescent="0.2">
      <c r="A19316" s="734">
        <v>45419</v>
      </c>
      <c r="B19316" s="1126" t="s">
        <v>37</v>
      </c>
      <c r="C19316" s="1099" t="s">
        <v>793</v>
      </c>
      <c r="D19316" s="1127" t="s">
        <v>11841</v>
      </c>
      <c r="E19316" s="1128">
        <v>194300</v>
      </c>
      <c r="F19316" s="58"/>
      <c r="G19316" s="126">
        <f t="shared" si="468"/>
        <v>-194300</v>
      </c>
      <c r="H19316" s="705" t="s">
        <v>12961</v>
      </c>
    </row>
    <row r="19317" spans="1:8" ht="15" x14ac:dyDescent="0.2">
      <c r="A19317" s="734">
        <v>45419</v>
      </c>
      <c r="B19317" s="1126" t="s">
        <v>11734</v>
      </c>
      <c r="C19317" s="1099" t="s">
        <v>793</v>
      </c>
      <c r="D19317" s="1127" t="s">
        <v>12404</v>
      </c>
      <c r="E19317" s="1128">
        <v>490650</v>
      </c>
      <c r="F19317" s="58"/>
      <c r="G19317" s="126">
        <f t="shared" si="468"/>
        <v>-490650</v>
      </c>
      <c r="H19317" s="705" t="s">
        <v>12961</v>
      </c>
    </row>
    <row r="19318" spans="1:8" ht="15" x14ac:dyDescent="0.2">
      <c r="A19318" s="734">
        <v>45420</v>
      </c>
      <c r="B19318" s="1126" t="s">
        <v>11131</v>
      </c>
      <c r="C19318" s="1099" t="s">
        <v>793</v>
      </c>
      <c r="D19318" s="1127" t="s">
        <v>11846</v>
      </c>
      <c r="E19318" s="1128">
        <v>51670</v>
      </c>
      <c r="F19318" s="58"/>
      <c r="G19318" s="126">
        <f t="shared" si="468"/>
        <v>-51670</v>
      </c>
      <c r="H19318" s="705" t="s">
        <v>12961</v>
      </c>
    </row>
    <row r="19319" spans="1:8" ht="15" x14ac:dyDescent="0.2">
      <c r="A19319" s="734">
        <v>45420</v>
      </c>
      <c r="B19319" s="1126" t="s">
        <v>12419</v>
      </c>
      <c r="C19319" s="1099" t="s">
        <v>793</v>
      </c>
      <c r="D19319" s="1127" t="s">
        <v>13031</v>
      </c>
      <c r="E19319" s="1128">
        <v>56000</v>
      </c>
      <c r="F19319" s="58"/>
      <c r="G19319" s="126">
        <f t="shared" si="468"/>
        <v>-56000</v>
      </c>
      <c r="H19319" s="705" t="s">
        <v>12961</v>
      </c>
    </row>
    <row r="19320" spans="1:8" ht="15" x14ac:dyDescent="0.2">
      <c r="A19320" s="734">
        <v>45420</v>
      </c>
      <c r="B19320" s="1126" t="s">
        <v>12419</v>
      </c>
      <c r="C19320" s="1099" t="s">
        <v>793</v>
      </c>
      <c r="D19320" s="1127" t="s">
        <v>11593</v>
      </c>
      <c r="E19320" s="1128">
        <v>43500</v>
      </c>
      <c r="F19320" s="58"/>
      <c r="G19320" s="126">
        <f t="shared" si="468"/>
        <v>-43500</v>
      </c>
      <c r="H19320" s="705" t="s">
        <v>12961</v>
      </c>
    </row>
    <row r="19321" spans="1:8" ht="15" x14ac:dyDescent="0.2">
      <c r="A19321" s="734">
        <v>45420</v>
      </c>
      <c r="B19321" s="1126" t="s">
        <v>12627</v>
      </c>
      <c r="C19321" s="1099" t="s">
        <v>793</v>
      </c>
      <c r="D19321" s="1127" t="s">
        <v>13032</v>
      </c>
      <c r="E19321" s="1128">
        <v>215020</v>
      </c>
      <c r="F19321" s="58"/>
      <c r="G19321" s="126">
        <f t="shared" si="468"/>
        <v>-215020</v>
      </c>
      <c r="H19321" s="705" t="s">
        <v>12961</v>
      </c>
    </row>
    <row r="19322" spans="1:8" ht="15" x14ac:dyDescent="0.2">
      <c r="A19322" s="734">
        <v>45420</v>
      </c>
      <c r="B19322" s="1126" t="s">
        <v>9354</v>
      </c>
      <c r="C19322" s="1099" t="s">
        <v>793</v>
      </c>
      <c r="D19322" s="1127" t="s">
        <v>13033</v>
      </c>
      <c r="E19322" s="1128">
        <v>68190</v>
      </c>
      <c r="F19322" s="58"/>
      <c r="G19322" s="126">
        <f t="shared" si="468"/>
        <v>-68190</v>
      </c>
      <c r="H19322" s="705" t="s">
        <v>12961</v>
      </c>
    </row>
    <row r="19323" spans="1:8" ht="15" x14ac:dyDescent="0.2">
      <c r="A19323" s="734">
        <v>45420</v>
      </c>
      <c r="B19323" s="1126" t="s">
        <v>11734</v>
      </c>
      <c r="C19323" s="1099" t="s">
        <v>793</v>
      </c>
      <c r="D19323" s="1127" t="s">
        <v>13034</v>
      </c>
      <c r="E19323" s="1128">
        <v>125300</v>
      </c>
      <c r="F19323" s="58"/>
      <c r="G19323" s="126">
        <f t="shared" si="468"/>
        <v>-125300</v>
      </c>
      <c r="H19323" s="705" t="s">
        <v>12961</v>
      </c>
    </row>
    <row r="19324" spans="1:8" ht="15" x14ac:dyDescent="0.2">
      <c r="A19324" s="734">
        <v>45420</v>
      </c>
      <c r="B19324" s="1126" t="s">
        <v>3945</v>
      </c>
      <c r="C19324" s="1126" t="s">
        <v>793</v>
      </c>
      <c r="D19324" s="1127" t="s">
        <v>12100</v>
      </c>
      <c r="E19324" s="1134">
        <v>148780</v>
      </c>
      <c r="G19324" s="126">
        <f t="shared" si="468"/>
        <v>-148780</v>
      </c>
      <c r="H19324" s="705" t="s">
        <v>12961</v>
      </c>
    </row>
    <row r="19325" spans="1:8" ht="15" x14ac:dyDescent="0.2">
      <c r="A19325" s="734">
        <v>45420</v>
      </c>
      <c r="B19325" s="1126" t="s">
        <v>3944</v>
      </c>
      <c r="C19325" s="1099" t="s">
        <v>793</v>
      </c>
      <c r="D19325" s="1127" t="s">
        <v>12408</v>
      </c>
      <c r="E19325" s="1128">
        <v>154872.91666666669</v>
      </c>
      <c r="F19325" s="58"/>
      <c r="G19325" s="126">
        <f t="shared" si="468"/>
        <v>-154872.91666666669</v>
      </c>
      <c r="H19325" s="705" t="s">
        <v>12961</v>
      </c>
    </row>
    <row r="19326" spans="1:8" ht="15" customHeight="1" x14ac:dyDescent="0.2">
      <c r="A19326" s="734">
        <v>45422</v>
      </c>
      <c r="B19326" s="1126" t="s">
        <v>3945</v>
      </c>
      <c r="C19326" s="1099" t="s">
        <v>793</v>
      </c>
      <c r="D19326" s="1127" t="s">
        <v>13066</v>
      </c>
      <c r="E19326" s="1128">
        <v>1250</v>
      </c>
      <c r="F19326" s="58"/>
      <c r="G19326" s="126">
        <f>F19326-E19326</f>
        <v>-1250</v>
      </c>
      <c r="H19326" s="705" t="s">
        <v>12961</v>
      </c>
    </row>
    <row r="19327" spans="1:8" ht="15" x14ac:dyDescent="0.2">
      <c r="A19327" s="734">
        <v>45420</v>
      </c>
      <c r="B19327" s="1126" t="s">
        <v>11734</v>
      </c>
      <c r="C19327" s="1099" t="s">
        <v>793</v>
      </c>
      <c r="D19327" s="1127" t="s">
        <v>13059</v>
      </c>
      <c r="E19327" s="1128">
        <v>170000</v>
      </c>
      <c r="F19327" s="58"/>
      <c r="G19327" s="126">
        <f t="shared" si="468"/>
        <v>-170000</v>
      </c>
      <c r="H19327" s="705" t="s">
        <v>12961</v>
      </c>
    </row>
    <row r="19328" spans="1:8" ht="15" customHeight="1" x14ac:dyDescent="0.2">
      <c r="A19328" s="734">
        <v>45422</v>
      </c>
      <c r="B19328" s="1126" t="s">
        <v>3945</v>
      </c>
      <c r="C19328" s="1099" t="s">
        <v>793</v>
      </c>
      <c r="D19328" s="1127" t="s">
        <v>13068</v>
      </c>
      <c r="E19328" s="1128">
        <v>28000</v>
      </c>
      <c r="F19328" s="58"/>
      <c r="G19328" s="126">
        <f>F19328-E19328</f>
        <v>-28000</v>
      </c>
      <c r="H19328" s="705" t="s">
        <v>12961</v>
      </c>
    </row>
    <row r="19329" spans="1:8" ht="15" x14ac:dyDescent="0.2">
      <c r="A19329" s="734">
        <v>45416</v>
      </c>
      <c r="B19329" s="41" t="s">
        <v>12419</v>
      </c>
      <c r="C19329" s="63" t="s">
        <v>10989</v>
      </c>
      <c r="D19329" s="108" t="s">
        <v>13002</v>
      </c>
      <c r="E19329" s="58">
        <v>19500</v>
      </c>
      <c r="F19329" s="58"/>
      <c r="G19329" s="126">
        <f t="shared" si="467"/>
        <v>-19500</v>
      </c>
      <c r="H19329" s="705" t="s">
        <v>12961</v>
      </c>
    </row>
    <row r="19330" spans="1:8" ht="15" x14ac:dyDescent="0.2">
      <c r="A19330" s="734">
        <v>45416</v>
      </c>
      <c r="B19330" s="41" t="s">
        <v>11734</v>
      </c>
      <c r="C19330" s="63" t="s">
        <v>10989</v>
      </c>
      <c r="D19330" s="108" t="s">
        <v>10542</v>
      </c>
      <c r="E19330" s="58">
        <v>23020</v>
      </c>
      <c r="F19330" s="58"/>
      <c r="G19330" s="126">
        <f t="shared" si="467"/>
        <v>-23020</v>
      </c>
      <c r="H19330" s="705" t="s">
        <v>12961</v>
      </c>
    </row>
    <row r="19331" spans="1:8" ht="15" x14ac:dyDescent="0.2">
      <c r="A19331" s="734">
        <v>45416</v>
      </c>
      <c r="B19331" s="41" t="s">
        <v>11734</v>
      </c>
      <c r="C19331" s="63" t="s">
        <v>10989</v>
      </c>
      <c r="D19331" s="108" t="s">
        <v>9544</v>
      </c>
      <c r="E19331" s="58">
        <v>28695</v>
      </c>
      <c r="F19331" s="58"/>
      <c r="G19331" s="126">
        <f t="shared" si="467"/>
        <v>-28695</v>
      </c>
      <c r="H19331" s="705" t="s">
        <v>12961</v>
      </c>
    </row>
    <row r="19332" spans="1:8" ht="15" x14ac:dyDescent="0.2">
      <c r="A19332" s="734">
        <v>45416</v>
      </c>
      <c r="B19332" s="41" t="s">
        <v>12419</v>
      </c>
      <c r="C19332" s="63" t="s">
        <v>10989</v>
      </c>
      <c r="D19332" s="108" t="s">
        <v>13003</v>
      </c>
      <c r="E19332" s="58">
        <v>660</v>
      </c>
      <c r="F19332" s="58"/>
      <c r="G19332" s="126">
        <f t="shared" si="467"/>
        <v>-660</v>
      </c>
      <c r="H19332" s="705" t="s">
        <v>12961</v>
      </c>
    </row>
    <row r="19333" spans="1:8" ht="15" x14ac:dyDescent="0.2">
      <c r="A19333" s="734">
        <v>45416</v>
      </c>
      <c r="B19333" s="63" t="s">
        <v>12617</v>
      </c>
      <c r="C19333" s="63" t="s">
        <v>10989</v>
      </c>
      <c r="D19333" s="108" t="s">
        <v>10542</v>
      </c>
      <c r="E19333" s="58">
        <v>1200</v>
      </c>
      <c r="F19333" s="58"/>
      <c r="G19333" s="126">
        <f t="shared" si="467"/>
        <v>-1200</v>
      </c>
      <c r="H19333" s="705" t="s">
        <v>12961</v>
      </c>
    </row>
    <row r="19334" spans="1:8" ht="15" x14ac:dyDescent="0.2">
      <c r="A19334" s="734">
        <v>45416</v>
      </c>
      <c r="B19334" s="41" t="s">
        <v>11734</v>
      </c>
      <c r="C19334" s="63" t="s">
        <v>10989</v>
      </c>
      <c r="D19334" s="108" t="s">
        <v>12530</v>
      </c>
      <c r="E19334" s="58">
        <v>4500</v>
      </c>
      <c r="F19334" s="58"/>
      <c r="G19334" s="126">
        <f t="shared" si="467"/>
        <v>-4500</v>
      </c>
      <c r="H19334" s="705" t="s">
        <v>12961</v>
      </c>
    </row>
    <row r="19335" spans="1:8" ht="15" x14ac:dyDescent="0.2">
      <c r="A19335" s="734">
        <v>45416</v>
      </c>
      <c r="B19335" s="41" t="s">
        <v>11734</v>
      </c>
      <c r="C19335" s="63" t="s">
        <v>10989</v>
      </c>
      <c r="D19335" s="108" t="s">
        <v>13004</v>
      </c>
      <c r="E19335" s="58">
        <v>8500</v>
      </c>
      <c r="F19335" s="58"/>
      <c r="G19335" s="126">
        <f t="shared" si="467"/>
        <v>-8500</v>
      </c>
      <c r="H19335" s="705" t="s">
        <v>12961</v>
      </c>
    </row>
    <row r="19336" spans="1:8" ht="15" x14ac:dyDescent="0.2">
      <c r="A19336" s="734">
        <v>45416</v>
      </c>
      <c r="B19336" s="41" t="s">
        <v>12811</v>
      </c>
      <c r="C19336" s="63" t="s">
        <v>10989</v>
      </c>
      <c r="D19336" s="108" t="s">
        <v>3095</v>
      </c>
      <c r="E19336" s="58">
        <v>780</v>
      </c>
      <c r="F19336" s="58"/>
      <c r="G19336" s="126">
        <f t="shared" si="467"/>
        <v>-780</v>
      </c>
      <c r="H19336" s="705" t="s">
        <v>12961</v>
      </c>
    </row>
    <row r="19337" spans="1:8" ht="15" x14ac:dyDescent="0.2">
      <c r="A19337" s="734">
        <v>45416</v>
      </c>
      <c r="B19337" s="41" t="s">
        <v>12419</v>
      </c>
      <c r="C19337" s="63" t="s">
        <v>10989</v>
      </c>
      <c r="D19337" s="108" t="s">
        <v>10544</v>
      </c>
      <c r="E19337" s="58">
        <v>600</v>
      </c>
      <c r="F19337" s="58"/>
      <c r="G19337" s="126">
        <f t="shared" si="467"/>
        <v>-600</v>
      </c>
      <c r="H19337" s="705" t="s">
        <v>12961</v>
      </c>
    </row>
    <row r="19338" spans="1:8" ht="15" x14ac:dyDescent="0.2">
      <c r="A19338" s="734">
        <v>45416</v>
      </c>
      <c r="B19338" s="41" t="s">
        <v>11089</v>
      </c>
      <c r="C19338" s="63" t="s">
        <v>10989</v>
      </c>
      <c r="D19338" s="108" t="s">
        <v>13005</v>
      </c>
      <c r="E19338" s="58">
        <v>3186</v>
      </c>
      <c r="F19338" s="58"/>
      <c r="G19338" s="126">
        <f t="shared" si="467"/>
        <v>-3186</v>
      </c>
      <c r="H19338" s="705" t="s">
        <v>12961</v>
      </c>
    </row>
    <row r="19339" spans="1:8" ht="15" x14ac:dyDescent="0.2">
      <c r="A19339" s="734">
        <v>45416</v>
      </c>
      <c r="B19339" s="41" t="s">
        <v>103</v>
      </c>
      <c r="C19339" s="63" t="s">
        <v>103</v>
      </c>
      <c r="D19339" s="108" t="s">
        <v>10209</v>
      </c>
      <c r="E19339" s="58">
        <v>2000</v>
      </c>
      <c r="F19339" s="58"/>
      <c r="G19339" s="126">
        <f t="shared" si="467"/>
        <v>-2000</v>
      </c>
      <c r="H19339" s="705" t="s">
        <v>12961</v>
      </c>
    </row>
    <row r="19340" spans="1:8" ht="15" x14ac:dyDescent="0.2">
      <c r="A19340" s="734">
        <v>45416</v>
      </c>
      <c r="B19340" s="41" t="s">
        <v>11734</v>
      </c>
      <c r="C19340" s="63" t="s">
        <v>285</v>
      </c>
      <c r="D19340" s="108" t="s">
        <v>8661</v>
      </c>
      <c r="E19340" s="58">
        <v>1000</v>
      </c>
      <c r="F19340" s="58"/>
      <c r="G19340" s="126">
        <f t="shared" si="467"/>
        <v>-1000</v>
      </c>
      <c r="H19340" s="705" t="s">
        <v>12961</v>
      </c>
    </row>
    <row r="19341" spans="1:8" ht="15" x14ac:dyDescent="0.2">
      <c r="A19341" s="734">
        <v>45416</v>
      </c>
      <c r="B19341" s="41" t="s">
        <v>11734</v>
      </c>
      <c r="C19341" s="63" t="s">
        <v>10989</v>
      </c>
      <c r="D19341" s="108" t="s">
        <v>13006</v>
      </c>
      <c r="E19341" s="58">
        <v>500</v>
      </c>
      <c r="F19341" s="58"/>
      <c r="G19341" s="126">
        <f t="shared" si="467"/>
        <v>-500</v>
      </c>
      <c r="H19341" s="705" t="s">
        <v>12961</v>
      </c>
    </row>
    <row r="19342" spans="1:8" ht="15" x14ac:dyDescent="0.2">
      <c r="A19342" s="734">
        <v>45416</v>
      </c>
      <c r="B19342" s="41" t="s">
        <v>11892</v>
      </c>
      <c r="C19342" s="63" t="s">
        <v>5740</v>
      </c>
      <c r="D19342" s="108" t="s">
        <v>369</v>
      </c>
      <c r="E19342" s="58">
        <v>1000</v>
      </c>
      <c r="F19342" s="58"/>
      <c r="G19342" s="126">
        <f t="shared" si="467"/>
        <v>-1000</v>
      </c>
      <c r="H19342" s="705" t="s">
        <v>12961</v>
      </c>
    </row>
    <row r="19343" spans="1:8" ht="24" x14ac:dyDescent="0.2">
      <c r="A19343" s="734">
        <v>45416</v>
      </c>
      <c r="B19343" s="41" t="s">
        <v>25</v>
      </c>
      <c r="C19343" s="63" t="s">
        <v>7544</v>
      </c>
      <c r="D19343" s="129" t="s">
        <v>13037</v>
      </c>
      <c r="E19343" s="58">
        <v>100000</v>
      </c>
      <c r="F19343" s="58"/>
      <c r="G19343" s="126">
        <f t="shared" ref="G19343:G19345" si="469">F19343-E19343</f>
        <v>-100000</v>
      </c>
      <c r="H19343" s="705" t="s">
        <v>12961</v>
      </c>
    </row>
    <row r="19344" spans="1:8" ht="15" x14ac:dyDescent="0.2">
      <c r="A19344" s="734">
        <v>45416</v>
      </c>
      <c r="B19344" s="41" t="s">
        <v>11022</v>
      </c>
      <c r="C19344" s="63" t="s">
        <v>10989</v>
      </c>
      <c r="D19344" s="129" t="s">
        <v>13103</v>
      </c>
      <c r="E19344" s="58">
        <v>19000</v>
      </c>
      <c r="F19344" s="58"/>
      <c r="G19344" s="126">
        <f t="shared" si="469"/>
        <v>-19000</v>
      </c>
      <c r="H19344" s="705" t="s">
        <v>12961</v>
      </c>
    </row>
    <row r="19345" spans="1:8" ht="15" x14ac:dyDescent="0.2">
      <c r="A19345" s="734">
        <v>45418</v>
      </c>
      <c r="B19345" s="41" t="s">
        <v>103</v>
      </c>
      <c r="C19345" s="63" t="s">
        <v>8148</v>
      </c>
      <c r="D19345" s="108" t="s">
        <v>6309</v>
      </c>
      <c r="E19345" s="58">
        <v>930</v>
      </c>
      <c r="F19345" s="58"/>
      <c r="G19345" s="126">
        <f t="shared" si="469"/>
        <v>-930</v>
      </c>
      <c r="H19345" s="705" t="s">
        <v>12961</v>
      </c>
    </row>
    <row r="19346" spans="1:8" ht="15" x14ac:dyDescent="0.2">
      <c r="A19346" s="734">
        <v>45418</v>
      </c>
      <c r="B19346" s="41" t="s">
        <v>12419</v>
      </c>
      <c r="C19346" s="63" t="s">
        <v>5740</v>
      </c>
      <c r="D19346" s="108" t="s">
        <v>369</v>
      </c>
      <c r="E19346" s="58">
        <v>800</v>
      </c>
      <c r="F19346" s="58"/>
      <c r="G19346" s="126">
        <f t="shared" ref="G19346:G19352" si="470">F19346-E19346</f>
        <v>-800</v>
      </c>
      <c r="H19346" s="705" t="s">
        <v>12961</v>
      </c>
    </row>
    <row r="19347" spans="1:8" ht="15" x14ac:dyDescent="0.2">
      <c r="A19347" s="734">
        <v>45418</v>
      </c>
      <c r="B19347" s="41" t="s">
        <v>11734</v>
      </c>
      <c r="C19347" s="63" t="s">
        <v>10989</v>
      </c>
      <c r="D19347" s="108" t="s">
        <v>13007</v>
      </c>
      <c r="E19347" s="58">
        <v>4980</v>
      </c>
      <c r="F19347" s="58"/>
      <c r="G19347" s="126">
        <f t="shared" si="470"/>
        <v>-4980</v>
      </c>
      <c r="H19347" s="705" t="s">
        <v>12961</v>
      </c>
    </row>
    <row r="19348" spans="1:8" ht="15" x14ac:dyDescent="0.2">
      <c r="A19348" s="734">
        <v>45418</v>
      </c>
      <c r="B19348" s="41" t="s">
        <v>13008</v>
      </c>
      <c r="C19348" s="63" t="s">
        <v>5740</v>
      </c>
      <c r="D19348" s="108" t="s">
        <v>369</v>
      </c>
      <c r="E19348" s="58">
        <v>1000</v>
      </c>
      <c r="F19348" s="58"/>
      <c r="G19348" s="126">
        <f t="shared" si="470"/>
        <v>-1000</v>
      </c>
      <c r="H19348" s="705" t="s">
        <v>12961</v>
      </c>
    </row>
    <row r="19349" spans="1:8" ht="15" x14ac:dyDescent="0.2">
      <c r="A19349" s="734">
        <v>45418</v>
      </c>
      <c r="B19349" s="41" t="s">
        <v>11085</v>
      </c>
      <c r="C19349" s="63" t="s">
        <v>5740</v>
      </c>
      <c r="D19349" s="108" t="s">
        <v>369</v>
      </c>
      <c r="E19349" s="58">
        <v>2000</v>
      </c>
      <c r="F19349" s="58"/>
      <c r="G19349" s="126">
        <f t="shared" si="470"/>
        <v>-2000</v>
      </c>
      <c r="H19349" s="705" t="s">
        <v>12961</v>
      </c>
    </row>
    <row r="19350" spans="1:8" ht="15" x14ac:dyDescent="0.2">
      <c r="A19350" s="734">
        <v>45418</v>
      </c>
      <c r="B19350" s="41" t="s">
        <v>103</v>
      </c>
      <c r="C19350" s="63" t="s">
        <v>103</v>
      </c>
      <c r="D19350" s="108" t="s">
        <v>10984</v>
      </c>
      <c r="E19350" s="58">
        <v>1000</v>
      </c>
      <c r="F19350" s="58"/>
      <c r="G19350" s="126">
        <f t="shared" si="470"/>
        <v>-1000</v>
      </c>
      <c r="H19350" s="705" t="s">
        <v>12961</v>
      </c>
    </row>
    <row r="19351" spans="1:8" ht="15" x14ac:dyDescent="0.2">
      <c r="A19351" s="734">
        <v>45418</v>
      </c>
      <c r="B19351" s="41" t="s">
        <v>103</v>
      </c>
      <c r="C19351" s="63" t="s">
        <v>103</v>
      </c>
      <c r="D19351" s="108" t="s">
        <v>13011</v>
      </c>
      <c r="E19351" s="58">
        <v>800</v>
      </c>
      <c r="F19351" s="58"/>
      <c r="G19351" s="126">
        <f t="shared" si="470"/>
        <v>-800</v>
      </c>
      <c r="H19351" s="705" t="s">
        <v>12961</v>
      </c>
    </row>
    <row r="19352" spans="1:8" ht="15" x14ac:dyDescent="0.2">
      <c r="A19352" s="734">
        <v>45418</v>
      </c>
      <c r="B19352" s="41" t="s">
        <v>103</v>
      </c>
      <c r="C19352" s="63" t="s">
        <v>103</v>
      </c>
      <c r="D19352" s="108" t="s">
        <v>10209</v>
      </c>
      <c r="E19352" s="58">
        <v>3000</v>
      </c>
      <c r="F19352" s="58"/>
      <c r="G19352" s="126">
        <f t="shared" si="470"/>
        <v>-3000</v>
      </c>
      <c r="H19352" s="705" t="s">
        <v>12961</v>
      </c>
    </row>
    <row r="19353" spans="1:8" ht="15" x14ac:dyDescent="0.2">
      <c r="A19353" s="734">
        <v>45418</v>
      </c>
      <c r="B19353" s="41" t="s">
        <v>11892</v>
      </c>
      <c r="C19353" s="63" t="s">
        <v>12022</v>
      </c>
      <c r="D19353" s="108" t="s">
        <v>13012</v>
      </c>
      <c r="E19353" s="58">
        <v>200000</v>
      </c>
      <c r="F19353" s="58"/>
      <c r="G19353" s="126">
        <f t="shared" ref="G19353:G19357" si="471">F19353-E19353</f>
        <v>-200000</v>
      </c>
      <c r="H19353" s="705" t="s">
        <v>12961</v>
      </c>
    </row>
    <row r="19354" spans="1:8" ht="15" x14ac:dyDescent="0.2">
      <c r="A19354" s="734">
        <v>45418</v>
      </c>
      <c r="B19354" s="41" t="s">
        <v>13008</v>
      </c>
      <c r="C19354" s="63" t="s">
        <v>13015</v>
      </c>
      <c r="D19354" s="108" t="s">
        <v>13013</v>
      </c>
      <c r="E19354" s="58">
        <v>27500</v>
      </c>
      <c r="F19354" s="58"/>
      <c r="G19354" s="126">
        <f t="shared" si="471"/>
        <v>-27500</v>
      </c>
      <c r="H19354" s="705" t="s">
        <v>12961</v>
      </c>
    </row>
    <row r="19355" spans="1:8" ht="15" x14ac:dyDescent="0.2">
      <c r="A19355" s="734">
        <v>45418</v>
      </c>
      <c r="B19355" s="41" t="s">
        <v>13008</v>
      </c>
      <c r="C19355" s="63" t="s">
        <v>13015</v>
      </c>
      <c r="D19355" s="108" t="s">
        <v>13013</v>
      </c>
      <c r="E19355" s="58">
        <v>7000</v>
      </c>
      <c r="F19355" s="58"/>
      <c r="G19355" s="126">
        <f t="shared" si="471"/>
        <v>-7000</v>
      </c>
      <c r="H19355" s="705" t="s">
        <v>12961</v>
      </c>
    </row>
    <row r="19356" spans="1:8" ht="15" x14ac:dyDescent="0.2">
      <c r="A19356" s="734">
        <v>45418</v>
      </c>
      <c r="B19356" s="41" t="s">
        <v>12419</v>
      </c>
      <c r="C19356" s="63" t="s">
        <v>11382</v>
      </c>
      <c r="D19356" s="108" t="s">
        <v>13014</v>
      </c>
      <c r="E19356" s="58">
        <v>100000</v>
      </c>
      <c r="F19356" s="58"/>
      <c r="G19356" s="126">
        <f t="shared" si="471"/>
        <v>-100000</v>
      </c>
      <c r="H19356" s="705" t="s">
        <v>12961</v>
      </c>
    </row>
    <row r="19357" spans="1:8" ht="15" x14ac:dyDescent="0.2">
      <c r="A19357" s="734">
        <v>45418</v>
      </c>
      <c r="B19357" s="63" t="s">
        <v>12617</v>
      </c>
      <c r="C19357" s="670" t="s">
        <v>12013</v>
      </c>
      <c r="D19357" s="913" t="s">
        <v>13046</v>
      </c>
      <c r="E19357" s="585">
        <v>15350</v>
      </c>
      <c r="F19357" s="58"/>
      <c r="G19357" s="126">
        <f t="shared" si="471"/>
        <v>-15350</v>
      </c>
      <c r="H19357" s="705" t="s">
        <v>12961</v>
      </c>
    </row>
    <row r="19358" spans="1:8" ht="15" x14ac:dyDescent="0.2">
      <c r="A19358" s="734">
        <v>45418</v>
      </c>
      <c r="B19358" s="41" t="s">
        <v>10574</v>
      </c>
      <c r="C19358" s="670" t="s">
        <v>12013</v>
      </c>
      <c r="D19358" s="913" t="s">
        <v>13046</v>
      </c>
      <c r="E19358" s="585">
        <v>46500</v>
      </c>
      <c r="F19358" s="58"/>
      <c r="G19358" s="126">
        <f t="shared" ref="G19358:G19360" si="472">F19358-E19358</f>
        <v>-46500</v>
      </c>
      <c r="H19358" s="705" t="s">
        <v>12961</v>
      </c>
    </row>
    <row r="19359" spans="1:8" ht="15" x14ac:dyDescent="0.2">
      <c r="A19359" s="734">
        <v>45418</v>
      </c>
      <c r="B19359" s="41" t="s">
        <v>10907</v>
      </c>
      <c r="C19359" s="670" t="s">
        <v>12013</v>
      </c>
      <c r="D19359" s="913" t="s">
        <v>13046</v>
      </c>
      <c r="E19359" s="585">
        <v>80500</v>
      </c>
      <c r="F19359" s="58"/>
      <c r="G19359" s="126">
        <f t="shared" si="472"/>
        <v>-80500</v>
      </c>
      <c r="H19359" s="705" t="s">
        <v>12961</v>
      </c>
    </row>
    <row r="19360" spans="1:8" ht="15" x14ac:dyDescent="0.2">
      <c r="A19360" s="734">
        <v>45418</v>
      </c>
      <c r="B19360" s="41" t="s">
        <v>11892</v>
      </c>
      <c r="C19360" s="670" t="s">
        <v>12013</v>
      </c>
      <c r="D19360" s="913" t="s">
        <v>13046</v>
      </c>
      <c r="E19360" s="585">
        <v>157650</v>
      </c>
      <c r="F19360" s="58"/>
      <c r="G19360" s="126">
        <f t="shared" si="472"/>
        <v>-157650</v>
      </c>
      <c r="H19360" s="705" t="s">
        <v>12961</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12961</v>
      </c>
    </row>
    <row r="19362" spans="1:8" ht="15" x14ac:dyDescent="0.2">
      <c r="A19362" s="734">
        <v>45419</v>
      </c>
      <c r="B19362" s="41" t="s">
        <v>12359</v>
      </c>
      <c r="C19362" s="63" t="s">
        <v>12301</v>
      </c>
      <c r="D19362" s="108" t="s">
        <v>1156</v>
      </c>
      <c r="E19362" s="58">
        <v>50000</v>
      </c>
      <c r="F19362" s="58"/>
      <c r="G19362" s="126">
        <f t="shared" si="473"/>
        <v>-50000</v>
      </c>
      <c r="H19362" s="705" t="s">
        <v>12961</v>
      </c>
    </row>
    <row r="19363" spans="1:8" ht="15" x14ac:dyDescent="0.2">
      <c r="A19363" s="734">
        <v>45419</v>
      </c>
      <c r="B19363" s="41" t="s">
        <v>11734</v>
      </c>
      <c r="C19363" s="63" t="s">
        <v>10989</v>
      </c>
      <c r="D19363" s="108" t="s">
        <v>13016</v>
      </c>
      <c r="E19363" s="58">
        <v>23450</v>
      </c>
      <c r="F19363" s="58"/>
      <c r="G19363" s="126">
        <f t="shared" si="473"/>
        <v>-23450</v>
      </c>
      <c r="H19363" s="705" t="s">
        <v>12961</v>
      </c>
    </row>
    <row r="19364" spans="1:8" ht="15" x14ac:dyDescent="0.2">
      <c r="A19364" s="734">
        <v>45419</v>
      </c>
      <c r="B19364" s="41" t="s">
        <v>37</v>
      </c>
      <c r="C19364" s="63" t="s">
        <v>391</v>
      </c>
      <c r="D19364" s="108" t="s">
        <v>5754</v>
      </c>
      <c r="E19364" s="58">
        <v>3000</v>
      </c>
      <c r="F19364" s="58"/>
      <c r="G19364" s="126">
        <f t="shared" si="473"/>
        <v>-3000</v>
      </c>
      <c r="H19364" s="705" t="s">
        <v>12961</v>
      </c>
    </row>
    <row r="19365" spans="1:8" ht="15" x14ac:dyDescent="0.2">
      <c r="A19365" s="734">
        <v>45419</v>
      </c>
      <c r="B19365" s="41" t="s">
        <v>13008</v>
      </c>
      <c r="C19365" s="63" t="s">
        <v>5740</v>
      </c>
      <c r="D19365" s="108" t="s">
        <v>369</v>
      </c>
      <c r="E19365" s="58">
        <v>1000</v>
      </c>
      <c r="F19365" s="58"/>
      <c r="G19365" s="126">
        <f t="shared" si="473"/>
        <v>-1000</v>
      </c>
      <c r="H19365" s="705" t="s">
        <v>12961</v>
      </c>
    </row>
    <row r="19366" spans="1:8" ht="15" x14ac:dyDescent="0.2">
      <c r="A19366" s="734">
        <v>45419</v>
      </c>
      <c r="B19366" s="41" t="s">
        <v>11631</v>
      </c>
      <c r="C19366" s="63" t="s">
        <v>8370</v>
      </c>
      <c r="D19366" s="108" t="s">
        <v>369</v>
      </c>
      <c r="E19366" s="58">
        <v>1530</v>
      </c>
      <c r="F19366" s="58"/>
      <c r="G19366" s="126">
        <f t="shared" si="473"/>
        <v>-1530</v>
      </c>
      <c r="H19366" s="705" t="s">
        <v>12961</v>
      </c>
    </row>
    <row r="19367" spans="1:8" ht="15" x14ac:dyDescent="0.2">
      <c r="A19367" s="734">
        <v>45419</v>
      </c>
      <c r="B19367" s="41" t="s">
        <v>11631</v>
      </c>
      <c r="C19367" s="63" t="s">
        <v>285</v>
      </c>
      <c r="D19367" s="108" t="s">
        <v>8661</v>
      </c>
      <c r="E19367" s="58">
        <v>1000</v>
      </c>
      <c r="F19367" s="58"/>
      <c r="G19367" s="126">
        <f t="shared" si="473"/>
        <v>-1000</v>
      </c>
      <c r="H19367" s="705" t="s">
        <v>12961</v>
      </c>
    </row>
    <row r="19368" spans="1:8" ht="15" x14ac:dyDescent="0.2">
      <c r="A19368" s="734">
        <v>45419</v>
      </c>
      <c r="B19368" s="41" t="s">
        <v>12359</v>
      </c>
      <c r="C19368" s="63" t="s">
        <v>13017</v>
      </c>
      <c r="D19368" s="108" t="s">
        <v>13018</v>
      </c>
      <c r="E19368" s="58">
        <v>15000</v>
      </c>
      <c r="F19368" s="58"/>
      <c r="G19368" s="126">
        <f t="shared" si="473"/>
        <v>-15000</v>
      </c>
      <c r="H19368" s="705" t="s">
        <v>12961</v>
      </c>
    </row>
    <row r="19369" spans="1:8" ht="15" x14ac:dyDescent="0.2">
      <c r="A19369" s="734">
        <v>45419</v>
      </c>
      <c r="B19369" s="41" t="s">
        <v>11085</v>
      </c>
      <c r="C19369" s="63" t="s">
        <v>391</v>
      </c>
      <c r="D19369" s="108" t="s">
        <v>12848</v>
      </c>
      <c r="E19369" s="58">
        <v>1500</v>
      </c>
      <c r="F19369" s="58"/>
      <c r="G19369" s="126">
        <f t="shared" si="473"/>
        <v>-1500</v>
      </c>
      <c r="H19369" s="705" t="s">
        <v>12961</v>
      </c>
    </row>
    <row r="19370" spans="1:8" ht="15" x14ac:dyDescent="0.2">
      <c r="A19370" s="734">
        <v>45419</v>
      </c>
      <c r="B19370" s="41" t="s">
        <v>25</v>
      </c>
      <c r="C19370" s="63" t="s">
        <v>4064</v>
      </c>
      <c r="D19370" s="108" t="s">
        <v>13019</v>
      </c>
      <c r="E19370" s="58">
        <v>2450</v>
      </c>
      <c r="F19370" s="58"/>
      <c r="G19370" s="126">
        <f t="shared" si="473"/>
        <v>-2450</v>
      </c>
      <c r="H19370" s="705" t="s">
        <v>12961</v>
      </c>
    </row>
    <row r="19371" spans="1:8" ht="15" x14ac:dyDescent="0.2">
      <c r="A19371" s="734">
        <v>45419</v>
      </c>
      <c r="B19371" s="41" t="s">
        <v>11892</v>
      </c>
      <c r="C19371" s="63" t="s">
        <v>5740</v>
      </c>
      <c r="D19371" s="108" t="s">
        <v>369</v>
      </c>
      <c r="E19371" s="58">
        <v>200</v>
      </c>
      <c r="F19371" s="58"/>
      <c r="G19371" s="126">
        <f t="shared" si="473"/>
        <v>-200</v>
      </c>
      <c r="H19371" s="705" t="s">
        <v>12961</v>
      </c>
    </row>
    <row r="19372" spans="1:8" ht="15" x14ac:dyDescent="0.2">
      <c r="A19372" s="734">
        <v>45419</v>
      </c>
      <c r="B19372" s="41" t="s">
        <v>11613</v>
      </c>
      <c r="C19372" s="63" t="s">
        <v>12704</v>
      </c>
      <c r="D19372" s="108" t="s">
        <v>13021</v>
      </c>
      <c r="E19372" s="58">
        <v>130000</v>
      </c>
      <c r="F19372" s="58"/>
      <c r="G19372" s="126">
        <f t="shared" ref="G19372:G19376" si="474">F19372-E19372</f>
        <v>-130000</v>
      </c>
      <c r="H19372" s="705" t="s">
        <v>12961</v>
      </c>
    </row>
    <row r="19373" spans="1:8" ht="15" x14ac:dyDescent="0.2">
      <c r="A19373" s="734">
        <v>45419</v>
      </c>
      <c r="B19373" s="41" t="s">
        <v>11022</v>
      </c>
      <c r="C19373" s="63" t="s">
        <v>7221</v>
      </c>
      <c r="D19373" s="108" t="s">
        <v>13020</v>
      </c>
      <c r="E19373" s="58">
        <v>250000</v>
      </c>
      <c r="F19373" s="58"/>
      <c r="G19373" s="126">
        <f t="shared" si="474"/>
        <v>-250000</v>
      </c>
      <c r="H19373" s="705" t="s">
        <v>12961</v>
      </c>
    </row>
    <row r="19374" spans="1:8" ht="15" x14ac:dyDescent="0.2">
      <c r="A19374" s="734">
        <v>45419</v>
      </c>
      <c r="B19374" s="41" t="s">
        <v>12525</v>
      </c>
      <c r="C19374" s="63" t="s">
        <v>6475</v>
      </c>
      <c r="D19374" s="108" t="s">
        <v>13022</v>
      </c>
      <c r="E19374" s="58">
        <v>65000</v>
      </c>
      <c r="F19374" s="58"/>
      <c r="G19374" s="126">
        <f t="shared" si="474"/>
        <v>-65000</v>
      </c>
      <c r="H19374" s="705" t="s">
        <v>12961</v>
      </c>
    </row>
    <row r="19375" spans="1:8" ht="15" x14ac:dyDescent="0.2">
      <c r="A19375" s="734">
        <v>45419</v>
      </c>
      <c r="B19375" s="41" t="s">
        <v>3945</v>
      </c>
      <c r="C19375" s="63" t="s">
        <v>437</v>
      </c>
      <c r="D19375" s="108" t="s">
        <v>13023</v>
      </c>
      <c r="E19375" s="58">
        <v>45000</v>
      </c>
      <c r="F19375" s="58"/>
      <c r="G19375" s="126">
        <f t="shared" si="474"/>
        <v>-45000</v>
      </c>
      <c r="H19375" s="705" t="s">
        <v>12961</v>
      </c>
    </row>
    <row r="19376" spans="1:8" ht="15" x14ac:dyDescent="0.2">
      <c r="A19376" s="734">
        <v>45419</v>
      </c>
      <c r="B19376" s="41" t="s">
        <v>12359</v>
      </c>
      <c r="C19376" s="63" t="s">
        <v>13025</v>
      </c>
      <c r="D19376" s="108" t="s">
        <v>13024</v>
      </c>
      <c r="E19376" s="58">
        <v>50000</v>
      </c>
      <c r="F19376" s="58"/>
      <c r="G19376" s="126">
        <f t="shared" si="474"/>
        <v>-50000</v>
      </c>
      <c r="H19376" s="705" t="s">
        <v>12961</v>
      </c>
    </row>
    <row r="19377" spans="1:8" ht="15" x14ac:dyDescent="0.2">
      <c r="A19377" s="734">
        <v>45420</v>
      </c>
      <c r="B19377" s="41" t="s">
        <v>25</v>
      </c>
      <c r="C19377" s="63" t="s">
        <v>8148</v>
      </c>
      <c r="D19377" s="108" t="s">
        <v>6309</v>
      </c>
      <c r="E19377" s="58">
        <v>865</v>
      </c>
      <c r="F19377" s="58"/>
      <c r="G19377" s="126">
        <f t="shared" ref="G19377:G19389" si="475">F19377-E19377</f>
        <v>-865</v>
      </c>
      <c r="H19377" s="705" t="s">
        <v>12961</v>
      </c>
    </row>
    <row r="19378" spans="1:8" ht="15" x14ac:dyDescent="0.2">
      <c r="A19378" s="734">
        <v>45420</v>
      </c>
      <c r="B19378" s="41" t="s">
        <v>11734</v>
      </c>
      <c r="C19378" s="63" t="s">
        <v>5740</v>
      </c>
      <c r="D19378" s="108" t="s">
        <v>13026</v>
      </c>
      <c r="E19378" s="58">
        <v>1500</v>
      </c>
      <c r="F19378" s="58"/>
      <c r="G19378" s="126">
        <f t="shared" si="475"/>
        <v>-1500</v>
      </c>
      <c r="H19378" s="705" t="s">
        <v>12961</v>
      </c>
    </row>
    <row r="19379" spans="1:8" ht="15" x14ac:dyDescent="0.2">
      <c r="A19379" s="734">
        <v>45420</v>
      </c>
      <c r="B19379" s="41" t="s">
        <v>13027</v>
      </c>
      <c r="C19379" s="63" t="s">
        <v>11970</v>
      </c>
      <c r="D19379" s="108" t="s">
        <v>1156</v>
      </c>
      <c r="E19379" s="58">
        <v>5000</v>
      </c>
      <c r="F19379" s="58"/>
      <c r="G19379" s="126">
        <f t="shared" si="475"/>
        <v>-5000</v>
      </c>
      <c r="H19379" s="705" t="s">
        <v>12961</v>
      </c>
    </row>
    <row r="19380" spans="1:8" ht="15" x14ac:dyDescent="0.2">
      <c r="A19380" s="734">
        <v>45420</v>
      </c>
      <c r="B19380" s="41" t="s">
        <v>12359</v>
      </c>
      <c r="C19380" s="63" t="s">
        <v>10989</v>
      </c>
      <c r="D19380" s="108" t="s">
        <v>13028</v>
      </c>
      <c r="E19380" s="58">
        <v>17000</v>
      </c>
      <c r="F19380" s="58"/>
      <c r="G19380" s="126">
        <f t="shared" si="475"/>
        <v>-17000</v>
      </c>
      <c r="H19380" s="705" t="s">
        <v>12961</v>
      </c>
    </row>
    <row r="19381" spans="1:8" ht="15" x14ac:dyDescent="0.2">
      <c r="A19381" s="734">
        <v>45420</v>
      </c>
      <c r="B19381" s="41" t="s">
        <v>12359</v>
      </c>
      <c r="C19381" s="63" t="s">
        <v>10989</v>
      </c>
      <c r="D19381" s="108" t="s">
        <v>13029</v>
      </c>
      <c r="E19381" s="58">
        <v>42000</v>
      </c>
      <c r="F19381" s="58"/>
      <c r="G19381" s="126">
        <f t="shared" si="475"/>
        <v>-42000</v>
      </c>
      <c r="H19381" s="705" t="s">
        <v>12961</v>
      </c>
    </row>
    <row r="19382" spans="1:8" ht="15" x14ac:dyDescent="0.2">
      <c r="A19382" s="734">
        <v>45420</v>
      </c>
      <c r="B19382" s="41" t="s">
        <v>12359</v>
      </c>
      <c r="C19382" s="63" t="s">
        <v>10989</v>
      </c>
      <c r="D19382" s="108" t="s">
        <v>13030</v>
      </c>
      <c r="E19382" s="58">
        <v>31000</v>
      </c>
      <c r="F19382" s="58"/>
      <c r="G19382" s="126">
        <f t="shared" si="475"/>
        <v>-31000</v>
      </c>
      <c r="H19382" s="705" t="s">
        <v>12961</v>
      </c>
    </row>
    <row r="19383" spans="1:8" ht="15" x14ac:dyDescent="0.2">
      <c r="A19383" s="734">
        <v>45420</v>
      </c>
      <c r="B19383" s="41" t="s">
        <v>25</v>
      </c>
      <c r="C19383" s="63" t="s">
        <v>2427</v>
      </c>
      <c r="D19383" s="108" t="s">
        <v>2107</v>
      </c>
      <c r="E19383" s="58">
        <v>1500</v>
      </c>
      <c r="F19383" s="58"/>
      <c r="G19383" s="126">
        <f t="shared" si="475"/>
        <v>-1500</v>
      </c>
      <c r="H19383" s="705" t="s">
        <v>12961</v>
      </c>
    </row>
    <row r="19384" spans="1:8" ht="15" x14ac:dyDescent="0.2">
      <c r="A19384" s="734">
        <v>45420</v>
      </c>
      <c r="B19384" s="41" t="s">
        <v>12359</v>
      </c>
      <c r="C19384" s="63" t="s">
        <v>5740</v>
      </c>
      <c r="D19384" s="108" t="s">
        <v>369</v>
      </c>
      <c r="E19384" s="58">
        <v>900</v>
      </c>
      <c r="F19384" s="58"/>
      <c r="G19384" s="126">
        <f t="shared" si="475"/>
        <v>-900</v>
      </c>
      <c r="H19384" s="705" t="s">
        <v>12961</v>
      </c>
    </row>
    <row r="19385" spans="1:8" ht="15" x14ac:dyDescent="0.2">
      <c r="A19385" s="734">
        <v>45420</v>
      </c>
      <c r="B19385" s="41" t="s">
        <v>12419</v>
      </c>
      <c r="C19385" s="63" t="s">
        <v>10989</v>
      </c>
      <c r="D19385" s="108" t="s">
        <v>13064</v>
      </c>
      <c r="E19385" s="58">
        <v>18000</v>
      </c>
      <c r="F19385" s="58"/>
      <c r="G19385" s="126">
        <f t="shared" ref="G19385" si="476">F19385-E19385</f>
        <v>-18000</v>
      </c>
      <c r="H19385" s="705" t="s">
        <v>12961</v>
      </c>
    </row>
    <row r="19386" spans="1:8" ht="15" x14ac:dyDescent="0.2">
      <c r="A19386" s="734">
        <v>45420</v>
      </c>
      <c r="B19386" s="41" t="s">
        <v>11085</v>
      </c>
      <c r="C19386" s="63" t="s">
        <v>391</v>
      </c>
      <c r="D19386" s="108" t="s">
        <v>13065</v>
      </c>
      <c r="E19386" s="58">
        <v>9950</v>
      </c>
      <c r="F19386" s="58"/>
      <c r="G19386" s="126">
        <f t="shared" ref="G19386" si="477">F19386-E19386</f>
        <v>-9950</v>
      </c>
      <c r="H19386" s="705" t="s">
        <v>12961</v>
      </c>
    </row>
    <row r="19387" spans="1:8" ht="15" x14ac:dyDescent="0.2">
      <c r="A19387" s="734">
        <v>45420</v>
      </c>
      <c r="B19387" s="41" t="s">
        <v>103</v>
      </c>
      <c r="C19387" s="63" t="s">
        <v>103</v>
      </c>
      <c r="D19387" s="108" t="s">
        <v>10209</v>
      </c>
      <c r="E19387" s="58">
        <v>3000</v>
      </c>
      <c r="F19387" s="58"/>
      <c r="G19387" s="126">
        <f t="shared" si="475"/>
        <v>-3000</v>
      </c>
      <c r="H19387" s="705" t="s">
        <v>12961</v>
      </c>
    </row>
    <row r="19388" spans="1:8" ht="15" x14ac:dyDescent="0.2">
      <c r="A19388" s="734">
        <v>45420</v>
      </c>
      <c r="B19388" s="41" t="s">
        <v>3944</v>
      </c>
      <c r="C19388" s="63" t="s">
        <v>391</v>
      </c>
      <c r="D19388" s="108" t="s">
        <v>13035</v>
      </c>
      <c r="E19388" s="58">
        <v>700</v>
      </c>
      <c r="F19388" s="58"/>
      <c r="G19388" s="126">
        <f t="shared" si="475"/>
        <v>-700</v>
      </c>
      <c r="H19388" s="705" t="s">
        <v>12961</v>
      </c>
    </row>
    <row r="19389" spans="1:8" ht="15" x14ac:dyDescent="0.2">
      <c r="A19389" s="734">
        <v>45420</v>
      </c>
      <c r="B19389" s="41" t="s">
        <v>11085</v>
      </c>
      <c r="C19389" s="63" t="s">
        <v>391</v>
      </c>
      <c r="D19389" s="108" t="s">
        <v>5137</v>
      </c>
      <c r="E19389" s="58">
        <v>13970</v>
      </c>
      <c r="F19389" s="58"/>
      <c r="G19389" s="126">
        <f t="shared" si="475"/>
        <v>-13970</v>
      </c>
      <c r="H19389" s="705" t="s">
        <v>12961</v>
      </c>
    </row>
    <row r="19390" spans="1:8" ht="15" x14ac:dyDescent="0.2">
      <c r="A19390" s="734">
        <v>45420</v>
      </c>
      <c r="B19390" s="41" t="s">
        <v>25</v>
      </c>
      <c r="C19390" s="63" t="s">
        <v>7593</v>
      </c>
      <c r="D19390" s="108" t="s">
        <v>13036</v>
      </c>
      <c r="E19390" s="58">
        <v>85000</v>
      </c>
      <c r="F19390" s="58"/>
      <c r="G19390" s="126">
        <f t="shared" ref="G19390" si="478">F19390-E19390</f>
        <v>-85000</v>
      </c>
      <c r="H19390" s="705" t="s">
        <v>12961</v>
      </c>
    </row>
    <row r="19391" spans="1:8" ht="15" x14ac:dyDescent="0.2">
      <c r="A19391" s="734">
        <v>45420</v>
      </c>
      <c r="B19391" s="41" t="s">
        <v>25</v>
      </c>
      <c r="C19391" s="63" t="s">
        <v>391</v>
      </c>
      <c r="D19391" s="108" t="s">
        <v>13038</v>
      </c>
      <c r="E19391" s="58">
        <v>20950</v>
      </c>
      <c r="F19391" s="58"/>
      <c r="G19391" s="126">
        <f t="shared" ref="G19391" si="479">F19391-E19391</f>
        <v>-20950</v>
      </c>
      <c r="H19391" s="705" t="s">
        <v>12961</v>
      </c>
    </row>
    <row r="19392" spans="1:8" ht="15" x14ac:dyDescent="0.2">
      <c r="A19392" s="734">
        <v>45420</v>
      </c>
      <c r="B19392" s="41" t="s">
        <v>12359</v>
      </c>
      <c r="C19392" s="63" t="s">
        <v>13043</v>
      </c>
      <c r="D19392" s="108" t="s">
        <v>13039</v>
      </c>
      <c r="E19392" s="58">
        <v>40000</v>
      </c>
      <c r="F19392" s="58"/>
      <c r="G19392" s="126">
        <f t="shared" ref="G19392:G19397" si="480">F19392-E19392</f>
        <v>-40000</v>
      </c>
      <c r="H19392" s="705" t="s">
        <v>12961</v>
      </c>
    </row>
    <row r="19393" spans="1:8" ht="15" x14ac:dyDescent="0.2">
      <c r="A19393" s="734">
        <v>45420</v>
      </c>
      <c r="B19393" s="41" t="s">
        <v>3945</v>
      </c>
      <c r="C19393" s="63" t="s">
        <v>13044</v>
      </c>
      <c r="D19393" s="108" t="s">
        <v>13040</v>
      </c>
      <c r="E19393" s="58">
        <v>50000</v>
      </c>
      <c r="F19393" s="58"/>
      <c r="G19393" s="126">
        <f t="shared" si="480"/>
        <v>-50000</v>
      </c>
      <c r="H19393" s="705" t="s">
        <v>12961</v>
      </c>
    </row>
    <row r="19394" spans="1:8" ht="15" x14ac:dyDescent="0.2">
      <c r="A19394" s="734">
        <v>45420</v>
      </c>
      <c r="B19394" s="41" t="s">
        <v>11131</v>
      </c>
      <c r="C19394" s="63" t="s">
        <v>12510</v>
      </c>
      <c r="D19394" s="108" t="s">
        <v>13041</v>
      </c>
      <c r="E19394" s="58">
        <v>400000</v>
      </c>
      <c r="F19394" s="58"/>
      <c r="G19394" s="126">
        <f t="shared" si="480"/>
        <v>-400000</v>
      </c>
      <c r="H19394" s="705" t="s">
        <v>12961</v>
      </c>
    </row>
    <row r="19395" spans="1:8" ht="15" x14ac:dyDescent="0.2">
      <c r="A19395" s="734">
        <v>45420</v>
      </c>
      <c r="B19395" s="41" t="s">
        <v>12525</v>
      </c>
      <c r="C19395" s="63" t="s">
        <v>12799</v>
      </c>
      <c r="D19395" s="108" t="s">
        <v>13042</v>
      </c>
      <c r="E19395" s="58">
        <v>750000</v>
      </c>
      <c r="F19395" s="58"/>
      <c r="G19395" s="126">
        <f t="shared" si="480"/>
        <v>-750000</v>
      </c>
      <c r="H19395" s="705" t="s">
        <v>12961</v>
      </c>
    </row>
    <row r="19396" spans="1:8" ht="15" x14ac:dyDescent="0.2">
      <c r="A19396" s="734">
        <v>45420</v>
      </c>
      <c r="B19396" s="41" t="s">
        <v>12359</v>
      </c>
      <c r="C19396" s="63" t="s">
        <v>10989</v>
      </c>
      <c r="D19396" s="108" t="s">
        <v>13078</v>
      </c>
      <c r="E19396" s="58">
        <v>354000</v>
      </c>
      <c r="F19396" s="58"/>
      <c r="G19396" s="126">
        <f t="shared" ref="G19396" si="481">F19396-E19396</f>
        <v>-354000</v>
      </c>
      <c r="H19396" s="705" t="s">
        <v>12961</v>
      </c>
    </row>
    <row r="19397" spans="1:8" ht="15" x14ac:dyDescent="0.2">
      <c r="A19397" s="734">
        <v>45421</v>
      </c>
      <c r="B19397" s="41" t="s">
        <v>12359</v>
      </c>
      <c r="C19397" s="63" t="s">
        <v>12399</v>
      </c>
      <c r="D19397" s="108" t="s">
        <v>12454</v>
      </c>
      <c r="E19397" s="58">
        <v>530000</v>
      </c>
      <c r="F19397" s="58"/>
      <c r="G19397" s="126">
        <f t="shared" si="480"/>
        <v>-530000</v>
      </c>
      <c r="H19397" s="705" t="s">
        <v>12961</v>
      </c>
    </row>
    <row r="19398" spans="1:8" ht="15" x14ac:dyDescent="0.2">
      <c r="A19398" s="734">
        <v>45422</v>
      </c>
      <c r="B19398" s="41" t="s">
        <v>3945</v>
      </c>
      <c r="C19398" s="63" t="s">
        <v>5409</v>
      </c>
      <c r="D19398" s="108" t="s">
        <v>13067</v>
      </c>
      <c r="E19398" s="58">
        <v>24200</v>
      </c>
      <c r="F19398" s="58"/>
      <c r="G19398" s="126">
        <f t="shared" ref="G19398:G19423" si="482">F19398-E19398</f>
        <v>-24200</v>
      </c>
      <c r="H19398" s="705" t="s">
        <v>12961</v>
      </c>
    </row>
    <row r="19399" spans="1:8" ht="15" customHeight="1" x14ac:dyDescent="0.2">
      <c r="A19399" s="734">
        <v>45422</v>
      </c>
      <c r="B19399" s="41" t="s">
        <v>12716</v>
      </c>
      <c r="C19399" s="63" t="s">
        <v>391</v>
      </c>
      <c r="D19399" s="108" t="s">
        <v>13079</v>
      </c>
      <c r="E19399" s="58">
        <v>15000</v>
      </c>
      <c r="F19399" s="58"/>
      <c r="G19399" s="126">
        <f t="shared" ref="G19399:G19404" si="483">F19399-E19399</f>
        <v>-15000</v>
      </c>
      <c r="H19399" s="705" t="s">
        <v>12961</v>
      </c>
    </row>
    <row r="19400" spans="1:8" ht="15" x14ac:dyDescent="0.2">
      <c r="A19400" s="734">
        <v>45422</v>
      </c>
      <c r="B19400" s="41" t="s">
        <v>12419</v>
      </c>
      <c r="C19400" s="63" t="s">
        <v>285</v>
      </c>
      <c r="D19400" s="108" t="s">
        <v>13080</v>
      </c>
      <c r="E19400" s="58">
        <v>15000</v>
      </c>
      <c r="F19400" s="58"/>
      <c r="G19400" s="126">
        <f t="shared" si="483"/>
        <v>-15000</v>
      </c>
      <c r="H19400" s="705" t="s">
        <v>12961</v>
      </c>
    </row>
    <row r="19401" spans="1:8" ht="15" x14ac:dyDescent="0.2">
      <c r="A19401" s="734">
        <v>45422</v>
      </c>
      <c r="B19401" s="41" t="s">
        <v>11892</v>
      </c>
      <c r="C19401" s="63" t="s">
        <v>285</v>
      </c>
      <c r="D19401" s="108" t="s">
        <v>13080</v>
      </c>
      <c r="E19401" s="58">
        <v>15000</v>
      </c>
      <c r="F19401" s="58"/>
      <c r="G19401" s="126">
        <f t="shared" ref="G19401:G19403" si="484">F19401-E19401</f>
        <v>-15000</v>
      </c>
      <c r="H19401" s="705" t="s">
        <v>12961</v>
      </c>
    </row>
    <row r="19402" spans="1:8" ht="15" x14ac:dyDescent="0.2">
      <c r="A19402" s="734">
        <v>45422</v>
      </c>
      <c r="B19402" s="41" t="s">
        <v>10907</v>
      </c>
      <c r="C19402" s="63" t="s">
        <v>285</v>
      </c>
      <c r="D19402" s="108" t="s">
        <v>13080</v>
      </c>
      <c r="E19402" s="58">
        <v>15000</v>
      </c>
      <c r="F19402" s="58"/>
      <c r="G19402" s="126">
        <f t="shared" si="484"/>
        <v>-15000</v>
      </c>
      <c r="H19402" s="705" t="s">
        <v>12961</v>
      </c>
    </row>
    <row r="19403" spans="1:8" ht="15" x14ac:dyDescent="0.2">
      <c r="A19403" s="734">
        <v>45422</v>
      </c>
      <c r="B19403" s="41" t="s">
        <v>10230</v>
      </c>
      <c r="C19403" s="63" t="s">
        <v>285</v>
      </c>
      <c r="D19403" s="108" t="s">
        <v>13080</v>
      </c>
      <c r="E19403" s="58">
        <v>15000</v>
      </c>
      <c r="F19403" s="58"/>
      <c r="G19403" s="126">
        <f t="shared" si="484"/>
        <v>-15000</v>
      </c>
      <c r="H19403" s="705" t="s">
        <v>12961</v>
      </c>
    </row>
    <row r="19404" spans="1:8" ht="15" x14ac:dyDescent="0.2">
      <c r="A19404" s="734">
        <v>45422</v>
      </c>
      <c r="B19404" s="41" t="s">
        <v>10230</v>
      </c>
      <c r="C19404" s="63" t="s">
        <v>2795</v>
      </c>
      <c r="D19404" s="108" t="s">
        <v>13081</v>
      </c>
      <c r="E19404" s="58">
        <v>13000</v>
      </c>
      <c r="F19404" s="58"/>
      <c r="G19404" s="126">
        <f t="shared" si="483"/>
        <v>-13000</v>
      </c>
      <c r="H19404" s="705" t="s">
        <v>12961</v>
      </c>
    </row>
    <row r="19405" spans="1:8" ht="15" x14ac:dyDescent="0.2">
      <c r="A19405" s="734">
        <v>45423</v>
      </c>
      <c r="B19405" s="41" t="s">
        <v>103</v>
      </c>
      <c r="C19405" s="63" t="s">
        <v>2995</v>
      </c>
      <c r="D19405" s="108" t="s">
        <v>1156</v>
      </c>
      <c r="E19405" s="58">
        <v>10300</v>
      </c>
      <c r="F19405" s="58"/>
      <c r="G19405" s="126">
        <f t="shared" si="482"/>
        <v>-10300</v>
      </c>
      <c r="H19405" s="705" t="s">
        <v>12961</v>
      </c>
    </row>
    <row r="19406" spans="1:8" ht="15" x14ac:dyDescent="0.2">
      <c r="A19406" s="734">
        <v>45423</v>
      </c>
      <c r="B19406" s="41" t="s">
        <v>13069</v>
      </c>
      <c r="C19406" s="63" t="s">
        <v>5740</v>
      </c>
      <c r="D19406" s="108" t="s">
        <v>369</v>
      </c>
      <c r="E19406" s="58">
        <v>1500</v>
      </c>
      <c r="F19406" s="58"/>
      <c r="G19406" s="126">
        <f t="shared" si="482"/>
        <v>-1500</v>
      </c>
      <c r="H19406" s="705" t="s">
        <v>12961</v>
      </c>
    </row>
    <row r="19407" spans="1:8" ht="15" x14ac:dyDescent="0.2">
      <c r="A19407" s="734">
        <v>45423</v>
      </c>
      <c r="B19407" s="41" t="s">
        <v>12419</v>
      </c>
      <c r="C19407" s="63" t="s">
        <v>8370</v>
      </c>
      <c r="D19407" s="108" t="s">
        <v>369</v>
      </c>
      <c r="E19407" s="58">
        <v>6000</v>
      </c>
      <c r="F19407" s="58"/>
      <c r="G19407" s="126">
        <f t="shared" si="482"/>
        <v>-6000</v>
      </c>
      <c r="H19407" s="705" t="s">
        <v>12961</v>
      </c>
    </row>
    <row r="19408" spans="1:8" ht="15" x14ac:dyDescent="0.2">
      <c r="A19408" s="734">
        <v>45423</v>
      </c>
      <c r="B19408" s="41" t="s">
        <v>103</v>
      </c>
      <c r="C19408" s="63" t="s">
        <v>103</v>
      </c>
      <c r="D19408" s="108" t="s">
        <v>10209</v>
      </c>
      <c r="E19408" s="58">
        <v>3000</v>
      </c>
      <c r="F19408" s="58"/>
      <c r="G19408" s="126">
        <f t="shared" si="482"/>
        <v>-3000</v>
      </c>
      <c r="H19408" s="705" t="s">
        <v>12961</v>
      </c>
    </row>
    <row r="19409" spans="1:8" ht="15" x14ac:dyDescent="0.2">
      <c r="A19409" s="734">
        <v>45423</v>
      </c>
      <c r="B19409" s="41" t="s">
        <v>11892</v>
      </c>
      <c r="C19409" s="63" t="s">
        <v>5740</v>
      </c>
      <c r="D19409" s="108" t="s">
        <v>369</v>
      </c>
      <c r="E19409" s="58">
        <v>2200</v>
      </c>
      <c r="F19409" s="58"/>
      <c r="G19409" s="126">
        <f t="shared" si="482"/>
        <v>-2200</v>
      </c>
      <c r="H19409" s="705" t="s">
        <v>12961</v>
      </c>
    </row>
    <row r="19410" spans="1:8" ht="15" x14ac:dyDescent="0.2">
      <c r="A19410" s="734">
        <v>45423</v>
      </c>
      <c r="B19410" s="41" t="s">
        <v>12716</v>
      </c>
      <c r="C19410" s="63" t="s">
        <v>9869</v>
      </c>
      <c r="D19410" s="108" t="s">
        <v>1156</v>
      </c>
      <c r="E19410" s="58">
        <v>62550</v>
      </c>
      <c r="F19410" s="58"/>
      <c r="G19410" s="126">
        <f t="shared" si="482"/>
        <v>-62550</v>
      </c>
      <c r="H19410" s="705" t="s">
        <v>12961</v>
      </c>
    </row>
    <row r="19411" spans="1:8" ht="15" x14ac:dyDescent="0.2">
      <c r="A19411" s="734">
        <v>45423</v>
      </c>
      <c r="B19411" s="41" t="s">
        <v>10906</v>
      </c>
      <c r="C19411" s="63" t="s">
        <v>9869</v>
      </c>
      <c r="D19411" s="108" t="s">
        <v>1156</v>
      </c>
      <c r="E19411" s="58">
        <v>9500</v>
      </c>
      <c r="F19411" s="58"/>
      <c r="G19411" s="126">
        <f t="shared" si="482"/>
        <v>-9500</v>
      </c>
      <c r="H19411" s="705" t="s">
        <v>12961</v>
      </c>
    </row>
    <row r="19412" spans="1:8" ht="15" x14ac:dyDescent="0.2">
      <c r="A19412" s="734">
        <v>45423</v>
      </c>
      <c r="B19412" s="41" t="s">
        <v>11734</v>
      </c>
      <c r="C19412" s="63" t="s">
        <v>11548</v>
      </c>
      <c r="D19412" s="108" t="s">
        <v>1156</v>
      </c>
      <c r="E19412" s="58">
        <v>14800</v>
      </c>
      <c r="F19412" s="58"/>
      <c r="G19412" s="126">
        <f t="shared" si="482"/>
        <v>-14800</v>
      </c>
      <c r="H19412" s="705" t="s">
        <v>12961</v>
      </c>
    </row>
    <row r="19413" spans="1:8" ht="15" x14ac:dyDescent="0.2">
      <c r="A19413" s="734">
        <v>45423</v>
      </c>
      <c r="B19413" s="41" t="s">
        <v>13069</v>
      </c>
      <c r="C19413" s="63" t="s">
        <v>11548</v>
      </c>
      <c r="D19413" s="108" t="s">
        <v>1156</v>
      </c>
      <c r="E19413" s="58">
        <v>53000</v>
      </c>
      <c r="F19413" s="58"/>
      <c r="G19413" s="126">
        <f t="shared" si="482"/>
        <v>-53000</v>
      </c>
      <c r="H19413" s="705" t="s">
        <v>12961</v>
      </c>
    </row>
    <row r="19414" spans="1:8" ht="15" x14ac:dyDescent="0.2">
      <c r="A19414" s="734">
        <v>45423</v>
      </c>
      <c r="B19414" s="41" t="s">
        <v>12359</v>
      </c>
      <c r="C19414" s="63" t="s">
        <v>5740</v>
      </c>
      <c r="D19414" s="108" t="s">
        <v>1156</v>
      </c>
      <c r="E19414" s="58">
        <v>1000</v>
      </c>
      <c r="F19414" s="58"/>
      <c r="G19414" s="126">
        <f t="shared" si="482"/>
        <v>-1000</v>
      </c>
      <c r="H19414" s="705" t="s">
        <v>12961</v>
      </c>
    </row>
    <row r="19415" spans="1:8" ht="15" x14ac:dyDescent="0.2">
      <c r="A19415" s="734">
        <v>45423</v>
      </c>
      <c r="B19415" s="41" t="s">
        <v>11734</v>
      </c>
      <c r="C19415" s="63" t="s">
        <v>6562</v>
      </c>
      <c r="D19415" s="108" t="s">
        <v>13070</v>
      </c>
      <c r="E19415" s="58">
        <v>21850</v>
      </c>
      <c r="F19415" s="58"/>
      <c r="G19415" s="126">
        <f t="shared" si="482"/>
        <v>-21850</v>
      </c>
      <c r="H19415" s="705" t="s">
        <v>12961</v>
      </c>
    </row>
    <row r="19416" spans="1:8" ht="15" x14ac:dyDescent="0.2">
      <c r="A19416" s="734">
        <v>45423</v>
      </c>
      <c r="B19416" s="41" t="s">
        <v>11892</v>
      </c>
      <c r="C19416" s="63" t="s">
        <v>5740</v>
      </c>
      <c r="D19416" s="108" t="s">
        <v>369</v>
      </c>
      <c r="E19416" s="58">
        <v>1800</v>
      </c>
      <c r="F19416" s="58"/>
      <c r="G19416" s="126">
        <f t="shared" si="482"/>
        <v>-1800</v>
      </c>
      <c r="H19416" s="705" t="s">
        <v>12961</v>
      </c>
    </row>
    <row r="19417" spans="1:8" ht="15" x14ac:dyDescent="0.2">
      <c r="A19417" s="734">
        <v>45423</v>
      </c>
      <c r="B19417" s="41" t="s">
        <v>11892</v>
      </c>
      <c r="C19417" s="63" t="s">
        <v>5740</v>
      </c>
      <c r="D19417" s="108" t="s">
        <v>369</v>
      </c>
      <c r="E19417" s="58">
        <v>800</v>
      </c>
      <c r="F19417" s="58"/>
      <c r="G19417" s="126">
        <f t="shared" si="482"/>
        <v>-800</v>
      </c>
      <c r="H19417" s="705" t="s">
        <v>12961</v>
      </c>
    </row>
    <row r="19418" spans="1:8" ht="15" x14ac:dyDescent="0.2">
      <c r="A19418" s="734">
        <v>45423</v>
      </c>
      <c r="B19418" s="41" t="s">
        <v>3945</v>
      </c>
      <c r="C19418" s="63" t="s">
        <v>13071</v>
      </c>
      <c r="D19418" s="108" t="s">
        <v>13072</v>
      </c>
      <c r="E19418" s="58">
        <v>84500</v>
      </c>
      <c r="F19418" s="58"/>
      <c r="G19418" s="126">
        <f t="shared" si="482"/>
        <v>-84500</v>
      </c>
      <c r="H19418" s="705" t="s">
        <v>12961</v>
      </c>
    </row>
    <row r="19419" spans="1:8" ht="15" x14ac:dyDescent="0.2">
      <c r="A19419" s="734">
        <v>45423</v>
      </c>
      <c r="B19419" s="41" t="s">
        <v>11892</v>
      </c>
      <c r="C19419" s="63" t="s">
        <v>12195</v>
      </c>
      <c r="D19419" s="108" t="s">
        <v>6925</v>
      </c>
      <c r="E19419" s="58">
        <v>135900</v>
      </c>
      <c r="F19419" s="58"/>
      <c r="G19419" s="126">
        <f t="shared" si="482"/>
        <v>-135900</v>
      </c>
      <c r="H19419" s="705" t="s">
        <v>12961</v>
      </c>
    </row>
    <row r="19420" spans="1:8" ht="15" x14ac:dyDescent="0.2">
      <c r="A19420" s="734">
        <v>45423</v>
      </c>
      <c r="B19420" s="41" t="s">
        <v>12419</v>
      </c>
      <c r="C19420" s="63" t="s">
        <v>10989</v>
      </c>
      <c r="D19420" s="108" t="s">
        <v>13073</v>
      </c>
      <c r="E19420" s="58">
        <v>57000</v>
      </c>
      <c r="F19420" s="58"/>
      <c r="G19420" s="126">
        <f t="shared" si="482"/>
        <v>-57000</v>
      </c>
      <c r="H19420" s="705" t="s">
        <v>12961</v>
      </c>
    </row>
    <row r="19421" spans="1:8" ht="15" x14ac:dyDescent="0.2">
      <c r="A19421" s="734">
        <v>45423</v>
      </c>
      <c r="B19421" s="41" t="s">
        <v>11892</v>
      </c>
      <c r="C19421" s="63" t="s">
        <v>10989</v>
      </c>
      <c r="D19421" s="108" t="s">
        <v>13074</v>
      </c>
      <c r="E19421" s="58">
        <v>84800</v>
      </c>
      <c r="F19421" s="58"/>
      <c r="G19421" s="126">
        <f t="shared" si="482"/>
        <v>-84800</v>
      </c>
      <c r="H19421" s="705" t="s">
        <v>12961</v>
      </c>
    </row>
    <row r="19422" spans="1:8" ht="15" x14ac:dyDescent="0.2">
      <c r="A19422" s="734">
        <v>45423</v>
      </c>
      <c r="B19422" s="41" t="s">
        <v>12419</v>
      </c>
      <c r="C19422" s="63" t="s">
        <v>12022</v>
      </c>
      <c r="D19422" s="108" t="s">
        <v>13082</v>
      </c>
      <c r="E19422" s="58">
        <v>1500000</v>
      </c>
      <c r="F19422" s="58"/>
      <c r="G19422" s="126">
        <f t="shared" si="482"/>
        <v>-1500000</v>
      </c>
      <c r="H19422" s="705" t="s">
        <v>12961</v>
      </c>
    </row>
    <row r="19423" spans="1:8" ht="15" x14ac:dyDescent="0.2">
      <c r="A19423" s="734">
        <v>45424</v>
      </c>
      <c r="B19423" s="41" t="s">
        <v>11085</v>
      </c>
      <c r="C19423" s="63" t="s">
        <v>6782</v>
      </c>
      <c r="D19423" s="108" t="s">
        <v>10719</v>
      </c>
      <c r="E19423" s="58">
        <v>220000</v>
      </c>
      <c r="F19423" s="58"/>
      <c r="G19423" s="126">
        <f t="shared" si="482"/>
        <v>-220000</v>
      </c>
      <c r="H19423" s="705" t="s">
        <v>12961</v>
      </c>
    </row>
    <row r="19424" spans="1:8" ht="15" x14ac:dyDescent="0.2">
      <c r="A19424" s="734">
        <v>45425</v>
      </c>
      <c r="B19424" s="41" t="s">
        <v>11892</v>
      </c>
      <c r="C19424" s="63" t="s">
        <v>12752</v>
      </c>
      <c r="D19424" s="108" t="s">
        <v>13077</v>
      </c>
      <c r="E19424" s="58">
        <v>238800</v>
      </c>
      <c r="F19424" s="58"/>
      <c r="G19424" s="126">
        <f t="shared" ref="G19424:G19426" si="485">F19424-E19424</f>
        <v>-238800</v>
      </c>
      <c r="H19424" s="705" t="s">
        <v>12961</v>
      </c>
    </row>
    <row r="19425" spans="1:8" ht="15" x14ac:dyDescent="0.2">
      <c r="A19425" s="734">
        <v>45425</v>
      </c>
      <c r="B19425" s="41" t="s">
        <v>103</v>
      </c>
      <c r="C19425" s="63" t="s">
        <v>13075</v>
      </c>
      <c r="D19425" s="108" t="s">
        <v>13076</v>
      </c>
      <c r="E19425" s="58">
        <v>2000</v>
      </c>
      <c r="F19425" s="58"/>
      <c r="G19425" s="126">
        <f t="shared" si="485"/>
        <v>-2000</v>
      </c>
      <c r="H19425" s="705" t="s">
        <v>12961</v>
      </c>
    </row>
    <row r="19426" spans="1:8" ht="15" x14ac:dyDescent="0.2">
      <c r="A19426" s="734">
        <v>45425</v>
      </c>
      <c r="B19426" s="41" t="s">
        <v>11892</v>
      </c>
      <c r="C19426" s="63" t="s">
        <v>5740</v>
      </c>
      <c r="D19426" s="108" t="s">
        <v>369</v>
      </c>
      <c r="E19426" s="58">
        <v>760</v>
      </c>
      <c r="F19426" s="58"/>
      <c r="G19426" s="126">
        <f t="shared" si="485"/>
        <v>-760</v>
      </c>
      <c r="H19426" s="705" t="s">
        <v>12961</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12961</v>
      </c>
    </row>
    <row r="19428" spans="1:8" ht="15" x14ac:dyDescent="0.2">
      <c r="A19428" s="734">
        <v>45425</v>
      </c>
      <c r="B19428" s="41" t="s">
        <v>11734</v>
      </c>
      <c r="C19428" s="63" t="s">
        <v>5740</v>
      </c>
      <c r="D19428" s="108" t="s">
        <v>369</v>
      </c>
      <c r="E19428" s="58">
        <v>900</v>
      </c>
      <c r="F19428" s="58"/>
      <c r="G19428" s="126">
        <f t="shared" si="486"/>
        <v>-900</v>
      </c>
      <c r="H19428" s="705" t="s">
        <v>12961</v>
      </c>
    </row>
    <row r="19429" spans="1:8" ht="15" x14ac:dyDescent="0.2">
      <c r="A19429" s="734">
        <v>45425</v>
      </c>
      <c r="B19429" s="41" t="s">
        <v>11085</v>
      </c>
      <c r="C19429" s="63" t="s">
        <v>12465</v>
      </c>
      <c r="D19429" s="108" t="s">
        <v>1156</v>
      </c>
      <c r="E19429" s="58">
        <v>20000</v>
      </c>
      <c r="F19429" s="58"/>
      <c r="G19429" s="126">
        <f t="shared" si="486"/>
        <v>-20000</v>
      </c>
      <c r="H19429" s="705" t="s">
        <v>12961</v>
      </c>
    </row>
    <row r="19430" spans="1:8" ht="15" x14ac:dyDescent="0.2">
      <c r="A19430" s="734">
        <v>45425</v>
      </c>
      <c r="B19430" s="41" t="s">
        <v>11892</v>
      </c>
      <c r="C19430" s="63" t="s">
        <v>5740</v>
      </c>
      <c r="D19430" s="108" t="s">
        <v>369</v>
      </c>
      <c r="E19430" s="58">
        <v>3000</v>
      </c>
      <c r="F19430" s="58"/>
      <c r="G19430" s="126">
        <f t="shared" si="486"/>
        <v>-3000</v>
      </c>
      <c r="H19430" s="705" t="s">
        <v>12961</v>
      </c>
    </row>
    <row r="19431" spans="1:8" ht="15" x14ac:dyDescent="0.2">
      <c r="A19431" s="734">
        <v>45425</v>
      </c>
      <c r="B19431" s="41" t="s">
        <v>11734</v>
      </c>
      <c r="C19431" s="63" t="s">
        <v>12756</v>
      </c>
      <c r="D19431" s="108" t="s">
        <v>11311</v>
      </c>
      <c r="E19431" s="58">
        <v>51350</v>
      </c>
      <c r="F19431" s="58"/>
      <c r="G19431" s="126">
        <f t="shared" si="486"/>
        <v>-51350</v>
      </c>
      <c r="H19431" s="705" t="s">
        <v>12961</v>
      </c>
    </row>
    <row r="19432" spans="1:8" ht="15" x14ac:dyDescent="0.2">
      <c r="A19432" s="734">
        <v>45425</v>
      </c>
      <c r="B19432" s="41" t="s">
        <v>12359</v>
      </c>
      <c r="C19432" s="63" t="s">
        <v>10989</v>
      </c>
      <c r="D19432" s="108" t="s">
        <v>13085</v>
      </c>
      <c r="E19432" s="58">
        <v>70000</v>
      </c>
      <c r="F19432" s="58"/>
      <c r="G19432" s="126">
        <f t="shared" ref="G19432:G19434" si="487">F19432-E19432</f>
        <v>-70000</v>
      </c>
      <c r="H19432" s="705" t="s">
        <v>12961</v>
      </c>
    </row>
    <row r="19433" spans="1:8" ht="15" x14ac:dyDescent="0.2">
      <c r="A19433" s="734">
        <v>45425</v>
      </c>
      <c r="B19433" s="41" t="s">
        <v>11613</v>
      </c>
      <c r="C19433" s="63" t="s">
        <v>10989</v>
      </c>
      <c r="D19433" s="108" t="s">
        <v>13086</v>
      </c>
      <c r="E19433" s="58">
        <v>25000</v>
      </c>
      <c r="F19433" s="58"/>
      <c r="G19433" s="126">
        <f t="shared" si="487"/>
        <v>-25000</v>
      </c>
      <c r="H19433" s="705" t="s">
        <v>12961</v>
      </c>
    </row>
    <row r="19434" spans="1:8" ht="15" x14ac:dyDescent="0.2">
      <c r="A19434" s="734">
        <v>45426</v>
      </c>
      <c r="B19434" s="41" t="s">
        <v>12525</v>
      </c>
      <c r="C19434" s="63" t="s">
        <v>12921</v>
      </c>
      <c r="D19434" s="108" t="s">
        <v>13087</v>
      </c>
      <c r="E19434" s="58">
        <v>10000</v>
      </c>
      <c r="F19434" s="58"/>
      <c r="G19434" s="126">
        <f t="shared" si="487"/>
        <v>-10000</v>
      </c>
      <c r="H19434" s="705" t="s">
        <v>12961</v>
      </c>
    </row>
    <row r="19435" spans="1:8" ht="15" x14ac:dyDescent="0.2">
      <c r="A19435" s="734">
        <v>45426</v>
      </c>
      <c r="B19435" s="41" t="s">
        <v>11892</v>
      </c>
      <c r="C19435" s="63" t="s">
        <v>10989</v>
      </c>
      <c r="D19435" s="108" t="s">
        <v>13088</v>
      </c>
      <c r="E19435" s="58">
        <v>1260</v>
      </c>
      <c r="F19435" s="58"/>
      <c r="G19435" s="126">
        <f t="shared" ref="G19435:G19443" si="488">F19435-E19435</f>
        <v>-1260</v>
      </c>
      <c r="H19435" s="705" t="s">
        <v>12961</v>
      </c>
    </row>
    <row r="19436" spans="1:8" ht="15" x14ac:dyDescent="0.2">
      <c r="A19436" s="734">
        <v>45426</v>
      </c>
      <c r="B19436" s="63" t="s">
        <v>11892</v>
      </c>
      <c r="C19436" s="63" t="s">
        <v>2189</v>
      </c>
      <c r="D19436" s="108" t="s">
        <v>13089</v>
      </c>
      <c r="E19436" s="58">
        <v>14000</v>
      </c>
      <c r="F19436" s="58"/>
      <c r="G19436" s="126">
        <f t="shared" si="488"/>
        <v>-14000</v>
      </c>
      <c r="H19436" s="705" t="s">
        <v>12961</v>
      </c>
    </row>
    <row r="19437" spans="1:8" ht="15" x14ac:dyDescent="0.2">
      <c r="A19437" s="734">
        <v>45426</v>
      </c>
      <c r="B19437" s="41" t="s">
        <v>12359</v>
      </c>
      <c r="C19437" s="63" t="s">
        <v>11102</v>
      </c>
      <c r="D19437" s="108" t="s">
        <v>13090</v>
      </c>
      <c r="E19437" s="58">
        <v>33000</v>
      </c>
      <c r="F19437" s="58"/>
      <c r="G19437" s="126">
        <f t="shared" si="488"/>
        <v>-33000</v>
      </c>
      <c r="H19437" s="705" t="s">
        <v>12961</v>
      </c>
    </row>
    <row r="19438" spans="1:8" ht="15" x14ac:dyDescent="0.2">
      <c r="A19438" s="734">
        <v>45426</v>
      </c>
      <c r="B19438" s="41" t="s">
        <v>11085</v>
      </c>
      <c r="C19438" s="63" t="s">
        <v>10989</v>
      </c>
      <c r="D19438" s="108" t="s">
        <v>13104</v>
      </c>
      <c r="E19438" s="58">
        <v>1960</v>
      </c>
      <c r="F19438" s="58"/>
      <c r="G19438" s="126">
        <f t="shared" ref="G19438:G19439" si="489">F19438-E19438</f>
        <v>-1960</v>
      </c>
      <c r="H19438" s="705" t="s">
        <v>12961</v>
      </c>
    </row>
    <row r="19439" spans="1:8" ht="15" x14ac:dyDescent="0.2">
      <c r="A19439" s="734">
        <v>45426</v>
      </c>
      <c r="B19439" s="41" t="s">
        <v>11892</v>
      </c>
      <c r="C19439" s="63" t="s">
        <v>10989</v>
      </c>
      <c r="D19439" s="108" t="s">
        <v>13105</v>
      </c>
      <c r="E19439" s="58">
        <v>4930</v>
      </c>
      <c r="F19439" s="58"/>
      <c r="G19439" s="126">
        <f t="shared" si="489"/>
        <v>-4930</v>
      </c>
      <c r="H19439" s="705" t="s">
        <v>12961</v>
      </c>
    </row>
    <row r="19440" spans="1:8" ht="15" x14ac:dyDescent="0.2">
      <c r="A19440" s="734">
        <v>45426</v>
      </c>
      <c r="B19440" s="41" t="s">
        <v>11734</v>
      </c>
      <c r="C19440" s="63" t="s">
        <v>10989</v>
      </c>
      <c r="D19440" s="108" t="s">
        <v>13091</v>
      </c>
      <c r="E19440" s="58">
        <v>1500</v>
      </c>
      <c r="F19440" s="58"/>
      <c r="G19440" s="126">
        <f t="shared" si="488"/>
        <v>-1500</v>
      </c>
      <c r="H19440" s="705" t="s">
        <v>12961</v>
      </c>
    </row>
    <row r="19441" spans="1:8" ht="15" x14ac:dyDescent="0.2">
      <c r="A19441" s="734">
        <v>45426</v>
      </c>
      <c r="B19441" s="41" t="s">
        <v>11892</v>
      </c>
      <c r="C19441" s="63" t="s">
        <v>391</v>
      </c>
      <c r="D19441" s="108" t="s">
        <v>13092</v>
      </c>
      <c r="E19441" s="58">
        <v>6650</v>
      </c>
      <c r="F19441" s="58"/>
      <c r="G19441" s="126">
        <f t="shared" si="488"/>
        <v>-6650</v>
      </c>
      <c r="H19441" s="705" t="s">
        <v>12961</v>
      </c>
    </row>
    <row r="19442" spans="1:8" ht="24" x14ac:dyDescent="0.2">
      <c r="A19442" s="734">
        <v>45427</v>
      </c>
      <c r="B19442" s="41" t="s">
        <v>11734</v>
      </c>
      <c r="C19442" s="63" t="s">
        <v>10989</v>
      </c>
      <c r="D19442" s="129" t="s">
        <v>13093</v>
      </c>
      <c r="E19442" s="58">
        <v>26300</v>
      </c>
      <c r="F19442" s="58"/>
      <c r="G19442" s="126">
        <f t="shared" si="488"/>
        <v>-26300</v>
      </c>
      <c r="H19442" s="705" t="s">
        <v>12961</v>
      </c>
    </row>
    <row r="19443" spans="1:8" ht="24" x14ac:dyDescent="0.2">
      <c r="A19443" s="734">
        <v>45427</v>
      </c>
      <c r="B19443" s="63" t="s">
        <v>11613</v>
      </c>
      <c r="C19443" s="551" t="s">
        <v>10989</v>
      </c>
      <c r="D19443" s="740" t="s">
        <v>13094</v>
      </c>
      <c r="E19443" s="552">
        <v>15000</v>
      </c>
      <c r="F19443" s="552"/>
      <c r="G19443" s="552">
        <f t="shared" si="488"/>
        <v>-15000</v>
      </c>
      <c r="H19443" s="1135" t="s">
        <v>12961</v>
      </c>
    </row>
    <row r="19444" spans="1:8" ht="24" x14ac:dyDescent="0.2">
      <c r="A19444" s="734">
        <v>45427</v>
      </c>
      <c r="B19444" s="63" t="s">
        <v>11892</v>
      </c>
      <c r="C19444" s="551" t="s">
        <v>10989</v>
      </c>
      <c r="D19444" s="740" t="s">
        <v>13094</v>
      </c>
      <c r="E19444" s="552">
        <v>15000</v>
      </c>
      <c r="F19444" s="552"/>
      <c r="G19444" s="552">
        <f t="shared" ref="G19444:G19448" si="490">F19444-E19444</f>
        <v>-15000</v>
      </c>
      <c r="H19444" s="1135" t="s">
        <v>12961</v>
      </c>
    </row>
    <row r="19445" spans="1:8" ht="24" x14ac:dyDescent="0.2">
      <c r="A19445" s="734">
        <v>45427</v>
      </c>
      <c r="B19445" s="63" t="s">
        <v>11734</v>
      </c>
      <c r="C19445" s="551" t="s">
        <v>10989</v>
      </c>
      <c r="D19445" s="740" t="s">
        <v>13094</v>
      </c>
      <c r="E19445" s="552">
        <v>15000</v>
      </c>
      <c r="F19445" s="552"/>
      <c r="G19445" s="552">
        <f t="shared" si="490"/>
        <v>-15000</v>
      </c>
      <c r="H19445" s="1135" t="s">
        <v>12961</v>
      </c>
    </row>
    <row r="19446" spans="1:8" ht="24" x14ac:dyDescent="0.2">
      <c r="A19446" s="734">
        <v>45427</v>
      </c>
      <c r="B19446" s="63" t="s">
        <v>11892</v>
      </c>
      <c r="C19446" s="551" t="s">
        <v>10989</v>
      </c>
      <c r="D19446" s="740" t="s">
        <v>13094</v>
      </c>
      <c r="E19446" s="552">
        <v>15000</v>
      </c>
      <c r="F19446" s="552"/>
      <c r="G19446" s="552">
        <f t="shared" si="490"/>
        <v>-15000</v>
      </c>
      <c r="H19446" s="1135" t="s">
        <v>12961</v>
      </c>
    </row>
    <row r="19447" spans="1:8" ht="15" x14ac:dyDescent="0.2">
      <c r="A19447" s="734">
        <v>45427</v>
      </c>
      <c r="B19447" s="41" t="s">
        <v>11085</v>
      </c>
      <c r="C19447" s="63" t="s">
        <v>13095</v>
      </c>
      <c r="D19447" s="108" t="s">
        <v>13096</v>
      </c>
      <c r="E19447" s="58">
        <v>600000</v>
      </c>
      <c r="F19447" s="58"/>
      <c r="G19447" s="126">
        <f t="shared" si="490"/>
        <v>-600000</v>
      </c>
      <c r="H19447" s="705" t="s">
        <v>12961</v>
      </c>
    </row>
    <row r="19448" spans="1:8" ht="15" x14ac:dyDescent="0.2">
      <c r="A19448" s="734">
        <v>45427</v>
      </c>
      <c r="B19448" s="41" t="s">
        <v>11892</v>
      </c>
      <c r="C19448" s="63" t="s">
        <v>391</v>
      </c>
      <c r="D19448" s="108" t="s">
        <v>6581</v>
      </c>
      <c r="E19448" s="58">
        <v>8550</v>
      </c>
      <c r="F19448" s="58"/>
      <c r="G19448" s="126">
        <f t="shared" si="490"/>
        <v>-8550</v>
      </c>
      <c r="H19448" s="705" t="s">
        <v>12961</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12961</v>
      </c>
    </row>
    <row r="19450" spans="1:8" ht="15" x14ac:dyDescent="0.2">
      <c r="A19450" s="734">
        <v>45427</v>
      </c>
      <c r="B19450" s="41" t="s">
        <v>11892</v>
      </c>
      <c r="C19450" s="63" t="s">
        <v>10989</v>
      </c>
      <c r="D19450" s="108" t="s">
        <v>13097</v>
      </c>
      <c r="E19450" s="58">
        <v>19700</v>
      </c>
      <c r="F19450" s="58"/>
      <c r="G19450" s="126">
        <f t="shared" si="491"/>
        <v>-19700</v>
      </c>
      <c r="H19450" s="705" t="s">
        <v>12961</v>
      </c>
    </row>
    <row r="19451" spans="1:8" ht="15" x14ac:dyDescent="0.2">
      <c r="A19451" s="734">
        <v>45427</v>
      </c>
      <c r="B19451" s="41" t="s">
        <v>8874</v>
      </c>
      <c r="C19451" s="63" t="s">
        <v>5740</v>
      </c>
      <c r="D19451" s="108" t="s">
        <v>369</v>
      </c>
      <c r="E19451" s="58">
        <v>500</v>
      </c>
      <c r="F19451" s="58"/>
      <c r="G19451" s="126">
        <f t="shared" ref="G19451:G19453" si="492">F19451-E19451</f>
        <v>-500</v>
      </c>
      <c r="H19451" s="705" t="s">
        <v>12961</v>
      </c>
    </row>
    <row r="19452" spans="1:8" ht="15" x14ac:dyDescent="0.2">
      <c r="A19452" s="734">
        <v>45427</v>
      </c>
      <c r="B19452" s="41" t="s">
        <v>12419</v>
      </c>
      <c r="C19452" s="63" t="s">
        <v>5740</v>
      </c>
      <c r="D19452" s="108" t="s">
        <v>13098</v>
      </c>
      <c r="E19452" s="58">
        <v>11000</v>
      </c>
      <c r="F19452" s="58"/>
      <c r="G19452" s="126">
        <f t="shared" si="492"/>
        <v>-11000</v>
      </c>
      <c r="H19452" s="705" t="s">
        <v>12961</v>
      </c>
    </row>
    <row r="19453" spans="1:8" ht="15" x14ac:dyDescent="0.2">
      <c r="A19453" s="734">
        <v>45427</v>
      </c>
      <c r="B19453" s="41" t="s">
        <v>12419</v>
      </c>
      <c r="C19453" s="63" t="s">
        <v>5740</v>
      </c>
      <c r="D19453" s="108" t="s">
        <v>9605</v>
      </c>
      <c r="E19453" s="58">
        <v>2000</v>
      </c>
      <c r="F19453" s="58"/>
      <c r="G19453" s="126">
        <f t="shared" si="492"/>
        <v>-2000</v>
      </c>
      <c r="H19453" s="705" t="s">
        <v>12961</v>
      </c>
    </row>
    <row r="19454" spans="1:8" ht="15" x14ac:dyDescent="0.2">
      <c r="A19454" s="734">
        <v>45427</v>
      </c>
      <c r="B19454" s="41" t="s">
        <v>12525</v>
      </c>
      <c r="C19454" s="63" t="s">
        <v>11394</v>
      </c>
      <c r="D19454" s="108" t="s">
        <v>13100</v>
      </c>
      <c r="E19454" s="58">
        <v>200000</v>
      </c>
      <c r="F19454" s="58"/>
      <c r="G19454" s="126">
        <f t="shared" ref="G19454:G19455" si="493">F19454-E19454</f>
        <v>-200000</v>
      </c>
      <c r="H19454" s="705" t="s">
        <v>12961</v>
      </c>
    </row>
    <row r="19455" spans="1:8" ht="15" x14ac:dyDescent="0.2">
      <c r="A19455" s="734">
        <v>45427</v>
      </c>
      <c r="B19455" s="41" t="s">
        <v>12525</v>
      </c>
      <c r="C19455" s="63" t="s">
        <v>10989</v>
      </c>
      <c r="D19455" s="108" t="s">
        <v>13099</v>
      </c>
      <c r="E19455" s="58">
        <v>300000</v>
      </c>
      <c r="F19455" s="58"/>
      <c r="G19455" s="126">
        <f t="shared" si="493"/>
        <v>-300000</v>
      </c>
      <c r="H19455" s="705" t="s">
        <v>12961</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12961</v>
      </c>
    </row>
    <row r="19457" spans="1:8" ht="15" x14ac:dyDescent="0.2">
      <c r="A19457" s="734">
        <v>45428</v>
      </c>
      <c r="B19457" s="41" t="s">
        <v>11892</v>
      </c>
      <c r="C19457" s="63" t="s">
        <v>285</v>
      </c>
      <c r="D19457" s="108" t="s">
        <v>8661</v>
      </c>
      <c r="E19457" s="58">
        <v>1000</v>
      </c>
      <c r="F19457" s="58"/>
      <c r="G19457" s="126">
        <f t="shared" si="494"/>
        <v>-1000</v>
      </c>
      <c r="H19457" s="705" t="s">
        <v>12961</v>
      </c>
    </row>
    <row r="19458" spans="1:8" ht="15" x14ac:dyDescent="0.2">
      <c r="A19458" s="734">
        <v>45428</v>
      </c>
      <c r="B19458" s="41" t="s">
        <v>12627</v>
      </c>
      <c r="C19458" s="63" t="s">
        <v>9472</v>
      </c>
      <c r="D19458" s="108" t="s">
        <v>1156</v>
      </c>
      <c r="E19458" s="58">
        <v>35000</v>
      </c>
      <c r="F19458" s="58"/>
      <c r="G19458" s="126">
        <f t="shared" si="494"/>
        <v>-35000</v>
      </c>
      <c r="H19458" s="705" t="s">
        <v>12961</v>
      </c>
    </row>
    <row r="19459" spans="1:8" ht="15" x14ac:dyDescent="0.2">
      <c r="A19459" s="734">
        <v>45428</v>
      </c>
      <c r="B19459" s="41" t="s">
        <v>11085</v>
      </c>
      <c r="C19459" s="63" t="s">
        <v>12465</v>
      </c>
      <c r="D19459" s="108" t="s">
        <v>1156</v>
      </c>
      <c r="E19459" s="58">
        <v>20000</v>
      </c>
      <c r="F19459" s="58"/>
      <c r="G19459" s="126">
        <f t="shared" si="494"/>
        <v>-20000</v>
      </c>
      <c r="H19459" s="705" t="s">
        <v>12961</v>
      </c>
    </row>
    <row r="19460" spans="1:8" ht="15" x14ac:dyDescent="0.2">
      <c r="A19460" s="734">
        <v>45428</v>
      </c>
      <c r="B19460" s="41" t="s">
        <v>12419</v>
      </c>
      <c r="C19460" s="63" t="s">
        <v>10989</v>
      </c>
      <c r="D19460" s="108" t="s">
        <v>13101</v>
      </c>
      <c r="E19460" s="58">
        <v>25600</v>
      </c>
      <c r="F19460" s="58"/>
      <c r="G19460" s="126">
        <f t="shared" si="494"/>
        <v>-25600</v>
      </c>
      <c r="H19460" s="705" t="s">
        <v>12961</v>
      </c>
    </row>
    <row r="19461" spans="1:8" ht="15" x14ac:dyDescent="0.2">
      <c r="A19461" s="734">
        <v>45428</v>
      </c>
      <c r="B19461" s="41" t="s">
        <v>13062</v>
      </c>
      <c r="C19461" s="63" t="s">
        <v>5740</v>
      </c>
      <c r="D19461" s="108" t="s">
        <v>1156</v>
      </c>
      <c r="E19461" s="58">
        <v>300</v>
      </c>
      <c r="F19461" s="58"/>
      <c r="G19461" s="126">
        <f t="shared" si="494"/>
        <v>-300</v>
      </c>
      <c r="H19461" s="705" t="s">
        <v>12961</v>
      </c>
    </row>
    <row r="19462" spans="1:8" ht="15" x14ac:dyDescent="0.2">
      <c r="A19462" s="734">
        <v>45428</v>
      </c>
      <c r="B19462" s="41" t="s">
        <v>11892</v>
      </c>
      <c r="C19462" s="63" t="s">
        <v>10989</v>
      </c>
      <c r="D19462" s="108" t="s">
        <v>13102</v>
      </c>
      <c r="E19462" s="58">
        <v>10000</v>
      </c>
      <c r="F19462" s="58"/>
      <c r="G19462" s="126">
        <f t="shared" ref="G19462:G19465" si="495">F19462-E19462</f>
        <v>-10000</v>
      </c>
      <c r="H19462" s="705" t="s">
        <v>12961</v>
      </c>
    </row>
    <row r="19463" spans="1:8" ht="15" x14ac:dyDescent="0.2">
      <c r="A19463" s="734">
        <v>45428</v>
      </c>
      <c r="B19463" s="41" t="s">
        <v>13027</v>
      </c>
      <c r="C19463" s="63" t="s">
        <v>10989</v>
      </c>
      <c r="D19463" s="108" t="s">
        <v>13117</v>
      </c>
      <c r="E19463" s="58">
        <v>23500</v>
      </c>
      <c r="F19463" s="58"/>
      <c r="G19463" s="126">
        <f t="shared" ref="G19463" si="496">F19463-E19463</f>
        <v>-23500</v>
      </c>
      <c r="H19463" s="705" t="s">
        <v>12961</v>
      </c>
    </row>
    <row r="19464" spans="1:8" ht="15" x14ac:dyDescent="0.2">
      <c r="A19464" s="734">
        <v>45428</v>
      </c>
      <c r="B19464" s="41" t="s">
        <v>12419</v>
      </c>
      <c r="C19464" s="63" t="s">
        <v>5740</v>
      </c>
      <c r="D19464" s="108" t="s">
        <v>9605</v>
      </c>
      <c r="E19464" s="58">
        <v>2000</v>
      </c>
      <c r="F19464" s="58"/>
      <c r="G19464" s="126">
        <f t="shared" si="495"/>
        <v>-2000</v>
      </c>
      <c r="H19464" s="705" t="s">
        <v>12961</v>
      </c>
    </row>
    <row r="19465" spans="1:8" ht="15" x14ac:dyDescent="0.2">
      <c r="A19465" s="734">
        <v>45429</v>
      </c>
      <c r="B19465" s="41" t="s">
        <v>11734</v>
      </c>
      <c r="C19465" s="63" t="s">
        <v>10989</v>
      </c>
      <c r="D19465" s="108" t="s">
        <v>8526</v>
      </c>
      <c r="E19465" s="58">
        <v>25725</v>
      </c>
      <c r="F19465" s="58"/>
      <c r="G19465" s="126">
        <f t="shared" si="495"/>
        <v>-25725</v>
      </c>
      <c r="H19465" s="705" t="s">
        <v>12961</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12961</v>
      </c>
    </row>
    <row r="19467" spans="1:8" ht="15" x14ac:dyDescent="0.2">
      <c r="A19467" s="734">
        <v>45429</v>
      </c>
      <c r="B19467" s="41" t="s">
        <v>3944</v>
      </c>
      <c r="C19467" s="63"/>
      <c r="D19467" s="108" t="s">
        <v>13106</v>
      </c>
      <c r="E19467" s="58">
        <v>15000</v>
      </c>
      <c r="F19467" s="58"/>
      <c r="G19467" s="126">
        <f t="shared" si="497"/>
        <v>-15000</v>
      </c>
      <c r="H19467" s="705" t="s">
        <v>12961</v>
      </c>
    </row>
    <row r="19468" spans="1:8" ht="15" x14ac:dyDescent="0.2">
      <c r="A19468" s="734">
        <v>45429</v>
      </c>
      <c r="B19468" s="41" t="s">
        <v>12365</v>
      </c>
      <c r="C19468" s="63" t="s">
        <v>13118</v>
      </c>
      <c r="D19468" s="108" t="s">
        <v>13119</v>
      </c>
      <c r="E19468" s="58">
        <v>5000</v>
      </c>
      <c r="F19468" s="58"/>
      <c r="G19468" s="126">
        <f t="shared" ref="G19468" si="498">F19468-E19468</f>
        <v>-5000</v>
      </c>
      <c r="H19468" s="705" t="s">
        <v>12961</v>
      </c>
    </row>
    <row r="19469" spans="1:8" ht="15" x14ac:dyDescent="0.2">
      <c r="A19469" s="734">
        <v>45429</v>
      </c>
      <c r="B19469" s="41" t="s">
        <v>12419</v>
      </c>
      <c r="C19469" s="63" t="s">
        <v>5740</v>
      </c>
      <c r="D19469" s="108" t="s">
        <v>9605</v>
      </c>
      <c r="E19469" s="58">
        <v>3000</v>
      </c>
      <c r="F19469" s="58"/>
      <c r="G19469" s="126">
        <f t="shared" si="497"/>
        <v>-3000</v>
      </c>
      <c r="H19469" s="705" t="s">
        <v>12961</v>
      </c>
    </row>
    <row r="19470" spans="1:8" ht="15" x14ac:dyDescent="0.2">
      <c r="A19470" s="734">
        <v>45429</v>
      </c>
      <c r="B19470" s="45"/>
      <c r="C19470" s="63" t="s">
        <v>12588</v>
      </c>
      <c r="D19470" s="108" t="s">
        <v>13107</v>
      </c>
      <c r="E19470" s="58">
        <v>15000</v>
      </c>
      <c r="F19470" s="58"/>
      <c r="G19470" s="126">
        <f t="shared" si="497"/>
        <v>-15000</v>
      </c>
      <c r="H19470" s="705" t="s">
        <v>12961</v>
      </c>
    </row>
    <row r="19471" spans="1:8" ht="15" x14ac:dyDescent="0.2">
      <c r="A19471" s="734">
        <v>45429</v>
      </c>
      <c r="B19471" s="41" t="s">
        <v>12419</v>
      </c>
      <c r="C19471" s="63" t="s">
        <v>11287</v>
      </c>
      <c r="D19471" s="108" t="s">
        <v>13107</v>
      </c>
      <c r="E19471" s="58">
        <v>120000</v>
      </c>
      <c r="F19471" s="58"/>
      <c r="G19471" s="126">
        <f t="shared" si="497"/>
        <v>-120000</v>
      </c>
      <c r="H19471" s="705" t="s">
        <v>12961</v>
      </c>
    </row>
    <row r="19472" spans="1:8" ht="15" x14ac:dyDescent="0.2">
      <c r="A19472" s="734">
        <v>45429</v>
      </c>
      <c r="B19472" s="41" t="s">
        <v>3945</v>
      </c>
      <c r="C19472" s="63" t="s">
        <v>12858</v>
      </c>
      <c r="D19472" s="108" t="s">
        <v>10719</v>
      </c>
      <c r="E19472" s="58">
        <v>100000</v>
      </c>
      <c r="F19472" s="58"/>
      <c r="G19472" s="126">
        <f t="shared" si="497"/>
        <v>-100000</v>
      </c>
      <c r="H19472" s="705" t="s">
        <v>12961</v>
      </c>
    </row>
    <row r="19473" spans="1:8" ht="15" x14ac:dyDescent="0.2">
      <c r="A19473" s="734">
        <v>45429</v>
      </c>
      <c r="B19473" s="63" t="s">
        <v>12617</v>
      </c>
      <c r="C19473" s="63" t="s">
        <v>13108</v>
      </c>
      <c r="D19473" s="108" t="s">
        <v>10719</v>
      </c>
      <c r="E19473" s="58">
        <v>350000</v>
      </c>
      <c r="F19473" s="58"/>
      <c r="G19473" s="126">
        <f t="shared" si="497"/>
        <v>-350000</v>
      </c>
      <c r="H19473" s="705" t="s">
        <v>12961</v>
      </c>
    </row>
    <row r="19474" spans="1:8" ht="15" x14ac:dyDescent="0.2">
      <c r="A19474" s="734">
        <v>45430</v>
      </c>
      <c r="B19474" s="41" t="s">
        <v>12419</v>
      </c>
      <c r="C19474" s="63" t="s">
        <v>10989</v>
      </c>
      <c r="D19474" s="108" t="s">
        <v>13109</v>
      </c>
      <c r="E19474" s="58">
        <v>35400</v>
      </c>
      <c r="F19474" s="58"/>
      <c r="G19474" s="126">
        <f t="shared" ref="G19474:G19477" si="499">F19474-E19474</f>
        <v>-35400</v>
      </c>
      <c r="H19474" s="705" t="s">
        <v>12961</v>
      </c>
    </row>
    <row r="19475" spans="1:8" ht="15" x14ac:dyDescent="0.2">
      <c r="A19475" s="734">
        <v>45430</v>
      </c>
      <c r="B19475" s="41" t="s">
        <v>12716</v>
      </c>
      <c r="C19475" s="63" t="s">
        <v>6422</v>
      </c>
      <c r="D19475" s="108" t="s">
        <v>13110</v>
      </c>
      <c r="E19475" s="58">
        <v>100000</v>
      </c>
      <c r="F19475" s="58"/>
      <c r="G19475" s="126">
        <f t="shared" si="499"/>
        <v>-100000</v>
      </c>
      <c r="H19475" s="705" t="s">
        <v>12961</v>
      </c>
    </row>
    <row r="19476" spans="1:8" ht="15" x14ac:dyDescent="0.2">
      <c r="A19476" s="734">
        <v>45430</v>
      </c>
      <c r="B19476" s="41" t="s">
        <v>12716</v>
      </c>
      <c r="C19476" s="63" t="s">
        <v>391</v>
      </c>
      <c r="D19476" s="108" t="s">
        <v>13111</v>
      </c>
      <c r="E19476" s="58">
        <v>1000</v>
      </c>
      <c r="F19476" s="58"/>
      <c r="G19476" s="126">
        <f t="shared" si="499"/>
        <v>-1000</v>
      </c>
      <c r="H19476" s="705" t="s">
        <v>12961</v>
      </c>
    </row>
    <row r="19477" spans="1:8" ht="15" x14ac:dyDescent="0.2">
      <c r="A19477" s="734">
        <v>45430</v>
      </c>
      <c r="B19477" s="41" t="s">
        <v>11734</v>
      </c>
      <c r="C19477" s="63" t="s">
        <v>391</v>
      </c>
      <c r="D19477" s="108" t="s">
        <v>6385</v>
      </c>
      <c r="E19477" s="58">
        <v>7200</v>
      </c>
      <c r="F19477" s="58"/>
      <c r="G19477" s="126">
        <f t="shared" si="499"/>
        <v>-7200</v>
      </c>
      <c r="H19477" s="705" t="s">
        <v>12961</v>
      </c>
    </row>
    <row r="19478" spans="1:8" ht="15" x14ac:dyDescent="0.2">
      <c r="A19478" s="734">
        <v>45430</v>
      </c>
      <c r="B19478" s="41" t="s">
        <v>103</v>
      </c>
      <c r="C19478" s="63" t="s">
        <v>103</v>
      </c>
      <c r="D19478" s="108" t="s">
        <v>10209</v>
      </c>
      <c r="E19478" s="58">
        <v>3000</v>
      </c>
      <c r="F19478" s="58"/>
      <c r="G19478" s="126">
        <f t="shared" ref="G19478" si="500">F19478-E19478</f>
        <v>-3000</v>
      </c>
      <c r="H19478" s="705" t="s">
        <v>12961</v>
      </c>
    </row>
    <row r="19479" spans="1:8" ht="15" x14ac:dyDescent="0.2">
      <c r="A19479" s="734">
        <v>45430</v>
      </c>
      <c r="B19479" s="41" t="s">
        <v>11734</v>
      </c>
      <c r="C19479" s="63" t="s">
        <v>5740</v>
      </c>
      <c r="D19479" s="108" t="s">
        <v>13120</v>
      </c>
      <c r="E19479" s="58">
        <v>3700</v>
      </c>
      <c r="F19479" s="58"/>
      <c r="G19479" s="126">
        <f t="shared" ref="G19479" si="501">F19479-E19479</f>
        <v>-3700</v>
      </c>
      <c r="H19479" s="705" t="s">
        <v>12961</v>
      </c>
    </row>
    <row r="19480" spans="1:8" ht="15" x14ac:dyDescent="0.2">
      <c r="A19480" s="734">
        <v>45432</v>
      </c>
      <c r="B19480" s="41" t="s">
        <v>12627</v>
      </c>
      <c r="C19480" s="63" t="s">
        <v>13121</v>
      </c>
      <c r="D19480" s="108" t="s">
        <v>1156</v>
      </c>
      <c r="E19480" s="58">
        <v>2000</v>
      </c>
      <c r="F19480" s="58"/>
      <c r="G19480" s="126">
        <f t="shared" ref="G19480:G19488" si="502">F19480-E19480</f>
        <v>-2000</v>
      </c>
      <c r="H19480" s="705" t="s">
        <v>12961</v>
      </c>
    </row>
    <row r="19481" spans="1:8" ht="15" x14ac:dyDescent="0.2">
      <c r="A19481" s="734">
        <v>45432</v>
      </c>
      <c r="B19481" s="41" t="s">
        <v>12716</v>
      </c>
      <c r="C19481" s="63" t="s">
        <v>5740</v>
      </c>
      <c r="D19481" s="108" t="s">
        <v>13122</v>
      </c>
      <c r="E19481" s="58">
        <v>2000</v>
      </c>
      <c r="F19481" s="58"/>
      <c r="G19481" s="126">
        <f t="shared" si="502"/>
        <v>-2000</v>
      </c>
      <c r="H19481" s="705" t="s">
        <v>12961</v>
      </c>
    </row>
    <row r="19482" spans="1:8" ht="15" x14ac:dyDescent="0.2">
      <c r="A19482" s="734">
        <v>45432</v>
      </c>
      <c r="B19482" s="41" t="s">
        <v>103</v>
      </c>
      <c r="C19482" s="63" t="s">
        <v>103</v>
      </c>
      <c r="D19482" s="108" t="s">
        <v>10209</v>
      </c>
      <c r="E19482" s="58">
        <v>5000</v>
      </c>
      <c r="F19482" s="58"/>
      <c r="G19482" s="126">
        <f t="shared" si="502"/>
        <v>-5000</v>
      </c>
      <c r="H19482" s="705" t="s">
        <v>12961</v>
      </c>
    </row>
    <row r="19483" spans="1:8" ht="15" x14ac:dyDescent="0.2">
      <c r="A19483" s="734">
        <v>45432</v>
      </c>
      <c r="B19483" s="41" t="s">
        <v>11085</v>
      </c>
      <c r="C19483" s="63" t="s">
        <v>10989</v>
      </c>
      <c r="D19483" s="108" t="s">
        <v>13123</v>
      </c>
      <c r="E19483" s="58">
        <v>6000</v>
      </c>
      <c r="F19483" s="58"/>
      <c r="G19483" s="126">
        <f t="shared" si="502"/>
        <v>-6000</v>
      </c>
      <c r="H19483" s="705" t="s">
        <v>12961</v>
      </c>
    </row>
    <row r="19484" spans="1:8" ht="15" x14ac:dyDescent="0.2">
      <c r="A19484" s="734">
        <v>45432</v>
      </c>
      <c r="B19484" s="41" t="s">
        <v>25</v>
      </c>
      <c r="C19484" s="63" t="s">
        <v>8148</v>
      </c>
      <c r="D19484" s="108" t="s">
        <v>6342</v>
      </c>
      <c r="E19484" s="58">
        <v>2915</v>
      </c>
      <c r="F19484" s="58"/>
      <c r="G19484" s="126">
        <f t="shared" si="502"/>
        <v>-2915</v>
      </c>
      <c r="H19484" s="705" t="s">
        <v>12961</v>
      </c>
    </row>
    <row r="19485" spans="1:8" ht="15" x14ac:dyDescent="0.2">
      <c r="A19485" s="734">
        <v>45432</v>
      </c>
      <c r="B19485" s="41" t="s">
        <v>103</v>
      </c>
      <c r="C19485" s="63" t="s">
        <v>8148</v>
      </c>
      <c r="D19485" s="108" t="s">
        <v>6342</v>
      </c>
      <c r="E19485" s="58">
        <v>8550</v>
      </c>
      <c r="F19485" s="58"/>
      <c r="G19485" s="126">
        <f t="shared" si="502"/>
        <v>-8550</v>
      </c>
      <c r="H19485" s="705" t="s">
        <v>12961</v>
      </c>
    </row>
    <row r="19486" spans="1:8" ht="15" x14ac:dyDescent="0.2">
      <c r="A19486" s="734">
        <v>45432</v>
      </c>
      <c r="B19486" s="41" t="s">
        <v>11892</v>
      </c>
      <c r="C19486" s="63" t="s">
        <v>13124</v>
      </c>
      <c r="D19486" s="108" t="s">
        <v>12296</v>
      </c>
      <c r="E19486" s="58">
        <v>174000</v>
      </c>
      <c r="F19486" s="58"/>
      <c r="G19486" s="126">
        <f t="shared" si="502"/>
        <v>-174000</v>
      </c>
      <c r="H19486" s="705" t="s">
        <v>12961</v>
      </c>
    </row>
    <row r="19487" spans="1:8" ht="15" x14ac:dyDescent="0.2">
      <c r="A19487" s="734">
        <v>45432</v>
      </c>
      <c r="B19487" s="41" t="s">
        <v>11085</v>
      </c>
      <c r="C19487" s="63" t="s">
        <v>10989</v>
      </c>
      <c r="D19487" s="108" t="s">
        <v>13125</v>
      </c>
      <c r="E19487" s="58">
        <v>30960</v>
      </c>
      <c r="F19487" s="58"/>
      <c r="G19487" s="126">
        <f t="shared" si="502"/>
        <v>-30960</v>
      </c>
      <c r="H19487" s="705" t="s">
        <v>12961</v>
      </c>
    </row>
    <row r="19488" spans="1:8" ht="15" x14ac:dyDescent="0.2">
      <c r="A19488" s="734">
        <v>45432</v>
      </c>
      <c r="B19488" s="41" t="s">
        <v>11085</v>
      </c>
      <c r="C19488" s="670" t="s">
        <v>255</v>
      </c>
      <c r="D19488" s="913" t="s">
        <v>13127</v>
      </c>
      <c r="E19488" s="585">
        <v>135900</v>
      </c>
      <c r="F19488" s="58"/>
      <c r="G19488" s="126">
        <f t="shared" si="502"/>
        <v>-135900</v>
      </c>
      <c r="H19488" s="705" t="s">
        <v>12961</v>
      </c>
    </row>
    <row r="19489" spans="1:8" ht="15" x14ac:dyDescent="0.2">
      <c r="A19489" s="734">
        <v>45432</v>
      </c>
      <c r="B19489" s="41" t="s">
        <v>11892</v>
      </c>
      <c r="C19489" s="670" t="s">
        <v>255</v>
      </c>
      <c r="D19489" s="913" t="s">
        <v>13127</v>
      </c>
      <c r="E19489" s="585">
        <v>48390</v>
      </c>
      <c r="F19489" s="58"/>
      <c r="G19489" s="126">
        <f t="shared" ref="G19489:G19497" si="503">F19489-E19489</f>
        <v>-48390</v>
      </c>
      <c r="H19489" s="705" t="s">
        <v>12961</v>
      </c>
    </row>
    <row r="19490" spans="1:8" ht="15" x14ac:dyDescent="0.2">
      <c r="A19490" s="734">
        <v>45432</v>
      </c>
      <c r="B19490" s="41" t="s">
        <v>12359</v>
      </c>
      <c r="C19490" s="670" t="s">
        <v>255</v>
      </c>
      <c r="D19490" s="913" t="s">
        <v>13127</v>
      </c>
      <c r="E19490" s="585">
        <v>90710</v>
      </c>
      <c r="F19490" s="58"/>
      <c r="G19490" s="126">
        <f t="shared" si="503"/>
        <v>-90710</v>
      </c>
      <c r="H19490" s="705" t="s">
        <v>12961</v>
      </c>
    </row>
    <row r="19491" spans="1:8" ht="15" x14ac:dyDescent="0.2">
      <c r="A19491" s="734">
        <v>45432</v>
      </c>
      <c r="B19491" s="41" t="s">
        <v>13027</v>
      </c>
      <c r="C19491" s="63" t="s">
        <v>11451</v>
      </c>
      <c r="D19491" s="108" t="s">
        <v>12329</v>
      </c>
      <c r="E19491" s="58">
        <v>96000</v>
      </c>
      <c r="F19491" s="58"/>
      <c r="G19491" s="126">
        <f t="shared" si="503"/>
        <v>-96000</v>
      </c>
      <c r="H19491" s="705" t="s">
        <v>12961</v>
      </c>
    </row>
    <row r="19492" spans="1:8" ht="15" x14ac:dyDescent="0.2">
      <c r="A19492" s="734">
        <v>45432</v>
      </c>
      <c r="B19492" s="41" t="s">
        <v>11085</v>
      </c>
      <c r="C19492" s="63" t="s">
        <v>10989</v>
      </c>
      <c r="D19492" s="108" t="s">
        <v>13128</v>
      </c>
      <c r="E19492" s="58">
        <v>23500</v>
      </c>
      <c r="F19492" s="58"/>
      <c r="G19492" s="126">
        <f t="shared" si="503"/>
        <v>-23500</v>
      </c>
      <c r="H19492" s="705" t="s">
        <v>12961</v>
      </c>
    </row>
    <row r="19493" spans="1:8" ht="15" x14ac:dyDescent="0.2">
      <c r="A19493" s="734">
        <v>45432</v>
      </c>
      <c r="B19493" s="41" t="s">
        <v>12525</v>
      </c>
      <c r="C19493" s="63" t="s">
        <v>10989</v>
      </c>
      <c r="D19493" s="108" t="s">
        <v>4451</v>
      </c>
      <c r="E19493" s="58">
        <v>6000</v>
      </c>
      <c r="F19493" s="58"/>
      <c r="G19493" s="126">
        <f t="shared" si="503"/>
        <v>-6000</v>
      </c>
      <c r="H19493" s="705" t="s">
        <v>12961</v>
      </c>
    </row>
    <row r="19494" spans="1:8" ht="15" x14ac:dyDescent="0.2">
      <c r="A19494" s="734">
        <v>45432</v>
      </c>
      <c r="B19494" s="41" t="s">
        <v>11131</v>
      </c>
      <c r="C19494" s="63" t="s">
        <v>10989</v>
      </c>
      <c r="D19494" s="108" t="s">
        <v>4451</v>
      </c>
      <c r="E19494" s="58">
        <v>7500</v>
      </c>
      <c r="F19494" s="58"/>
      <c r="G19494" s="126">
        <f t="shared" si="503"/>
        <v>-7500</v>
      </c>
      <c r="H19494" s="705" t="s">
        <v>12961</v>
      </c>
    </row>
    <row r="19495" spans="1:8" ht="15" x14ac:dyDescent="0.2">
      <c r="A19495" s="734">
        <v>45432</v>
      </c>
      <c r="B19495" s="41" t="s">
        <v>8874</v>
      </c>
      <c r="C19495" s="63" t="s">
        <v>10989</v>
      </c>
      <c r="D19495" s="108" t="s">
        <v>4451</v>
      </c>
      <c r="E19495" s="58">
        <v>2000</v>
      </c>
      <c r="F19495" s="58"/>
      <c r="G19495" s="126">
        <f t="shared" si="503"/>
        <v>-2000</v>
      </c>
      <c r="H19495" s="705" t="s">
        <v>12961</v>
      </c>
    </row>
    <row r="19496" spans="1:8" ht="15" x14ac:dyDescent="0.2">
      <c r="A19496" s="734">
        <v>45432</v>
      </c>
      <c r="B19496" s="41" t="s">
        <v>37</v>
      </c>
      <c r="C19496" s="63" t="s">
        <v>10989</v>
      </c>
      <c r="D19496" s="108" t="s">
        <v>4451</v>
      </c>
      <c r="E19496" s="58">
        <v>2500</v>
      </c>
      <c r="F19496" s="58"/>
      <c r="G19496" s="126">
        <f t="shared" si="503"/>
        <v>-2500</v>
      </c>
      <c r="H19496" s="705" t="s">
        <v>12961</v>
      </c>
    </row>
    <row r="19497" spans="1:8" ht="15" x14ac:dyDescent="0.2">
      <c r="A19497" s="734">
        <v>45432</v>
      </c>
      <c r="B19497" s="41" t="s">
        <v>103</v>
      </c>
      <c r="C19497" s="63" t="s">
        <v>9034</v>
      </c>
      <c r="D19497" s="108" t="s">
        <v>13145</v>
      </c>
      <c r="E19497" s="58">
        <v>15000</v>
      </c>
      <c r="F19497" s="58"/>
      <c r="G19497" s="126">
        <f t="shared" si="503"/>
        <v>-15000</v>
      </c>
      <c r="H19497" s="705" t="s">
        <v>12961</v>
      </c>
    </row>
    <row r="19498" spans="1:8" ht="15" x14ac:dyDescent="0.2">
      <c r="A19498" s="734">
        <v>45433</v>
      </c>
      <c r="B19498" s="41" t="s">
        <v>12716</v>
      </c>
      <c r="C19498" s="63" t="s">
        <v>5740</v>
      </c>
      <c r="D19498" s="108" t="s">
        <v>13133</v>
      </c>
      <c r="E19498" s="58">
        <v>3500</v>
      </c>
      <c r="F19498" s="58"/>
      <c r="G19498" s="126">
        <f t="shared" ref="G19498:G19503" si="504">F19498-E19498</f>
        <v>-3500</v>
      </c>
      <c r="H19498" s="705" t="s">
        <v>12961</v>
      </c>
    </row>
    <row r="19499" spans="1:8" ht="15" x14ac:dyDescent="0.2">
      <c r="A19499" s="734">
        <v>45433</v>
      </c>
      <c r="B19499" s="41" t="s">
        <v>3945</v>
      </c>
      <c r="C19499" s="63" t="s">
        <v>5740</v>
      </c>
      <c r="D19499" s="108" t="s">
        <v>369</v>
      </c>
      <c r="E19499" s="58">
        <v>1000</v>
      </c>
      <c r="F19499" s="58"/>
      <c r="G19499" s="126">
        <f t="shared" si="504"/>
        <v>-1000</v>
      </c>
      <c r="H19499" s="705" t="s">
        <v>12961</v>
      </c>
    </row>
    <row r="19500" spans="1:8" ht="15" x14ac:dyDescent="0.2">
      <c r="A19500" s="734">
        <v>45433</v>
      </c>
      <c r="B19500" s="41" t="s">
        <v>12706</v>
      </c>
      <c r="C19500" s="63" t="s">
        <v>5740</v>
      </c>
      <c r="D19500" s="108" t="s">
        <v>369</v>
      </c>
      <c r="E19500" s="58">
        <v>1000</v>
      </c>
      <c r="F19500" s="58"/>
      <c r="G19500" s="126">
        <f t="shared" si="504"/>
        <v>-1000</v>
      </c>
      <c r="H19500" s="705" t="s">
        <v>12961</v>
      </c>
    </row>
    <row r="19501" spans="1:8" ht="15" x14ac:dyDescent="0.2">
      <c r="A19501" s="734">
        <v>45433</v>
      </c>
      <c r="B19501" s="41" t="s">
        <v>11085</v>
      </c>
      <c r="C19501" s="63" t="s">
        <v>793</v>
      </c>
      <c r="D19501" s="108" t="s">
        <v>13134</v>
      </c>
      <c r="E19501" s="58">
        <v>6000</v>
      </c>
      <c r="F19501" s="58"/>
      <c r="G19501" s="126">
        <f t="shared" si="504"/>
        <v>-6000</v>
      </c>
      <c r="H19501" s="705" t="s">
        <v>12961</v>
      </c>
    </row>
    <row r="19502" spans="1:8" ht="15" x14ac:dyDescent="0.2">
      <c r="A19502" s="734">
        <v>45433</v>
      </c>
      <c r="B19502" s="41" t="s">
        <v>12359</v>
      </c>
      <c r="C19502" s="63" t="s">
        <v>12301</v>
      </c>
      <c r="D19502" s="108" t="s">
        <v>1156</v>
      </c>
      <c r="E19502" s="58">
        <v>10000</v>
      </c>
      <c r="F19502" s="58"/>
      <c r="G19502" s="126">
        <f t="shared" si="504"/>
        <v>-10000</v>
      </c>
      <c r="H19502" s="705" t="s">
        <v>12961</v>
      </c>
    </row>
    <row r="19503" spans="1:8" ht="15" x14ac:dyDescent="0.2">
      <c r="A19503" s="734">
        <v>45433</v>
      </c>
      <c r="B19503" s="41" t="s">
        <v>12359</v>
      </c>
      <c r="C19503" s="63" t="s">
        <v>11548</v>
      </c>
      <c r="D19503" s="108" t="s">
        <v>13135</v>
      </c>
      <c r="E19503" s="58">
        <v>151275</v>
      </c>
      <c r="F19503" s="58"/>
      <c r="G19503" s="126">
        <f t="shared" si="504"/>
        <v>-151275</v>
      </c>
      <c r="H19503" s="705" t="s">
        <v>12961</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12961</v>
      </c>
    </row>
    <row r="19505" spans="1:8" ht="15" x14ac:dyDescent="0.2">
      <c r="A19505" s="734">
        <v>45434</v>
      </c>
      <c r="B19505" s="41" t="s">
        <v>103</v>
      </c>
      <c r="C19505" s="63" t="s">
        <v>103</v>
      </c>
      <c r="D19505" s="108" t="s">
        <v>10209</v>
      </c>
      <c r="E19505" s="58">
        <v>4000</v>
      </c>
      <c r="F19505" s="58"/>
      <c r="G19505" s="126">
        <f t="shared" si="505"/>
        <v>-4000</v>
      </c>
      <c r="H19505" s="705" t="s">
        <v>12961</v>
      </c>
    </row>
    <row r="19506" spans="1:8" ht="15" x14ac:dyDescent="0.2">
      <c r="A19506" s="734">
        <v>45434</v>
      </c>
      <c r="B19506" s="41" t="s">
        <v>12359</v>
      </c>
      <c r="C19506" s="63" t="s">
        <v>5740</v>
      </c>
      <c r="D19506" s="108" t="s">
        <v>369</v>
      </c>
      <c r="E19506" s="58">
        <v>1000</v>
      </c>
      <c r="F19506" s="58"/>
      <c r="G19506" s="126">
        <f t="shared" si="505"/>
        <v>-1000</v>
      </c>
      <c r="H19506" s="705" t="s">
        <v>12961</v>
      </c>
    </row>
    <row r="19507" spans="1:8" ht="15" x14ac:dyDescent="0.2">
      <c r="A19507" s="734">
        <v>45434</v>
      </c>
      <c r="B19507" s="41" t="s">
        <v>12706</v>
      </c>
      <c r="C19507" s="63" t="s">
        <v>13136</v>
      </c>
      <c r="D19507" s="108" t="s">
        <v>13137</v>
      </c>
      <c r="E19507" s="58">
        <v>50000</v>
      </c>
      <c r="F19507" s="58"/>
      <c r="G19507" s="126">
        <f t="shared" si="505"/>
        <v>-50000</v>
      </c>
      <c r="H19507" s="705" t="s">
        <v>12961</v>
      </c>
    </row>
    <row r="19508" spans="1:8" ht="15" x14ac:dyDescent="0.2">
      <c r="A19508" s="734">
        <v>45434</v>
      </c>
      <c r="B19508" s="41" t="s">
        <v>11734</v>
      </c>
      <c r="C19508" s="63" t="s">
        <v>391</v>
      </c>
      <c r="D19508" s="108" t="s">
        <v>13138</v>
      </c>
      <c r="E19508" s="58">
        <v>4000</v>
      </c>
      <c r="F19508" s="58"/>
      <c r="G19508" s="126">
        <f t="shared" si="505"/>
        <v>-4000</v>
      </c>
      <c r="H19508" s="705" t="s">
        <v>12961</v>
      </c>
    </row>
    <row r="19509" spans="1:8" ht="15" x14ac:dyDescent="0.2">
      <c r="A19509" s="734">
        <v>45434</v>
      </c>
      <c r="B19509" s="41" t="s">
        <v>12706</v>
      </c>
      <c r="C19509" s="63" t="s">
        <v>8370</v>
      </c>
      <c r="D19509" s="108" t="s">
        <v>9418</v>
      </c>
      <c r="E19509" s="58">
        <v>3150</v>
      </c>
      <c r="F19509" s="58"/>
      <c r="G19509" s="126">
        <f t="shared" si="505"/>
        <v>-3150</v>
      </c>
      <c r="H19509" s="705" t="s">
        <v>12961</v>
      </c>
    </row>
    <row r="19510" spans="1:8" ht="15" x14ac:dyDescent="0.2">
      <c r="A19510" s="734">
        <v>45434</v>
      </c>
      <c r="B19510" s="41" t="s">
        <v>13139</v>
      </c>
      <c r="C19510" s="63" t="s">
        <v>8370</v>
      </c>
      <c r="D19510" s="108" t="s">
        <v>9418</v>
      </c>
      <c r="E19510" s="58">
        <v>3150</v>
      </c>
      <c r="F19510" s="58"/>
      <c r="G19510" s="126">
        <f t="shared" si="505"/>
        <v>-3150</v>
      </c>
      <c r="H19510" s="705" t="s">
        <v>12961</v>
      </c>
    </row>
    <row r="19511" spans="1:8" ht="15" x14ac:dyDescent="0.2">
      <c r="A19511" s="734">
        <v>45434</v>
      </c>
      <c r="B19511" s="41" t="s">
        <v>12627</v>
      </c>
      <c r="C19511" s="63" t="s">
        <v>9472</v>
      </c>
      <c r="D19511" s="108" t="s">
        <v>13140</v>
      </c>
      <c r="E19511" s="58">
        <v>6000</v>
      </c>
      <c r="F19511" s="58"/>
      <c r="G19511" s="126">
        <f t="shared" si="505"/>
        <v>-6000</v>
      </c>
      <c r="H19511" s="705" t="s">
        <v>12961</v>
      </c>
    </row>
    <row r="19512" spans="1:8" ht="15" x14ac:dyDescent="0.2">
      <c r="A19512" s="734">
        <v>45434</v>
      </c>
      <c r="B19512" s="41" t="s">
        <v>11892</v>
      </c>
      <c r="C19512" s="63" t="s">
        <v>9869</v>
      </c>
      <c r="D19512" s="108" t="s">
        <v>13141</v>
      </c>
      <c r="E19512" s="58">
        <v>7850</v>
      </c>
      <c r="F19512" s="58"/>
      <c r="G19512" s="126">
        <f t="shared" si="505"/>
        <v>-7850</v>
      </c>
      <c r="H19512" s="705" t="s">
        <v>12961</v>
      </c>
    </row>
    <row r="19513" spans="1:8" ht="15" x14ac:dyDescent="0.2">
      <c r="A19513" s="734">
        <v>45434</v>
      </c>
      <c r="B19513" s="41" t="s">
        <v>11892</v>
      </c>
      <c r="C19513" s="63" t="s">
        <v>5740</v>
      </c>
      <c r="D19513" s="108" t="s">
        <v>10335</v>
      </c>
      <c r="E19513" s="58">
        <v>300</v>
      </c>
      <c r="F19513" s="58"/>
      <c r="G19513" s="126">
        <f t="shared" si="505"/>
        <v>-300</v>
      </c>
      <c r="H19513" s="705" t="s">
        <v>12961</v>
      </c>
    </row>
    <row r="19514" spans="1:8" s="682" customFormat="1" ht="24" x14ac:dyDescent="0.25">
      <c r="A19514" s="734">
        <v>45434</v>
      </c>
      <c r="B19514" s="63" t="s">
        <v>11734</v>
      </c>
      <c r="C19514" s="63" t="s">
        <v>10989</v>
      </c>
      <c r="D19514" s="183" t="s">
        <v>13093</v>
      </c>
      <c r="E19514" s="126">
        <v>39450</v>
      </c>
      <c r="F19514" s="126"/>
      <c r="G19514" s="126">
        <f t="shared" ref="G19514:G19521" si="506">F19514-E19514</f>
        <v>-39450</v>
      </c>
      <c r="H19514" s="705" t="s">
        <v>12961</v>
      </c>
    </row>
    <row r="19515" spans="1:8" s="682" customFormat="1" ht="15" x14ac:dyDescent="0.25">
      <c r="A19515" s="734">
        <v>45434</v>
      </c>
      <c r="B19515" s="63" t="s">
        <v>12617</v>
      </c>
      <c r="C19515" s="63" t="s">
        <v>10989</v>
      </c>
      <c r="D19515" s="791" t="s">
        <v>13143</v>
      </c>
      <c r="E19515" s="126">
        <v>50000</v>
      </c>
      <c r="F19515" s="126"/>
      <c r="G19515" s="126">
        <f t="shared" si="506"/>
        <v>-50000</v>
      </c>
      <c r="H19515" s="705" t="s">
        <v>12961</v>
      </c>
    </row>
    <row r="19516" spans="1:8" s="682" customFormat="1" ht="15" x14ac:dyDescent="0.25">
      <c r="A19516" s="734">
        <v>45434</v>
      </c>
      <c r="B19516" s="63" t="s">
        <v>13139</v>
      </c>
      <c r="C19516" s="63" t="s">
        <v>8089</v>
      </c>
      <c r="D19516" s="791" t="s">
        <v>13142</v>
      </c>
      <c r="E19516" s="126">
        <v>1000000</v>
      </c>
      <c r="F19516" s="126"/>
      <c r="G19516" s="126">
        <f t="shared" si="506"/>
        <v>-1000000</v>
      </c>
      <c r="H19516" s="705" t="s">
        <v>12961</v>
      </c>
    </row>
    <row r="19517" spans="1:8" s="682" customFormat="1" ht="15" x14ac:dyDescent="0.25">
      <c r="A19517" s="734">
        <v>45434</v>
      </c>
      <c r="B19517" s="63" t="s">
        <v>11085</v>
      </c>
      <c r="C19517" s="63" t="s">
        <v>10989</v>
      </c>
      <c r="D19517" s="791" t="s">
        <v>13144</v>
      </c>
      <c r="E19517" s="126">
        <v>15200</v>
      </c>
      <c r="F19517" s="126"/>
      <c r="G19517" s="126">
        <f t="shared" si="506"/>
        <v>-15200</v>
      </c>
      <c r="H19517" s="705" t="s">
        <v>12961</v>
      </c>
    </row>
    <row r="19518" spans="1:8" s="682" customFormat="1" ht="15" x14ac:dyDescent="0.25">
      <c r="A19518" s="734">
        <v>45434</v>
      </c>
      <c r="B19518" s="63" t="s">
        <v>13139</v>
      </c>
      <c r="C19518" s="63" t="s">
        <v>8089</v>
      </c>
      <c r="D19518" s="791" t="s">
        <v>13142</v>
      </c>
      <c r="E19518" s="126">
        <v>400000</v>
      </c>
      <c r="F19518" s="126"/>
      <c r="G19518" s="126">
        <f t="shared" si="506"/>
        <v>-400000</v>
      </c>
      <c r="H19518" s="705" t="s">
        <v>12961</v>
      </c>
    </row>
    <row r="19519" spans="1:8" s="682" customFormat="1" ht="15" x14ac:dyDescent="0.25">
      <c r="A19519" s="734">
        <v>45434</v>
      </c>
      <c r="B19519" s="63" t="s">
        <v>11892</v>
      </c>
      <c r="C19519" s="63" t="s">
        <v>4724</v>
      </c>
      <c r="D19519" s="791" t="s">
        <v>12296</v>
      </c>
      <c r="E19519" s="126">
        <v>450000</v>
      </c>
      <c r="F19519" s="126"/>
      <c r="G19519" s="126">
        <f t="shared" si="506"/>
        <v>-450000</v>
      </c>
      <c r="H19519" s="705" t="s">
        <v>12961</v>
      </c>
    </row>
    <row r="19520" spans="1:8" s="682" customFormat="1" ht="15" x14ac:dyDescent="0.25">
      <c r="A19520" s="734">
        <v>45434</v>
      </c>
      <c r="B19520" s="63" t="s">
        <v>13139</v>
      </c>
      <c r="C19520" s="63" t="s">
        <v>8089</v>
      </c>
      <c r="D19520" s="791" t="s">
        <v>13150</v>
      </c>
      <c r="E19520" s="126">
        <v>995000</v>
      </c>
      <c r="F19520" s="126"/>
      <c r="G19520" s="126">
        <f t="shared" si="506"/>
        <v>-995000</v>
      </c>
      <c r="H19520" s="705" t="s">
        <v>12961</v>
      </c>
    </row>
    <row r="19521" spans="1:8" s="682" customFormat="1" ht="15" x14ac:dyDescent="0.25">
      <c r="A19521" s="734">
        <v>45435</v>
      </c>
      <c r="B19521" s="63" t="s">
        <v>103</v>
      </c>
      <c r="C19521" s="63" t="s">
        <v>103</v>
      </c>
      <c r="D19521" s="791" t="s">
        <v>11184</v>
      </c>
      <c r="E19521" s="126">
        <v>21215</v>
      </c>
      <c r="F19521" s="126"/>
      <c r="G19521" s="126">
        <f t="shared" si="506"/>
        <v>-21215</v>
      </c>
      <c r="H19521" s="705" t="s">
        <v>12961</v>
      </c>
    </row>
    <row r="19522" spans="1:8" s="682" customFormat="1" ht="15" x14ac:dyDescent="0.25">
      <c r="A19522" s="734">
        <v>45435</v>
      </c>
      <c r="B19522" s="63" t="s">
        <v>11085</v>
      </c>
      <c r="C19522" s="63" t="s">
        <v>12638</v>
      </c>
      <c r="D19522" s="791" t="s">
        <v>13146</v>
      </c>
      <c r="E19522" s="126">
        <v>35000</v>
      </c>
      <c r="F19522" s="126"/>
      <c r="G19522" s="126">
        <f t="shared" ref="G19522:G19529" si="507">F19522-E19522</f>
        <v>-35000</v>
      </c>
      <c r="H19522" s="705" t="s">
        <v>12961</v>
      </c>
    </row>
    <row r="19523" spans="1:8" s="682" customFormat="1" ht="15" x14ac:dyDescent="0.25">
      <c r="A19523" s="734">
        <v>45435</v>
      </c>
      <c r="B19523" s="63" t="s">
        <v>12820</v>
      </c>
      <c r="C19523" s="63" t="s">
        <v>5740</v>
      </c>
      <c r="D19523" s="791" t="s">
        <v>369</v>
      </c>
      <c r="E19523" s="126">
        <v>1000</v>
      </c>
      <c r="F19523" s="126"/>
      <c r="G19523" s="126">
        <f t="shared" si="507"/>
        <v>-1000</v>
      </c>
      <c r="H19523" s="705" t="s">
        <v>12961</v>
      </c>
    </row>
    <row r="19524" spans="1:8" ht="15" x14ac:dyDescent="0.2">
      <c r="A19524" s="734">
        <v>45435</v>
      </c>
      <c r="B19524" s="41" t="s">
        <v>12820</v>
      </c>
      <c r="C19524" s="63" t="s">
        <v>391</v>
      </c>
      <c r="D19524" s="108" t="s">
        <v>13147</v>
      </c>
      <c r="E19524" s="58">
        <v>5000</v>
      </c>
      <c r="F19524" s="58"/>
      <c r="G19524" s="126">
        <f t="shared" si="507"/>
        <v>-5000</v>
      </c>
      <c r="H19524" s="705" t="s">
        <v>12961</v>
      </c>
    </row>
    <row r="19525" spans="1:8" ht="15" x14ac:dyDescent="0.2">
      <c r="A19525" s="734">
        <v>45435</v>
      </c>
      <c r="B19525" s="41" t="s">
        <v>12706</v>
      </c>
      <c r="C19525" s="63" t="s">
        <v>5740</v>
      </c>
      <c r="D19525" s="108" t="s">
        <v>1156</v>
      </c>
      <c r="E19525" s="58">
        <v>300</v>
      </c>
      <c r="F19525" s="58"/>
      <c r="G19525" s="126">
        <f t="shared" si="507"/>
        <v>-300</v>
      </c>
      <c r="H19525" s="705" t="s">
        <v>12961</v>
      </c>
    </row>
    <row r="19526" spans="1:8" ht="15" x14ac:dyDescent="0.2">
      <c r="A19526" s="734">
        <v>45435</v>
      </c>
      <c r="B19526" s="41" t="s">
        <v>11303</v>
      </c>
      <c r="C19526" s="63" t="s">
        <v>5740</v>
      </c>
      <c r="D19526" s="108" t="s">
        <v>369</v>
      </c>
      <c r="E19526" s="58">
        <v>2000</v>
      </c>
      <c r="F19526" s="58"/>
      <c r="G19526" s="126">
        <f t="shared" si="507"/>
        <v>-2000</v>
      </c>
      <c r="H19526" s="705" t="s">
        <v>12961</v>
      </c>
    </row>
    <row r="19527" spans="1:8" ht="15" x14ac:dyDescent="0.2">
      <c r="A19527" s="734">
        <v>45435</v>
      </c>
      <c r="B19527" s="41" t="s">
        <v>11085</v>
      </c>
      <c r="C19527" s="63" t="s">
        <v>5740</v>
      </c>
      <c r="D19527" s="108" t="s">
        <v>13148</v>
      </c>
      <c r="E19527" s="58">
        <v>1200</v>
      </c>
      <c r="F19527" s="58"/>
      <c r="G19527" s="126">
        <f t="shared" si="507"/>
        <v>-1200</v>
      </c>
      <c r="H19527" s="705" t="s">
        <v>12961</v>
      </c>
    </row>
    <row r="19528" spans="1:8" ht="15" x14ac:dyDescent="0.2">
      <c r="A19528" s="734">
        <v>45435</v>
      </c>
      <c r="B19528" s="41" t="s">
        <v>12419</v>
      </c>
      <c r="C19528" s="63" t="s">
        <v>5740</v>
      </c>
      <c r="D19528" s="108" t="s">
        <v>369</v>
      </c>
      <c r="E19528" s="58">
        <v>600</v>
      </c>
      <c r="F19528" s="58"/>
      <c r="G19528" s="126">
        <f t="shared" si="507"/>
        <v>-600</v>
      </c>
      <c r="H19528" s="705" t="s">
        <v>12961</v>
      </c>
    </row>
    <row r="19529" spans="1:8" ht="15" x14ac:dyDescent="0.2">
      <c r="A19529" s="734">
        <v>45435</v>
      </c>
      <c r="B19529" s="41" t="s">
        <v>103</v>
      </c>
      <c r="C19529" s="63" t="s">
        <v>103</v>
      </c>
      <c r="D19529" s="108" t="s">
        <v>10209</v>
      </c>
      <c r="E19529" s="58">
        <v>3000</v>
      </c>
      <c r="F19529" s="58"/>
      <c r="G19529" s="126">
        <f t="shared" si="507"/>
        <v>-3000</v>
      </c>
      <c r="H19529" s="705" t="s">
        <v>12961</v>
      </c>
    </row>
    <row r="19530" spans="1:8" ht="15" x14ac:dyDescent="0.2">
      <c r="A19530" s="734">
        <v>45435</v>
      </c>
      <c r="B19530" s="41" t="s">
        <v>12525</v>
      </c>
      <c r="C19530" s="63" t="s">
        <v>12799</v>
      </c>
      <c r="D19530" s="108" t="s">
        <v>13042</v>
      </c>
      <c r="E19530" s="58">
        <v>20000</v>
      </c>
      <c r="F19530" s="58"/>
      <c r="G19530" s="126">
        <f t="shared" ref="G19530:G19534" si="508">F19530-E19530</f>
        <v>-20000</v>
      </c>
      <c r="H19530" s="705" t="s">
        <v>12961</v>
      </c>
    </row>
    <row r="19531" spans="1:8" ht="15" x14ac:dyDescent="0.2">
      <c r="A19531" s="734">
        <v>45435</v>
      </c>
      <c r="B19531" s="41" t="s">
        <v>6503</v>
      </c>
      <c r="C19531" s="63" t="s">
        <v>10989</v>
      </c>
      <c r="D19531" s="108" t="s">
        <v>4449</v>
      </c>
      <c r="E19531" s="58">
        <v>60250</v>
      </c>
      <c r="F19531" s="58"/>
      <c r="G19531" s="126">
        <f t="shared" si="508"/>
        <v>-60250</v>
      </c>
      <c r="H19531" s="705" t="s">
        <v>12961</v>
      </c>
    </row>
    <row r="19532" spans="1:8" ht="15" x14ac:dyDescent="0.2">
      <c r="A19532" s="734">
        <v>45435</v>
      </c>
      <c r="B19532" s="41" t="s">
        <v>12365</v>
      </c>
      <c r="C19532" s="63" t="s">
        <v>10989</v>
      </c>
      <c r="D19532" s="108" t="s">
        <v>4449</v>
      </c>
      <c r="E19532" s="58">
        <v>44030</v>
      </c>
      <c r="F19532" s="58"/>
      <c r="G19532" s="126">
        <f t="shared" si="508"/>
        <v>-44030</v>
      </c>
      <c r="H19532" s="705" t="s">
        <v>12961</v>
      </c>
    </row>
    <row r="19533" spans="1:8" ht="15" x14ac:dyDescent="0.2">
      <c r="A19533" s="734">
        <v>45435</v>
      </c>
      <c r="B19533" s="41" t="s">
        <v>10574</v>
      </c>
      <c r="C19533" s="63" t="s">
        <v>430</v>
      </c>
      <c r="D19533" s="108" t="s">
        <v>10719</v>
      </c>
      <c r="E19533" s="58">
        <v>200000</v>
      </c>
      <c r="F19533" s="58"/>
      <c r="G19533" s="126">
        <f t="shared" si="508"/>
        <v>-200000</v>
      </c>
      <c r="H19533" s="705" t="s">
        <v>12961</v>
      </c>
    </row>
    <row r="19534" spans="1:8" ht="15" x14ac:dyDescent="0.2">
      <c r="A19534" s="734">
        <v>45435</v>
      </c>
      <c r="B19534" s="41" t="s">
        <v>12706</v>
      </c>
      <c r="C19534" s="63" t="s">
        <v>10989</v>
      </c>
      <c r="D19534" s="108" t="s">
        <v>13151</v>
      </c>
      <c r="E19534" s="58">
        <v>96000</v>
      </c>
      <c r="F19534" s="58"/>
      <c r="G19534" s="126">
        <f t="shared" si="508"/>
        <v>-96000</v>
      </c>
      <c r="H19534" s="705" t="s">
        <v>12961</v>
      </c>
    </row>
    <row r="19535" spans="1:8" ht="15" x14ac:dyDescent="0.2">
      <c r="A19535" s="1139">
        <v>45435</v>
      </c>
      <c r="B19535" s="45"/>
      <c r="C19535" s="1140" t="s">
        <v>11721</v>
      </c>
      <c r="D19535" s="793" t="s">
        <v>13175</v>
      </c>
      <c r="E19535" s="71">
        <v>23000</v>
      </c>
      <c r="F19535" s="71"/>
      <c r="G19535" s="1141">
        <f>F19535-E19535</f>
        <v>-23000</v>
      </c>
      <c r="H19535" s="1142" t="s">
        <v>12961</v>
      </c>
    </row>
    <row r="19536" spans="1:8" ht="15" x14ac:dyDescent="0.2">
      <c r="A19536" s="734">
        <v>45436</v>
      </c>
      <c r="B19536" s="41" t="s">
        <v>12627</v>
      </c>
      <c r="C19536" s="63" t="s">
        <v>10989</v>
      </c>
      <c r="D19536" s="108" t="s">
        <v>7474</v>
      </c>
      <c r="E19536" s="58">
        <v>54700</v>
      </c>
      <c r="F19536" s="58"/>
      <c r="G19536" s="126">
        <f t="shared" ref="G19536:G19540" si="509">F19536-E19536</f>
        <v>-54700</v>
      </c>
      <c r="H19536" s="705" t="s">
        <v>12961</v>
      </c>
    </row>
    <row r="19537" spans="1:8" ht="15" x14ac:dyDescent="0.2">
      <c r="A19537" s="734">
        <v>45436</v>
      </c>
      <c r="B19537" s="41" t="s">
        <v>12627</v>
      </c>
      <c r="C19537" s="63" t="s">
        <v>10989</v>
      </c>
      <c r="D19537" s="108" t="s">
        <v>7474</v>
      </c>
      <c r="E19537" s="58">
        <v>149717</v>
      </c>
      <c r="F19537" s="58"/>
      <c r="G19537" s="126">
        <f t="shared" si="509"/>
        <v>-149717</v>
      </c>
      <c r="H19537" s="705" t="s">
        <v>12961</v>
      </c>
    </row>
    <row r="19538" spans="1:8" ht="15" x14ac:dyDescent="0.2">
      <c r="A19538" s="734">
        <v>45436</v>
      </c>
      <c r="B19538" s="41" t="s">
        <v>12627</v>
      </c>
      <c r="C19538" s="63" t="s">
        <v>10989</v>
      </c>
      <c r="D19538" s="108" t="s">
        <v>7474</v>
      </c>
      <c r="E19538" s="58">
        <v>49879</v>
      </c>
      <c r="F19538" s="58"/>
      <c r="G19538" s="126">
        <f t="shared" si="509"/>
        <v>-49879</v>
      </c>
      <c r="H19538" s="705" t="s">
        <v>12961</v>
      </c>
    </row>
    <row r="19539" spans="1:8" ht="15" x14ac:dyDescent="0.2">
      <c r="A19539" s="734">
        <v>45436</v>
      </c>
      <c r="B19539" s="41" t="s">
        <v>12627</v>
      </c>
      <c r="C19539" s="63" t="s">
        <v>10989</v>
      </c>
      <c r="D19539" s="108" t="s">
        <v>13152</v>
      </c>
      <c r="E19539" s="58">
        <v>71000</v>
      </c>
      <c r="F19539" s="58"/>
      <c r="G19539" s="126">
        <f t="shared" si="509"/>
        <v>-71000</v>
      </c>
      <c r="H19539" s="705" t="s">
        <v>12961</v>
      </c>
    </row>
    <row r="19540" spans="1:8" ht="15" x14ac:dyDescent="0.2">
      <c r="A19540" s="734">
        <v>45436</v>
      </c>
      <c r="B19540" s="41" t="s">
        <v>12627</v>
      </c>
      <c r="C19540" s="63" t="s">
        <v>10989</v>
      </c>
      <c r="D19540" s="108" t="s">
        <v>7474</v>
      </c>
      <c r="E19540" s="58">
        <v>83250</v>
      </c>
      <c r="F19540" s="58"/>
      <c r="G19540" s="126">
        <f t="shared" si="509"/>
        <v>-83250</v>
      </c>
      <c r="H19540" s="705" t="s">
        <v>12961</v>
      </c>
    </row>
    <row r="19541" spans="1:8" ht="15" x14ac:dyDescent="0.2">
      <c r="A19541" s="1139">
        <v>45436</v>
      </c>
      <c r="B19541" s="70" t="s">
        <v>11892</v>
      </c>
      <c r="C19541" s="1140" t="s">
        <v>391</v>
      </c>
      <c r="D19541" s="793" t="s">
        <v>10304</v>
      </c>
      <c r="E19541" s="71">
        <v>1300</v>
      </c>
      <c r="F19541" s="71"/>
      <c r="G19541" s="1141">
        <f t="shared" ref="G19541:G19543" si="510">F19541-E19541</f>
        <v>-1300</v>
      </c>
      <c r="H19541" s="1142" t="s">
        <v>12961</v>
      </c>
    </row>
    <row r="19542" spans="1:8" ht="15" x14ac:dyDescent="0.2">
      <c r="A19542" s="1139">
        <v>45436</v>
      </c>
      <c r="B19542" s="70" t="s">
        <v>13139</v>
      </c>
      <c r="C19542" s="1140" t="s">
        <v>5409</v>
      </c>
      <c r="D19542" s="793" t="s">
        <v>13161</v>
      </c>
      <c r="E19542" s="71">
        <v>5000</v>
      </c>
      <c r="F19542" s="71"/>
      <c r="G19542" s="1141">
        <f t="shared" si="510"/>
        <v>-5000</v>
      </c>
      <c r="H19542" s="1142" t="s">
        <v>12961</v>
      </c>
    </row>
    <row r="19543" spans="1:8" ht="15" x14ac:dyDescent="0.2">
      <c r="A19543" s="1139">
        <v>45436</v>
      </c>
      <c r="B19543" s="70" t="s">
        <v>8557</v>
      </c>
      <c r="C19543" s="1140" t="s">
        <v>3103</v>
      </c>
      <c r="D19543" s="793" t="s">
        <v>1156</v>
      </c>
      <c r="E19543" s="71">
        <v>3000</v>
      </c>
      <c r="F19543" s="71"/>
      <c r="G19543" s="1141">
        <f t="shared" si="510"/>
        <v>-3000</v>
      </c>
      <c r="H19543" s="1142" t="s">
        <v>12961</v>
      </c>
    </row>
    <row r="19544" spans="1:8" ht="15" x14ac:dyDescent="0.2">
      <c r="A19544" s="1139">
        <v>45436</v>
      </c>
      <c r="B19544" s="70" t="s">
        <v>13139</v>
      </c>
      <c r="C19544" s="1140" t="s">
        <v>10989</v>
      </c>
      <c r="D19544" s="793" t="s">
        <v>13162</v>
      </c>
      <c r="E19544" s="71">
        <v>5000</v>
      </c>
      <c r="F19544" s="71"/>
      <c r="G19544" s="1141">
        <f t="shared" ref="G19544:G19577" si="511">F19544-E19544</f>
        <v>-5000</v>
      </c>
      <c r="H19544" s="1142" t="s">
        <v>12961</v>
      </c>
    </row>
    <row r="19545" spans="1:8" ht="15" x14ac:dyDescent="0.2">
      <c r="A19545" s="1139">
        <v>45436</v>
      </c>
      <c r="B19545" s="70" t="s">
        <v>12419</v>
      </c>
      <c r="C19545" s="1140" t="s">
        <v>5740</v>
      </c>
      <c r="D19545" s="793" t="s">
        <v>369</v>
      </c>
      <c r="E19545" s="71">
        <v>600</v>
      </c>
      <c r="F19545" s="71"/>
      <c r="G19545" s="1141">
        <f t="shared" si="511"/>
        <v>-600</v>
      </c>
      <c r="H19545" s="1142" t="s">
        <v>12961</v>
      </c>
    </row>
    <row r="19546" spans="1:8" ht="15" x14ac:dyDescent="0.2">
      <c r="A19546" s="1139">
        <v>45436</v>
      </c>
      <c r="B19546" s="70" t="s">
        <v>12419</v>
      </c>
      <c r="C19546" s="1140" t="s">
        <v>285</v>
      </c>
      <c r="D19546" s="793" t="s">
        <v>9893</v>
      </c>
      <c r="E19546" s="71">
        <v>300</v>
      </c>
      <c r="F19546" s="71"/>
      <c r="G19546" s="1141">
        <f t="shared" si="511"/>
        <v>-300</v>
      </c>
      <c r="H19546" s="1142" t="s">
        <v>12961</v>
      </c>
    </row>
    <row r="19547" spans="1:8" ht="15" x14ac:dyDescent="0.2">
      <c r="A19547" s="1139">
        <v>45436</v>
      </c>
      <c r="B19547" s="70" t="s">
        <v>12365</v>
      </c>
      <c r="C19547" s="1140" t="s">
        <v>13118</v>
      </c>
      <c r="D19547" s="793" t="s">
        <v>13163</v>
      </c>
      <c r="E19547" s="71">
        <v>7000</v>
      </c>
      <c r="F19547" s="71"/>
      <c r="G19547" s="1141">
        <f t="shared" si="511"/>
        <v>-7000</v>
      </c>
      <c r="H19547" s="1142" t="s">
        <v>12961</v>
      </c>
    </row>
    <row r="19548" spans="1:8" ht="15" x14ac:dyDescent="0.2">
      <c r="A19548" s="1139">
        <v>45437</v>
      </c>
      <c r="B19548" s="70" t="s">
        <v>103</v>
      </c>
      <c r="C19548" s="1140" t="s">
        <v>13180</v>
      </c>
      <c r="D19548" s="793" t="s">
        <v>13176</v>
      </c>
      <c r="E19548" s="71">
        <v>57000</v>
      </c>
      <c r="F19548" s="71"/>
      <c r="G19548" s="1141">
        <f>F19548-E19548</f>
        <v>-57000</v>
      </c>
      <c r="H19548" s="1142" t="s">
        <v>12961</v>
      </c>
    </row>
    <row r="19549" spans="1:8" ht="15" x14ac:dyDescent="0.2">
      <c r="A19549" s="1139">
        <v>45437</v>
      </c>
      <c r="B19549" s="70" t="s">
        <v>103</v>
      </c>
      <c r="C19549" s="1140" t="s">
        <v>103</v>
      </c>
      <c r="D19549" s="793" t="s">
        <v>10209</v>
      </c>
      <c r="E19549" s="71">
        <v>4000</v>
      </c>
      <c r="F19549" s="71"/>
      <c r="G19549" s="1141">
        <f t="shared" si="511"/>
        <v>-4000</v>
      </c>
      <c r="H19549" s="1142" t="s">
        <v>12961</v>
      </c>
    </row>
    <row r="19550" spans="1:8" ht="15" x14ac:dyDescent="0.2">
      <c r="A19550" s="1139">
        <v>45437</v>
      </c>
      <c r="B19550" s="70" t="s">
        <v>12706</v>
      </c>
      <c r="C19550" s="1140" t="s">
        <v>5740</v>
      </c>
      <c r="D19550" s="793" t="s">
        <v>369</v>
      </c>
      <c r="E19550" s="71">
        <v>1500</v>
      </c>
      <c r="F19550" s="71"/>
      <c r="G19550" s="1141">
        <f t="shared" si="511"/>
        <v>-1500</v>
      </c>
      <c r="H19550" s="1142" t="s">
        <v>12961</v>
      </c>
    </row>
    <row r="19551" spans="1:8" ht="15" x14ac:dyDescent="0.2">
      <c r="A19551" s="1139">
        <v>45437</v>
      </c>
      <c r="B19551" s="70" t="s">
        <v>103</v>
      </c>
      <c r="C19551" s="1140" t="s">
        <v>103</v>
      </c>
      <c r="D19551" s="793" t="s">
        <v>10209</v>
      </c>
      <c r="E19551" s="71">
        <v>4000</v>
      </c>
      <c r="F19551" s="71"/>
      <c r="G19551" s="1141">
        <f t="shared" si="511"/>
        <v>-4000</v>
      </c>
      <c r="H19551" s="1142" t="s">
        <v>12961</v>
      </c>
    </row>
    <row r="19552" spans="1:8" ht="15" x14ac:dyDescent="0.2">
      <c r="A19552" s="1139">
        <v>45439</v>
      </c>
      <c r="B19552" s="70" t="s">
        <v>12359</v>
      </c>
      <c r="C19552" s="1140" t="s">
        <v>5740</v>
      </c>
      <c r="D19552" s="793" t="s">
        <v>369</v>
      </c>
      <c r="E19552" s="71">
        <v>1000</v>
      </c>
      <c r="F19552" s="71"/>
      <c r="G19552" s="1141">
        <f t="shared" si="511"/>
        <v>-1000</v>
      </c>
      <c r="H19552" s="1142" t="s">
        <v>12961</v>
      </c>
    </row>
    <row r="19553" spans="1:8" ht="15" x14ac:dyDescent="0.2">
      <c r="A19553" s="1139">
        <v>45439</v>
      </c>
      <c r="B19553" s="70" t="s">
        <v>12811</v>
      </c>
      <c r="C19553" s="1140" t="s">
        <v>5740</v>
      </c>
      <c r="D19553" s="793" t="s">
        <v>369</v>
      </c>
      <c r="E19553" s="71">
        <v>600</v>
      </c>
      <c r="F19553" s="71"/>
      <c r="G19553" s="1141">
        <f t="shared" si="511"/>
        <v>-600</v>
      </c>
      <c r="H19553" s="1142" t="s">
        <v>12961</v>
      </c>
    </row>
    <row r="19554" spans="1:8" ht="15" x14ac:dyDescent="0.2">
      <c r="A19554" s="1139">
        <v>45439</v>
      </c>
      <c r="B19554" s="70" t="s">
        <v>12706</v>
      </c>
      <c r="C19554" s="1140" t="s">
        <v>10989</v>
      </c>
      <c r="D19554" s="793" t="s">
        <v>13164</v>
      </c>
      <c r="E19554" s="71">
        <v>6700</v>
      </c>
      <c r="F19554" s="71"/>
      <c r="G19554" s="1141">
        <f t="shared" si="511"/>
        <v>-6700</v>
      </c>
      <c r="H19554" s="1142" t="s">
        <v>12961</v>
      </c>
    </row>
    <row r="19555" spans="1:8" ht="15" x14ac:dyDescent="0.2">
      <c r="A19555" s="1139">
        <v>45439</v>
      </c>
      <c r="B19555" s="70" t="s">
        <v>12706</v>
      </c>
      <c r="C19555" s="1140" t="s">
        <v>285</v>
      </c>
      <c r="D19555" s="793" t="s">
        <v>8661</v>
      </c>
      <c r="E19555" s="71">
        <v>1000</v>
      </c>
      <c r="F19555" s="71"/>
      <c r="G19555" s="1141">
        <f t="shared" si="511"/>
        <v>-1000</v>
      </c>
      <c r="H19555" s="1142" t="s">
        <v>12961</v>
      </c>
    </row>
    <row r="19556" spans="1:8" ht="15" x14ac:dyDescent="0.2">
      <c r="A19556" s="1139">
        <v>45439</v>
      </c>
      <c r="B19556" s="70" t="s">
        <v>25</v>
      </c>
      <c r="C19556" s="1140" t="s">
        <v>8148</v>
      </c>
      <c r="D19556" s="793" t="s">
        <v>6336</v>
      </c>
      <c r="E19556" s="71">
        <v>57681</v>
      </c>
      <c r="F19556" s="71"/>
      <c r="G19556" s="1141">
        <f t="shared" si="511"/>
        <v>-57681</v>
      </c>
      <c r="H19556" s="1142" t="s">
        <v>12961</v>
      </c>
    </row>
    <row r="19557" spans="1:8" ht="15" x14ac:dyDescent="0.2">
      <c r="A19557" s="1139">
        <v>45439</v>
      </c>
      <c r="B19557" s="70" t="s">
        <v>103</v>
      </c>
      <c r="C19557" s="1140" t="s">
        <v>8148</v>
      </c>
      <c r="D19557" s="793" t="s">
        <v>6336</v>
      </c>
      <c r="E19557" s="71">
        <v>31010</v>
      </c>
      <c r="F19557" s="71"/>
      <c r="G19557" s="1141">
        <f t="shared" si="511"/>
        <v>-31010</v>
      </c>
      <c r="H19557" s="1142" t="s">
        <v>12961</v>
      </c>
    </row>
    <row r="19558" spans="1:8" ht="15" x14ac:dyDescent="0.2">
      <c r="A19558" s="1139">
        <v>45439</v>
      </c>
      <c r="B19558" s="70" t="s">
        <v>12365</v>
      </c>
      <c r="C19558" s="1140" t="s">
        <v>285</v>
      </c>
      <c r="D19558" s="793" t="s">
        <v>13165</v>
      </c>
      <c r="E19558" s="71">
        <v>5000</v>
      </c>
      <c r="F19558" s="71"/>
      <c r="G19558" s="1141">
        <f t="shared" si="511"/>
        <v>-5000</v>
      </c>
      <c r="H19558" s="1142" t="s">
        <v>12961</v>
      </c>
    </row>
    <row r="19559" spans="1:8" ht="15" x14ac:dyDescent="0.2">
      <c r="A19559" s="1139">
        <v>45439</v>
      </c>
      <c r="B19559" s="70" t="s">
        <v>11085</v>
      </c>
      <c r="C19559" s="1140" t="s">
        <v>10989</v>
      </c>
      <c r="D19559" s="793" t="s">
        <v>13184</v>
      </c>
      <c r="E19559" s="71">
        <v>50000</v>
      </c>
      <c r="F19559" s="71"/>
      <c r="G19559" s="1141">
        <f t="shared" ref="G19559" si="512">F19559-E19559</f>
        <v>-50000</v>
      </c>
      <c r="H19559" s="1142" t="s">
        <v>12961</v>
      </c>
    </row>
    <row r="19560" spans="1:8" ht="15" x14ac:dyDescent="0.2">
      <c r="A19560" s="1139">
        <v>45441</v>
      </c>
      <c r="B19560" s="70" t="s">
        <v>12617</v>
      </c>
      <c r="C19560" s="1140" t="s">
        <v>11893</v>
      </c>
      <c r="D19560" s="793" t="s">
        <v>13177</v>
      </c>
      <c r="E19560" s="71">
        <v>50000</v>
      </c>
      <c r="F19560" s="71"/>
      <c r="G19560" s="1141">
        <f>F19560-E19560</f>
        <v>-50000</v>
      </c>
      <c r="H19560" s="1142" t="s">
        <v>12961</v>
      </c>
    </row>
    <row r="19561" spans="1:8" ht="15" x14ac:dyDescent="0.2">
      <c r="A19561" s="1139">
        <v>45441</v>
      </c>
      <c r="B19561" s="70" t="s">
        <v>13027</v>
      </c>
      <c r="C19561" s="1140" t="s">
        <v>10989</v>
      </c>
      <c r="D19561" s="793" t="s">
        <v>13166</v>
      </c>
      <c r="E19561" s="71">
        <v>4870</v>
      </c>
      <c r="F19561" s="71"/>
      <c r="G19561" s="1141">
        <f t="shared" si="511"/>
        <v>-4870</v>
      </c>
      <c r="H19561" s="1142" t="s">
        <v>12961</v>
      </c>
    </row>
    <row r="19562" spans="1:8" ht="15" x14ac:dyDescent="0.2">
      <c r="A19562" s="1139">
        <v>45441</v>
      </c>
      <c r="B19562" s="70" t="s">
        <v>12617</v>
      </c>
      <c r="C19562" s="1140" t="s">
        <v>5740</v>
      </c>
      <c r="D19562" s="793" t="s">
        <v>369</v>
      </c>
      <c r="E19562" s="71">
        <v>200</v>
      </c>
      <c r="F19562" s="71"/>
      <c r="G19562" s="1141">
        <f t="shared" si="511"/>
        <v>-200</v>
      </c>
      <c r="H19562" s="1142" t="s">
        <v>12961</v>
      </c>
    </row>
    <row r="19563" spans="1:8" ht="15" x14ac:dyDescent="0.2">
      <c r="A19563" s="1139">
        <v>45441</v>
      </c>
      <c r="B19563" s="70" t="s">
        <v>103</v>
      </c>
      <c r="C19563" s="1140" t="s">
        <v>103</v>
      </c>
      <c r="D19563" s="793" t="s">
        <v>10209</v>
      </c>
      <c r="E19563" s="71">
        <v>3000</v>
      </c>
      <c r="F19563" s="71"/>
      <c r="G19563" s="1141">
        <f t="shared" si="511"/>
        <v>-3000</v>
      </c>
      <c r="H19563" s="1142" t="s">
        <v>12961</v>
      </c>
    </row>
    <row r="19564" spans="1:8" ht="15" x14ac:dyDescent="0.2">
      <c r="A19564" s="1139">
        <v>45441</v>
      </c>
      <c r="B19564" s="70" t="s">
        <v>12820</v>
      </c>
      <c r="C19564" s="1140" t="s">
        <v>1508</v>
      </c>
      <c r="D19564" s="793" t="s">
        <v>1156</v>
      </c>
      <c r="E19564" s="71">
        <v>10000</v>
      </c>
      <c r="F19564" s="71"/>
      <c r="G19564" s="1141">
        <f t="shared" si="511"/>
        <v>-10000</v>
      </c>
      <c r="H19564" s="1142" t="s">
        <v>12961</v>
      </c>
    </row>
    <row r="19565" spans="1:8" ht="15" x14ac:dyDescent="0.2">
      <c r="A19565" s="1139">
        <v>45441</v>
      </c>
      <c r="B19565" s="70" t="s">
        <v>103</v>
      </c>
      <c r="C19565" s="1140" t="s">
        <v>2995</v>
      </c>
      <c r="D19565" s="793" t="s">
        <v>1156</v>
      </c>
      <c r="E19565" s="71">
        <v>5330</v>
      </c>
      <c r="F19565" s="71"/>
      <c r="G19565" s="1141">
        <f t="shared" si="511"/>
        <v>-5330</v>
      </c>
      <c r="H19565" s="1142" t="s">
        <v>12961</v>
      </c>
    </row>
    <row r="19566" spans="1:8" ht="15" x14ac:dyDescent="0.2">
      <c r="A19566" s="1139">
        <v>45441</v>
      </c>
      <c r="B19566" s="45"/>
      <c r="C19566" s="1140" t="s">
        <v>8392</v>
      </c>
      <c r="D19566" s="793" t="s">
        <v>13170</v>
      </c>
      <c r="E19566" s="71">
        <v>500000</v>
      </c>
      <c r="F19566" s="71"/>
      <c r="G19566" s="1141">
        <f>F19566-E19566</f>
        <v>-500000</v>
      </c>
      <c r="H19566" s="1142" t="s">
        <v>12961</v>
      </c>
    </row>
    <row r="19567" spans="1:8" ht="15" x14ac:dyDescent="0.2">
      <c r="A19567" s="1139">
        <v>45441</v>
      </c>
      <c r="B19567" s="70" t="s">
        <v>10469</v>
      </c>
      <c r="C19567" s="1140" t="s">
        <v>13171</v>
      </c>
      <c r="D19567" s="793" t="s">
        <v>13172</v>
      </c>
      <c r="E19567" s="71">
        <v>370000</v>
      </c>
      <c r="F19567" s="71"/>
      <c r="G19567" s="1141">
        <f>F19567-E19567</f>
        <v>-370000</v>
      </c>
      <c r="H19567" s="1142" t="s">
        <v>12961</v>
      </c>
    </row>
    <row r="19568" spans="1:8" ht="24" x14ac:dyDescent="0.2">
      <c r="A19568" s="1139">
        <v>45441</v>
      </c>
      <c r="B19568" s="70" t="s">
        <v>11613</v>
      </c>
      <c r="C19568" s="1140" t="s">
        <v>10905</v>
      </c>
      <c r="D19568" s="1143" t="s">
        <v>13158</v>
      </c>
      <c r="E19568" s="1141">
        <v>2000000</v>
      </c>
      <c r="F19568" s="1141"/>
      <c r="G19568" s="1141">
        <f t="shared" si="511"/>
        <v>-2000000</v>
      </c>
      <c r="H19568" s="1142" t="s">
        <v>12961</v>
      </c>
    </row>
    <row r="19569" spans="1:8" ht="24" x14ac:dyDescent="0.2">
      <c r="A19569" s="1139">
        <v>45441</v>
      </c>
      <c r="B19569" s="45"/>
      <c r="C19569" s="1140" t="s">
        <v>11748</v>
      </c>
      <c r="D19569" s="1143" t="s">
        <v>13160</v>
      </c>
      <c r="E19569" s="1141">
        <v>600000</v>
      </c>
      <c r="F19569" s="1141"/>
      <c r="G19569" s="1141">
        <f t="shared" si="511"/>
        <v>-600000</v>
      </c>
      <c r="H19569" s="1142" t="s">
        <v>12961</v>
      </c>
    </row>
    <row r="19570" spans="1:8" ht="24" x14ac:dyDescent="0.2">
      <c r="A19570" s="1139">
        <v>45441</v>
      </c>
      <c r="B19570" s="45"/>
      <c r="C19570" s="1140" t="s">
        <v>11748</v>
      </c>
      <c r="D19570" s="1143" t="s">
        <v>13160</v>
      </c>
      <c r="E19570" s="1141">
        <v>400000</v>
      </c>
      <c r="F19570" s="1141"/>
      <c r="G19570" s="1141">
        <f t="shared" si="511"/>
        <v>-400000</v>
      </c>
      <c r="H19570" s="1142" t="s">
        <v>12961</v>
      </c>
    </row>
    <row r="19571" spans="1:8" ht="15" x14ac:dyDescent="0.2">
      <c r="A19571" s="1139">
        <v>45442</v>
      </c>
      <c r="B19571" s="70" t="s">
        <v>12617</v>
      </c>
      <c r="C19571" s="1140" t="s">
        <v>5740</v>
      </c>
      <c r="D19571" s="793" t="s">
        <v>369</v>
      </c>
      <c r="E19571" s="71">
        <v>400</v>
      </c>
      <c r="F19571" s="71"/>
      <c r="G19571" s="1141">
        <f t="shared" si="511"/>
        <v>-400</v>
      </c>
      <c r="H19571" s="1142" t="s">
        <v>12961</v>
      </c>
    </row>
    <row r="19572" spans="1:8" ht="15" x14ac:dyDescent="0.2">
      <c r="A19572" s="1139">
        <v>45442</v>
      </c>
      <c r="B19572" s="70" t="s">
        <v>8557</v>
      </c>
      <c r="C19572" s="1140" t="s">
        <v>11970</v>
      </c>
      <c r="D19572" s="793" t="s">
        <v>13167</v>
      </c>
      <c r="E19572" s="71">
        <v>26000</v>
      </c>
      <c r="F19572" s="71"/>
      <c r="G19572" s="1141">
        <f t="shared" si="511"/>
        <v>-26000</v>
      </c>
      <c r="H19572" s="1142" t="s">
        <v>12961</v>
      </c>
    </row>
    <row r="19573" spans="1:8" ht="15" x14ac:dyDescent="0.2">
      <c r="A19573" s="1139">
        <v>45442</v>
      </c>
      <c r="B19573" s="70" t="s">
        <v>11085</v>
      </c>
      <c r="C19573" s="1140" t="s">
        <v>13129</v>
      </c>
      <c r="D19573" s="793" t="s">
        <v>13168</v>
      </c>
      <c r="E19573" s="71">
        <v>7000</v>
      </c>
      <c r="F19573" s="71"/>
      <c r="G19573" s="1141">
        <f t="shared" si="511"/>
        <v>-7000</v>
      </c>
      <c r="H19573" s="1142" t="s">
        <v>12961</v>
      </c>
    </row>
    <row r="19574" spans="1:8" ht="15" x14ac:dyDescent="0.2">
      <c r="A19574" s="1139">
        <v>45442</v>
      </c>
      <c r="B19574" s="70" t="s">
        <v>12617</v>
      </c>
      <c r="C19574" s="1140" t="s">
        <v>5740</v>
      </c>
      <c r="D19574" s="793" t="s">
        <v>1156</v>
      </c>
      <c r="E19574" s="71">
        <v>1100</v>
      </c>
      <c r="F19574" s="71"/>
      <c r="G19574" s="1141">
        <f t="shared" si="511"/>
        <v>-1100</v>
      </c>
      <c r="H19574" s="1142" t="s">
        <v>12961</v>
      </c>
    </row>
    <row r="19575" spans="1:8" ht="15" x14ac:dyDescent="0.2">
      <c r="A19575" s="1139">
        <v>45442</v>
      </c>
      <c r="B19575" s="70" t="s">
        <v>12359</v>
      </c>
      <c r="C19575" s="1140" t="s">
        <v>10989</v>
      </c>
      <c r="D19575" s="793" t="s">
        <v>13169</v>
      </c>
      <c r="E19575" s="71">
        <v>47620</v>
      </c>
      <c r="F19575" s="71"/>
      <c r="G19575" s="1141">
        <f t="shared" si="511"/>
        <v>-47620</v>
      </c>
      <c r="H19575" s="1142" t="s">
        <v>12961</v>
      </c>
    </row>
    <row r="19576" spans="1:8" ht="15" x14ac:dyDescent="0.2">
      <c r="A19576" s="1139">
        <v>45442</v>
      </c>
      <c r="B19576" s="45"/>
      <c r="C19576" s="1140" t="s">
        <v>12293</v>
      </c>
      <c r="D19576" s="793" t="s">
        <v>13173</v>
      </c>
      <c r="E19576" s="71">
        <v>100000</v>
      </c>
      <c r="F19576" s="71"/>
      <c r="G19576" s="1141">
        <f t="shared" si="511"/>
        <v>-100000</v>
      </c>
      <c r="H19576" s="1142" t="s">
        <v>12961</v>
      </c>
    </row>
    <row r="19577" spans="1:8" ht="15" x14ac:dyDescent="0.2">
      <c r="A19577" s="1139">
        <v>45442</v>
      </c>
      <c r="B19577" s="70" t="s">
        <v>11085</v>
      </c>
      <c r="C19577" s="1140" t="s">
        <v>13129</v>
      </c>
      <c r="D19577" s="793" t="s">
        <v>13174</v>
      </c>
      <c r="E19577" s="71">
        <v>309000</v>
      </c>
      <c r="F19577" s="71"/>
      <c r="G19577" s="1141">
        <f t="shared" si="511"/>
        <v>-309000</v>
      </c>
      <c r="H19577" s="1142" t="s">
        <v>12961</v>
      </c>
    </row>
    <row r="19578" spans="1:8" ht="15" x14ac:dyDescent="0.2">
      <c r="A19578" s="1139">
        <v>45442</v>
      </c>
      <c r="B19578" s="70" t="s">
        <v>11085</v>
      </c>
      <c r="C19578" s="1140" t="s">
        <v>10989</v>
      </c>
      <c r="D19578" s="793" t="s">
        <v>13178</v>
      </c>
      <c r="E19578" s="71">
        <v>18960</v>
      </c>
      <c r="F19578" s="71"/>
      <c r="G19578" s="1141">
        <f t="shared" ref="G19578:G19580" si="513">F19578-E19578</f>
        <v>-18960</v>
      </c>
      <c r="H19578" s="1142" t="s">
        <v>12961</v>
      </c>
    </row>
    <row r="19579" spans="1:8" ht="15" x14ac:dyDescent="0.2">
      <c r="A19579" s="1139">
        <v>45442</v>
      </c>
      <c r="B19579" s="70" t="s">
        <v>11085</v>
      </c>
      <c r="C19579" s="1140" t="s">
        <v>10989</v>
      </c>
      <c r="D19579" s="793" t="s">
        <v>13179</v>
      </c>
      <c r="E19579" s="71">
        <v>10000</v>
      </c>
      <c r="F19579" s="71"/>
      <c r="G19579" s="1141">
        <f t="shared" si="513"/>
        <v>-10000</v>
      </c>
      <c r="H19579" s="1142" t="s">
        <v>12961</v>
      </c>
    </row>
    <row r="19580" spans="1:8" ht="15" x14ac:dyDescent="0.2">
      <c r="A19580" s="1139">
        <v>45442</v>
      </c>
      <c r="B19580" s="70" t="s">
        <v>11085</v>
      </c>
      <c r="C19580" s="1140" t="s">
        <v>10989</v>
      </c>
      <c r="D19580" s="793" t="s">
        <v>13185</v>
      </c>
      <c r="E19580" s="71">
        <v>7500</v>
      </c>
      <c r="F19580" s="71"/>
      <c r="G19580" s="1141">
        <f t="shared" si="513"/>
        <v>-7500</v>
      </c>
      <c r="H19580" s="1142" t="s">
        <v>12961</v>
      </c>
    </row>
    <row r="19581" spans="1:8" ht="15" x14ac:dyDescent="0.2">
      <c r="A19581" s="1139">
        <v>45442</v>
      </c>
      <c r="B19581" s="70" t="s">
        <v>103</v>
      </c>
      <c r="C19581" s="1140" t="s">
        <v>103</v>
      </c>
      <c r="D19581" s="793" t="s">
        <v>10209</v>
      </c>
      <c r="E19581" s="71">
        <v>5000</v>
      </c>
      <c r="F19581" s="71"/>
      <c r="G19581" s="1141">
        <f t="shared" ref="G19581:G19588" si="514">F19581-E19581</f>
        <v>-5000</v>
      </c>
      <c r="H19581" s="1142" t="s">
        <v>12961</v>
      </c>
    </row>
    <row r="19582" spans="1:8" ht="15" x14ac:dyDescent="0.2">
      <c r="A19582" s="1139">
        <v>45443</v>
      </c>
      <c r="B19582" s="70" t="s">
        <v>11085</v>
      </c>
      <c r="C19582" s="1140" t="s">
        <v>5740</v>
      </c>
      <c r="D19582" s="793" t="s">
        <v>369</v>
      </c>
      <c r="E19582" s="71">
        <v>1500</v>
      </c>
      <c r="F19582" s="71"/>
      <c r="G19582" s="1141">
        <f t="shared" si="514"/>
        <v>-1500</v>
      </c>
      <c r="H19582" s="1142" t="s">
        <v>12961</v>
      </c>
    </row>
    <row r="19583" spans="1:8" ht="15" x14ac:dyDescent="0.2">
      <c r="A19583" s="1139">
        <v>45443</v>
      </c>
      <c r="B19583" s="70" t="s">
        <v>10469</v>
      </c>
      <c r="C19583" s="1140" t="s">
        <v>10989</v>
      </c>
      <c r="D19583" s="793" t="s">
        <v>13186</v>
      </c>
      <c r="E19583" s="71">
        <v>4600</v>
      </c>
      <c r="F19583" s="71"/>
      <c r="G19583" s="1141">
        <f t="shared" si="514"/>
        <v>-4600</v>
      </c>
      <c r="H19583" s="1142" t="s">
        <v>12961</v>
      </c>
    </row>
    <row r="19584" spans="1:8" ht="15" x14ac:dyDescent="0.2">
      <c r="A19584" s="1139">
        <v>45443</v>
      </c>
      <c r="B19584" s="70" t="s">
        <v>12365</v>
      </c>
      <c r="C19584" s="1140" t="s">
        <v>13187</v>
      </c>
      <c r="D19584" s="793" t="s">
        <v>13188</v>
      </c>
      <c r="E19584" s="71">
        <v>10000</v>
      </c>
      <c r="F19584" s="71"/>
      <c r="G19584" s="1141">
        <f t="shared" si="514"/>
        <v>-10000</v>
      </c>
      <c r="H19584" s="1142" t="s">
        <v>12961</v>
      </c>
    </row>
    <row r="19585" spans="1:8" ht="15" x14ac:dyDescent="0.2">
      <c r="A19585" s="1139">
        <v>45443</v>
      </c>
      <c r="B19585" s="70" t="s">
        <v>103</v>
      </c>
      <c r="C19585" s="1140" t="s">
        <v>103</v>
      </c>
      <c r="D19585" s="793" t="s">
        <v>10209</v>
      </c>
      <c r="E19585" s="71">
        <v>5000</v>
      </c>
      <c r="F19585" s="71"/>
      <c r="G19585" s="1141">
        <f t="shared" si="514"/>
        <v>-5000</v>
      </c>
      <c r="H19585" s="1142" t="s">
        <v>12961</v>
      </c>
    </row>
    <row r="19586" spans="1:8" ht="15" x14ac:dyDescent="0.2">
      <c r="A19586" s="1139">
        <v>45443</v>
      </c>
      <c r="B19586" s="70" t="s">
        <v>12811</v>
      </c>
      <c r="C19586" s="1140" t="s">
        <v>5740</v>
      </c>
      <c r="D19586" s="793" t="s">
        <v>369</v>
      </c>
      <c r="E19586" s="71">
        <v>1200</v>
      </c>
      <c r="F19586" s="71"/>
      <c r="G19586" s="1141">
        <f t="shared" si="514"/>
        <v>-1200</v>
      </c>
      <c r="H19586" s="1142" t="s">
        <v>12961</v>
      </c>
    </row>
    <row r="19587" spans="1:8" ht="15" x14ac:dyDescent="0.2">
      <c r="A19587" s="1139">
        <v>45443</v>
      </c>
      <c r="B19587" s="70" t="s">
        <v>103</v>
      </c>
      <c r="C19587" s="1140" t="s">
        <v>391</v>
      </c>
      <c r="D19587" s="793" t="s">
        <v>13189</v>
      </c>
      <c r="E19587" s="71">
        <v>380</v>
      </c>
      <c r="F19587" s="71"/>
      <c r="G19587" s="1141">
        <f t="shared" si="514"/>
        <v>-380</v>
      </c>
      <c r="H19587" s="1142" t="s">
        <v>12961</v>
      </c>
    </row>
    <row r="19588" spans="1:8" ht="15" x14ac:dyDescent="0.2">
      <c r="A19588" s="1139">
        <v>45443</v>
      </c>
      <c r="B19588" s="70" t="s">
        <v>11085</v>
      </c>
      <c r="C19588" s="1140" t="s">
        <v>10989</v>
      </c>
      <c r="D19588" s="793" t="s">
        <v>13190</v>
      </c>
      <c r="E19588" s="71">
        <v>150000</v>
      </c>
      <c r="F19588" s="71"/>
      <c r="G19588" s="1141">
        <f t="shared" si="514"/>
        <v>-150000</v>
      </c>
      <c r="H19588" s="1142" t="s">
        <v>12961</v>
      </c>
    </row>
    <row r="19589" spans="1:8" ht="24" x14ac:dyDescent="0.2">
      <c r="A19589" s="733">
        <v>45418</v>
      </c>
      <c r="B19589" s="174" t="s">
        <v>10230</v>
      </c>
      <c r="C19589" s="174" t="s">
        <v>11744</v>
      </c>
      <c r="D19589" s="228" t="s">
        <v>12972</v>
      </c>
      <c r="E19589" s="236">
        <v>120000</v>
      </c>
      <c r="F19589" s="236"/>
      <c r="G19589" s="236">
        <f t="shared" si="462"/>
        <v>-120000</v>
      </c>
      <c r="H19589" s="709" t="s">
        <v>12961</v>
      </c>
    </row>
    <row r="19590" spans="1:8" ht="24" x14ac:dyDescent="0.2">
      <c r="A19590" s="733">
        <v>45418</v>
      </c>
      <c r="B19590" s="174" t="s">
        <v>9505</v>
      </c>
      <c r="C19590" s="174" t="s">
        <v>11744</v>
      </c>
      <c r="D19590" s="228" t="s">
        <v>12973</v>
      </c>
      <c r="E19590" s="236">
        <v>69932</v>
      </c>
      <c r="F19590" s="236"/>
      <c r="G19590" s="236">
        <f t="shared" si="462"/>
        <v>-69932</v>
      </c>
      <c r="H19590" s="709" t="s">
        <v>12961</v>
      </c>
    </row>
    <row r="19591" spans="1:8" ht="15" x14ac:dyDescent="0.2">
      <c r="A19591" s="733">
        <v>45418</v>
      </c>
      <c r="B19591" s="174" t="s">
        <v>11892</v>
      </c>
      <c r="C19591" s="174" t="s">
        <v>7465</v>
      </c>
      <c r="D19591" s="228" t="s">
        <v>12948</v>
      </c>
      <c r="E19591" s="236">
        <v>900000</v>
      </c>
      <c r="F19591" s="236"/>
      <c r="G19591" s="236">
        <f t="shared" ref="G19591:G19592" si="515">F19591-E19591</f>
        <v>-900000</v>
      </c>
      <c r="H19591" s="709" t="s">
        <v>12961</v>
      </c>
    </row>
    <row r="19592" spans="1:8" ht="15" x14ac:dyDescent="0.2">
      <c r="A19592" s="733">
        <v>45418</v>
      </c>
      <c r="B19592" s="174" t="s">
        <v>11892</v>
      </c>
      <c r="C19592" s="174" t="s">
        <v>7465</v>
      </c>
      <c r="D19592" s="228" t="s">
        <v>12948</v>
      </c>
      <c r="E19592" s="236">
        <v>924000</v>
      </c>
      <c r="F19592" s="236"/>
      <c r="G19592" s="236">
        <f t="shared" si="515"/>
        <v>-924000</v>
      </c>
      <c r="H19592" s="709" t="s">
        <v>12961</v>
      </c>
    </row>
    <row r="19593" spans="1:8" ht="15" x14ac:dyDescent="0.2">
      <c r="A19593" s="733">
        <v>45420</v>
      </c>
      <c r="B19593" s="174" t="s">
        <v>37</v>
      </c>
      <c r="C19593" s="551" t="s">
        <v>3002</v>
      </c>
      <c r="D19593" s="740" t="s">
        <v>12975</v>
      </c>
      <c r="E19593" s="552">
        <v>20525</v>
      </c>
      <c r="F19593" s="236"/>
      <c r="G19593" s="236">
        <f t="shared" ref="G19593:G19597" si="516">F19593-E19593</f>
        <v>-20525</v>
      </c>
      <c r="H19593" s="709" t="s">
        <v>12961</v>
      </c>
    </row>
    <row r="19594" spans="1:8" ht="15" x14ac:dyDescent="0.2">
      <c r="A19594" s="733">
        <v>45420</v>
      </c>
      <c r="B19594" s="174" t="s">
        <v>3944</v>
      </c>
      <c r="C19594" s="551" t="s">
        <v>3002</v>
      </c>
      <c r="D19594" s="740" t="s">
        <v>12975</v>
      </c>
      <c r="E19594" s="552">
        <v>35364</v>
      </c>
      <c r="F19594" s="236"/>
      <c r="G19594" s="236">
        <f t="shared" si="516"/>
        <v>-35364</v>
      </c>
      <c r="H19594" s="709" t="s">
        <v>12961</v>
      </c>
    </row>
    <row r="19595" spans="1:8" ht="15" x14ac:dyDescent="0.2">
      <c r="A19595" s="733">
        <v>45420</v>
      </c>
      <c r="B19595" s="174" t="s">
        <v>3945</v>
      </c>
      <c r="C19595" s="551" t="s">
        <v>3002</v>
      </c>
      <c r="D19595" s="740" t="s">
        <v>12975</v>
      </c>
      <c r="E19595" s="552">
        <v>32760</v>
      </c>
      <c r="F19595" s="236"/>
      <c r="G19595" s="236">
        <f t="shared" si="516"/>
        <v>-32760</v>
      </c>
      <c r="H19595" s="709" t="s">
        <v>12961</v>
      </c>
    </row>
    <row r="19596" spans="1:8" ht="15" x14ac:dyDescent="0.2">
      <c r="A19596" s="733">
        <v>45425</v>
      </c>
      <c r="B19596" s="174" t="s">
        <v>10907</v>
      </c>
      <c r="C19596" s="174" t="s">
        <v>4321</v>
      </c>
      <c r="D19596" s="228" t="s">
        <v>13084</v>
      </c>
      <c r="E19596" s="236">
        <v>640444</v>
      </c>
      <c r="F19596" s="236"/>
      <c r="G19596" s="236">
        <f t="shared" si="516"/>
        <v>-640444</v>
      </c>
      <c r="H19596" s="709" t="s">
        <v>12961</v>
      </c>
    </row>
    <row r="19597" spans="1:8" ht="15" x14ac:dyDescent="0.2">
      <c r="A19597" s="733">
        <v>45436</v>
      </c>
      <c r="B19597" s="174" t="s">
        <v>11085</v>
      </c>
      <c r="C19597" s="551" t="s">
        <v>12045</v>
      </c>
      <c r="D19597" s="740" t="s">
        <v>13149</v>
      </c>
      <c r="E19597" s="552">
        <v>90000</v>
      </c>
      <c r="F19597" s="236"/>
      <c r="G19597" s="236">
        <f t="shared" si="516"/>
        <v>-90000</v>
      </c>
      <c r="H19597" s="709" t="s">
        <v>12961</v>
      </c>
    </row>
    <row r="19598" spans="1:8" ht="15" x14ac:dyDescent="0.2">
      <c r="A19598" s="733">
        <v>45436</v>
      </c>
      <c r="B19598" s="174" t="s">
        <v>11734</v>
      </c>
      <c r="C19598" s="551" t="s">
        <v>12045</v>
      </c>
      <c r="D19598" s="740" t="s">
        <v>13149</v>
      </c>
      <c r="E19598" s="552">
        <v>10000</v>
      </c>
      <c r="F19598" s="236"/>
      <c r="G19598" s="236">
        <f t="shared" ref="G19598:G19599" si="517">F19598-E19598</f>
        <v>-10000</v>
      </c>
      <c r="H19598" s="709" t="s">
        <v>12961</v>
      </c>
    </row>
    <row r="19599" spans="1:8" ht="15" x14ac:dyDescent="0.2">
      <c r="A19599" s="733">
        <v>45436</v>
      </c>
      <c r="B19599" s="174" t="s">
        <v>12716</v>
      </c>
      <c r="C19599" s="551" t="s">
        <v>12045</v>
      </c>
      <c r="D19599" s="740" t="s">
        <v>13149</v>
      </c>
      <c r="E19599" s="552">
        <v>200000</v>
      </c>
      <c r="F19599" s="236"/>
      <c r="G19599" s="236">
        <f t="shared" si="517"/>
        <v>-200000</v>
      </c>
      <c r="H19599" s="709" t="s">
        <v>12961</v>
      </c>
    </row>
    <row r="19600" spans="1:8" ht="15" x14ac:dyDescent="0.2">
      <c r="A19600" s="733">
        <v>45441</v>
      </c>
      <c r="B19600" s="174"/>
      <c r="C19600" s="174" t="s">
        <v>12293</v>
      </c>
      <c r="D19600" s="228" t="s">
        <v>13183</v>
      </c>
      <c r="E19600" s="236">
        <v>22000</v>
      </c>
      <c r="F19600" s="236"/>
      <c r="G19600" s="236">
        <f t="shared" ref="G19600" si="518">F19600-E19600</f>
        <v>-22000</v>
      </c>
      <c r="H19600" s="709" t="s">
        <v>12961</v>
      </c>
    </row>
    <row r="19601" spans="1:8" ht="15" x14ac:dyDescent="0.2">
      <c r="A19601" s="733">
        <v>45443</v>
      </c>
      <c r="B19601" s="174" t="s">
        <v>11892</v>
      </c>
      <c r="C19601" s="174" t="s">
        <v>12301</v>
      </c>
      <c r="D19601" s="228" t="s">
        <v>13191</v>
      </c>
      <c r="E19601" s="236">
        <v>150000</v>
      </c>
      <c r="F19601" s="236"/>
      <c r="G19601" s="236">
        <f t="shared" ref="G19601:G19602" si="519">F19601-E19601</f>
        <v>-150000</v>
      </c>
      <c r="H19601" s="709" t="s">
        <v>12961</v>
      </c>
    </row>
    <row r="19602" spans="1:8" ht="24" x14ac:dyDescent="0.2">
      <c r="A19602" s="733">
        <v>45443</v>
      </c>
      <c r="B19602" s="174" t="s">
        <v>3945</v>
      </c>
      <c r="C19602" s="174" t="s">
        <v>13192</v>
      </c>
      <c r="D19602" s="228" t="s">
        <v>13193</v>
      </c>
      <c r="E19602" s="236">
        <v>600000</v>
      </c>
      <c r="F19602" s="236"/>
      <c r="G19602" s="236">
        <f t="shared" si="519"/>
        <v>-600000</v>
      </c>
      <c r="H19602" s="709" t="s">
        <v>12961</v>
      </c>
    </row>
    <row r="19603" spans="1:8" ht="24" x14ac:dyDescent="0.2">
      <c r="A19603" s="730">
        <v>45414</v>
      </c>
      <c r="B19603" s="94" t="s">
        <v>11085</v>
      </c>
      <c r="C19603" s="94" t="s">
        <v>558</v>
      </c>
      <c r="D19603" s="802" t="s">
        <v>12971</v>
      </c>
      <c r="E19603" s="176"/>
      <c r="F19603" s="176">
        <v>1000000</v>
      </c>
      <c r="G19603" s="176">
        <f t="shared" si="462"/>
        <v>1000000</v>
      </c>
      <c r="H19603" s="702" t="s">
        <v>12961</v>
      </c>
    </row>
    <row r="19604" spans="1:8" ht="24" x14ac:dyDescent="0.2">
      <c r="A19604" s="730">
        <v>45414</v>
      </c>
      <c r="B19604" s="94" t="s">
        <v>11085</v>
      </c>
      <c r="C19604" s="94" t="s">
        <v>558</v>
      </c>
      <c r="D19604" s="802" t="s">
        <v>12971</v>
      </c>
      <c r="E19604" s="176"/>
      <c r="F19604" s="176">
        <v>1000000</v>
      </c>
      <c r="G19604" s="176">
        <f t="shared" si="462"/>
        <v>1000000</v>
      </c>
      <c r="H19604" s="702" t="s">
        <v>12961</v>
      </c>
    </row>
    <row r="19605" spans="1:8" ht="15" x14ac:dyDescent="0.2">
      <c r="A19605" s="730">
        <v>45414</v>
      </c>
      <c r="B19605" s="91" t="s">
        <v>11131</v>
      </c>
      <c r="C19605" s="94" t="s">
        <v>558</v>
      </c>
      <c r="D19605" s="801" t="s">
        <v>12948</v>
      </c>
      <c r="E19605" s="92"/>
      <c r="F19605" s="92">
        <v>900000</v>
      </c>
      <c r="G19605" s="92">
        <f t="shared" si="456"/>
        <v>900000</v>
      </c>
      <c r="H19605" s="702" t="s">
        <v>12961</v>
      </c>
    </row>
    <row r="19606" spans="1:8" ht="15" x14ac:dyDescent="0.2">
      <c r="A19606" s="730">
        <v>45414</v>
      </c>
      <c r="B19606" s="91" t="s">
        <v>11131</v>
      </c>
      <c r="C19606" s="94" t="s">
        <v>558</v>
      </c>
      <c r="D19606" s="801" t="s">
        <v>12948</v>
      </c>
      <c r="E19606" s="92"/>
      <c r="F19606" s="92">
        <v>924000</v>
      </c>
      <c r="G19606" s="92">
        <f t="shared" si="456"/>
        <v>924000</v>
      </c>
      <c r="H19606" s="702" t="s">
        <v>12961</v>
      </c>
    </row>
    <row r="19607" spans="1:8" ht="15" x14ac:dyDescent="0.2">
      <c r="A19607" s="730">
        <v>45421</v>
      </c>
      <c r="B19607" s="94" t="s">
        <v>3944</v>
      </c>
      <c r="C19607" s="94" t="s">
        <v>558</v>
      </c>
      <c r="D19607" s="892" t="s">
        <v>12984</v>
      </c>
      <c r="E19607" s="176"/>
      <c r="F19607" s="176">
        <v>333522</v>
      </c>
      <c r="G19607" s="92">
        <f t="shared" ref="G19607:G19609" si="520">F19607-E19607</f>
        <v>333522</v>
      </c>
      <c r="H19607" s="702" t="s">
        <v>12961</v>
      </c>
    </row>
    <row r="19608" spans="1:8" ht="15" x14ac:dyDescent="0.2">
      <c r="A19608" s="730">
        <v>45421</v>
      </c>
      <c r="B19608" s="94" t="s">
        <v>3944</v>
      </c>
      <c r="C19608" s="94" t="s">
        <v>558</v>
      </c>
      <c r="D19608" s="892" t="s">
        <v>12985</v>
      </c>
      <c r="E19608" s="176"/>
      <c r="F19608" s="176">
        <v>333522</v>
      </c>
      <c r="G19608" s="92">
        <f t="shared" si="520"/>
        <v>333522</v>
      </c>
      <c r="H19608" s="702" t="s">
        <v>12961</v>
      </c>
    </row>
    <row r="19609" spans="1:8" ht="15" x14ac:dyDescent="0.2">
      <c r="A19609" s="730">
        <v>45421</v>
      </c>
      <c r="B19609" s="94" t="s">
        <v>3944</v>
      </c>
      <c r="C19609" s="94" t="s">
        <v>558</v>
      </c>
      <c r="D19609" s="892" t="s">
        <v>12986</v>
      </c>
      <c r="E19609" s="176"/>
      <c r="F19609" s="176">
        <v>333522</v>
      </c>
      <c r="G19609" s="92">
        <f t="shared" si="520"/>
        <v>333522</v>
      </c>
      <c r="H19609" s="702" t="s">
        <v>12961</v>
      </c>
    </row>
    <row r="19610" spans="1:8" ht="15" x14ac:dyDescent="0.2">
      <c r="A19610" s="730">
        <v>45422</v>
      </c>
      <c r="B19610" s="94" t="s">
        <v>10574</v>
      </c>
      <c r="C19610" s="94" t="s">
        <v>558</v>
      </c>
      <c r="D19610" s="892" t="s">
        <v>13058</v>
      </c>
      <c r="E19610" s="176"/>
      <c r="F19610" s="176">
        <v>10328660</v>
      </c>
      <c r="G19610" s="92">
        <f t="shared" ref="G19610:G19611" si="521">F19610-E19610</f>
        <v>10328660</v>
      </c>
      <c r="H19610" s="702" t="s">
        <v>12961</v>
      </c>
    </row>
    <row r="19611" spans="1:8" ht="15" x14ac:dyDescent="0.2">
      <c r="A19611" s="730">
        <v>45422</v>
      </c>
      <c r="B19611" s="94" t="s">
        <v>3945</v>
      </c>
      <c r="C19611" s="94" t="s">
        <v>558</v>
      </c>
      <c r="D19611" s="892" t="s">
        <v>13060</v>
      </c>
      <c r="E19611" s="176"/>
      <c r="F19611" s="176">
        <v>359992</v>
      </c>
      <c r="G19611" s="92">
        <f t="shared" si="521"/>
        <v>359992</v>
      </c>
      <c r="H19611" s="702" t="s">
        <v>12961</v>
      </c>
    </row>
    <row r="19612" spans="1:8" ht="15" x14ac:dyDescent="0.2">
      <c r="A19612" s="730">
        <v>45423</v>
      </c>
      <c r="B19612" s="94" t="s">
        <v>3945</v>
      </c>
      <c r="C19612" s="94" t="s">
        <v>558</v>
      </c>
      <c r="D19612" s="892" t="s">
        <v>13061</v>
      </c>
      <c r="E19612" s="176"/>
      <c r="F19612" s="176">
        <v>93000</v>
      </c>
      <c r="G19612" s="92">
        <f t="shared" ref="G19612" si="522">F19612-E19612</f>
        <v>93000</v>
      </c>
      <c r="H19612" s="702" t="s">
        <v>12961</v>
      </c>
    </row>
    <row r="19613" spans="1:8" ht="15" x14ac:dyDescent="0.2">
      <c r="A19613" s="730">
        <v>45425</v>
      </c>
      <c r="B19613" s="94" t="s">
        <v>13062</v>
      </c>
      <c r="C19613" s="94" t="s">
        <v>558</v>
      </c>
      <c r="D19613" s="892" t="s">
        <v>13063</v>
      </c>
      <c r="E19613" s="176"/>
      <c r="F19613" s="176">
        <v>200000</v>
      </c>
      <c r="G19613" s="92">
        <f t="shared" ref="G19613" si="523">F19613-E19613</f>
        <v>200000</v>
      </c>
      <c r="H19613" s="702" t="s">
        <v>12961</v>
      </c>
    </row>
    <row r="19614" spans="1:8" ht="15" x14ac:dyDescent="0.2">
      <c r="A19614" s="730">
        <v>45426</v>
      </c>
      <c r="B19614" s="94" t="s">
        <v>9354</v>
      </c>
      <c r="C19614" s="94" t="s">
        <v>558</v>
      </c>
      <c r="D19614" s="892" t="s">
        <v>13083</v>
      </c>
      <c r="E19614" s="176"/>
      <c r="F19614" s="176">
        <v>640444</v>
      </c>
      <c r="G19614" s="92">
        <f t="shared" ref="G19614:G19616" si="524">F19614-E19614</f>
        <v>640444</v>
      </c>
      <c r="H19614" s="702" t="s">
        <v>12961</v>
      </c>
    </row>
    <row r="19615" spans="1:8" ht="17.25" customHeight="1" x14ac:dyDescent="0.2">
      <c r="A19615" s="730">
        <v>45430</v>
      </c>
      <c r="B19615" s="94" t="s">
        <v>11085</v>
      </c>
      <c r="C19615" s="94" t="s">
        <v>558</v>
      </c>
      <c r="D19615" s="802" t="s">
        <v>12971</v>
      </c>
      <c r="E19615" s="176"/>
      <c r="F19615" s="176">
        <v>400000</v>
      </c>
      <c r="G19615" s="176">
        <f t="shared" si="524"/>
        <v>400000</v>
      </c>
      <c r="H19615" s="702" t="s">
        <v>12961</v>
      </c>
    </row>
    <row r="19616" spans="1:8" ht="17.25" customHeight="1" x14ac:dyDescent="0.2">
      <c r="A19616" s="730">
        <v>45430</v>
      </c>
      <c r="B19616" s="94" t="s">
        <v>11085</v>
      </c>
      <c r="C19616" s="94" t="s">
        <v>558</v>
      </c>
      <c r="D19616" s="802" t="s">
        <v>12971</v>
      </c>
      <c r="E19616" s="176"/>
      <c r="F19616" s="176">
        <v>154000</v>
      </c>
      <c r="G19616" s="176">
        <f t="shared" si="524"/>
        <v>154000</v>
      </c>
      <c r="H19616" s="702" t="s">
        <v>12961</v>
      </c>
    </row>
    <row r="19617" spans="1:8" ht="24" x14ac:dyDescent="0.2">
      <c r="A19617" s="730">
        <v>45430</v>
      </c>
      <c r="B19617" s="94" t="s">
        <v>11085</v>
      </c>
      <c r="C19617" s="94" t="s">
        <v>558</v>
      </c>
      <c r="D19617" s="802" t="s">
        <v>12971</v>
      </c>
      <c r="E19617" s="176"/>
      <c r="F19617" s="176">
        <v>200000</v>
      </c>
      <c r="G19617" s="176">
        <f t="shared" ref="G19617" si="525">F19617-E19617</f>
        <v>200000</v>
      </c>
      <c r="H19617" s="702" t="s">
        <v>12961</v>
      </c>
    </row>
    <row r="19618" spans="1:8" ht="24" x14ac:dyDescent="0.2">
      <c r="A19618" s="730">
        <v>45430</v>
      </c>
      <c r="B19618" s="94" t="s">
        <v>11085</v>
      </c>
      <c r="C19618" s="94" t="s">
        <v>558</v>
      </c>
      <c r="D19618" s="802" t="s">
        <v>12971</v>
      </c>
      <c r="E19618" s="176"/>
      <c r="F19618" s="176">
        <v>22000</v>
      </c>
      <c r="G19618" s="176">
        <f t="shared" ref="G19618" si="526">F19618-E19618</f>
        <v>22000</v>
      </c>
      <c r="H19618" s="702" t="s">
        <v>12961</v>
      </c>
    </row>
    <row r="19619" spans="1:8" ht="15" x14ac:dyDescent="0.2">
      <c r="A19619" s="730">
        <v>45434</v>
      </c>
      <c r="B19619" s="94" t="s">
        <v>10907</v>
      </c>
      <c r="C19619" s="94" t="s">
        <v>558</v>
      </c>
      <c r="D19619" s="802" t="s">
        <v>13182</v>
      </c>
      <c r="E19619" s="176"/>
      <c r="F19619" s="176">
        <v>300000</v>
      </c>
      <c r="G19619" s="176">
        <f t="shared" ref="G19619" si="527">F19619-E19619</f>
        <v>300000</v>
      </c>
      <c r="H19619" s="702" t="s">
        <v>12961</v>
      </c>
    </row>
    <row r="19620" spans="1:8" ht="24" x14ac:dyDescent="0.2">
      <c r="A19620" s="730">
        <v>45434</v>
      </c>
      <c r="B19620" s="94" t="s">
        <v>8041</v>
      </c>
      <c r="C19620" s="94" t="s">
        <v>558</v>
      </c>
      <c r="D19620" s="802" t="s">
        <v>13130</v>
      </c>
      <c r="E19620" s="176"/>
      <c r="F19620" s="176">
        <v>670318</v>
      </c>
      <c r="G19620" s="176">
        <f t="shared" ref="G19620" si="528">F19620-E19620</f>
        <v>670318</v>
      </c>
      <c r="H19620" s="702" t="s">
        <v>12961</v>
      </c>
    </row>
    <row r="19621" spans="1:8" ht="15" x14ac:dyDescent="0.2">
      <c r="A19621" s="730">
        <v>45436</v>
      </c>
      <c r="B19621" s="94" t="s">
        <v>13132</v>
      </c>
      <c r="C19621" s="94" t="s">
        <v>558</v>
      </c>
      <c r="D19621" s="802" t="s">
        <v>13131</v>
      </c>
      <c r="E19621" s="176"/>
      <c r="F19621" s="176">
        <v>1520392</v>
      </c>
      <c r="G19621" s="176">
        <f t="shared" ref="G19621:G19626" si="529">F19621-E19621</f>
        <v>1520392</v>
      </c>
      <c r="H19621" s="702" t="s">
        <v>12961</v>
      </c>
    </row>
    <row r="19622" spans="1:8" ht="15" x14ac:dyDescent="0.2">
      <c r="A19622" s="730">
        <v>45441</v>
      </c>
      <c r="B19622" s="94" t="s">
        <v>37</v>
      </c>
      <c r="C19622" s="94" t="s">
        <v>558</v>
      </c>
      <c r="D19622" s="892" t="s">
        <v>13154</v>
      </c>
      <c r="E19622" s="176"/>
      <c r="F19622" s="176">
        <v>246087</v>
      </c>
      <c r="G19622" s="176">
        <f t="shared" si="529"/>
        <v>246087</v>
      </c>
      <c r="H19622" s="702" t="s">
        <v>12961</v>
      </c>
    </row>
    <row r="19623" spans="1:8" ht="15" x14ac:dyDescent="0.2">
      <c r="A19623" s="730">
        <v>45441</v>
      </c>
      <c r="B19623" s="94" t="s">
        <v>37</v>
      </c>
      <c r="C19623" s="94" t="s">
        <v>558</v>
      </c>
      <c r="D19623" s="892" t="s">
        <v>13155</v>
      </c>
      <c r="E19623" s="176"/>
      <c r="F19623" s="176">
        <v>246087</v>
      </c>
      <c r="G19623" s="176">
        <f t="shared" si="529"/>
        <v>246087</v>
      </c>
      <c r="H19623" s="702" t="s">
        <v>12961</v>
      </c>
    </row>
    <row r="19624" spans="1:8" ht="15" x14ac:dyDescent="0.2">
      <c r="A19624" s="730">
        <v>45441</v>
      </c>
      <c r="B19624" s="94" t="s">
        <v>37</v>
      </c>
      <c r="C19624" s="94" t="s">
        <v>558</v>
      </c>
      <c r="D19624" s="892" t="s">
        <v>13156</v>
      </c>
      <c r="E19624" s="176"/>
      <c r="F19624" s="176">
        <v>246087</v>
      </c>
      <c r="G19624" s="176">
        <f t="shared" si="529"/>
        <v>246087</v>
      </c>
      <c r="H19624" s="702" t="s">
        <v>12961</v>
      </c>
    </row>
    <row r="19625" spans="1:8" ht="24" x14ac:dyDescent="0.2">
      <c r="A19625" s="730">
        <v>45441</v>
      </c>
      <c r="B19625" s="94" t="s">
        <v>11085</v>
      </c>
      <c r="C19625" s="94" t="s">
        <v>558</v>
      </c>
      <c r="D19625" s="802" t="s">
        <v>13159</v>
      </c>
      <c r="E19625" s="176"/>
      <c r="F19625" s="176">
        <v>1400000</v>
      </c>
      <c r="G19625" s="176">
        <f t="shared" si="529"/>
        <v>1400000</v>
      </c>
      <c r="H19625" s="702" t="s">
        <v>12961</v>
      </c>
    </row>
    <row r="19626" spans="1:8" ht="24" x14ac:dyDescent="0.2">
      <c r="A19626" s="730">
        <v>45441</v>
      </c>
      <c r="B19626" s="94" t="s">
        <v>11085</v>
      </c>
      <c r="C19626" s="94" t="s">
        <v>558</v>
      </c>
      <c r="D19626" s="802" t="s">
        <v>13160</v>
      </c>
      <c r="E19626" s="176"/>
      <c r="F19626" s="176">
        <v>1000000</v>
      </c>
      <c r="G19626" s="176">
        <f t="shared" si="529"/>
        <v>1000000</v>
      </c>
      <c r="H19626" s="702" t="s">
        <v>12961</v>
      </c>
    </row>
  </sheetData>
  <autoFilter ref="A1:P1962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3" activePane="bottomLeft" state="frozen"/>
      <selection pane="bottomLeft" activeCell="A40" sqref="A40"/>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4" t="s">
        <v>0</v>
      </c>
      <c r="B1" s="1144" t="s">
        <v>47</v>
      </c>
    </row>
    <row r="2" spans="1:11" hidden="1" x14ac:dyDescent="0.3">
      <c r="A2" s="1144" t="s">
        <v>2</v>
      </c>
      <c r="B2" s="1144" t="s">
        <v>47</v>
      </c>
    </row>
    <row r="3" spans="1:11" hidden="1" x14ac:dyDescent="0.3">
      <c r="A3" s="1144" t="s">
        <v>839</v>
      </c>
      <c r="B3" s="1144" t="s">
        <v>47</v>
      </c>
    </row>
    <row r="4" spans="1:11" ht="24" hidden="1" thickBot="1" x14ac:dyDescent="0.35">
      <c r="A4"/>
      <c r="B4"/>
      <c r="C4"/>
      <c r="D4"/>
      <c r="F4" s="98" t="s">
        <v>1766</v>
      </c>
      <c r="H4" s="1150" t="s">
        <v>1766</v>
      </c>
      <c r="I4" s="1150"/>
      <c r="J4" s="1150"/>
    </row>
    <row r="5" spans="1:11" ht="24" thickBot="1" x14ac:dyDescent="0.35">
      <c r="A5" s="1145" t="s">
        <v>4136</v>
      </c>
      <c r="B5" s="1146" t="s">
        <v>4133</v>
      </c>
      <c r="C5" s="1146" t="s">
        <v>4134</v>
      </c>
      <c r="D5" s="1146" t="s">
        <v>4135</v>
      </c>
      <c r="E5" s="347"/>
      <c r="H5" s="1150"/>
      <c r="I5" s="1150"/>
      <c r="J5" s="1150"/>
      <c r="K5" s="1014" t="s">
        <v>10858</v>
      </c>
    </row>
    <row r="6" spans="1:11" ht="26.25" x14ac:dyDescent="0.4">
      <c r="A6" s="738" t="s">
        <v>13139</v>
      </c>
      <c r="B6" s="739">
        <v>2408150</v>
      </c>
      <c r="C6" s="739"/>
      <c r="D6" s="739">
        <v>-2408150</v>
      </c>
      <c r="F6" s="697" t="s">
        <v>155</v>
      </c>
      <c r="G6" s="698" t="s">
        <v>2612</v>
      </c>
      <c r="H6" s="698" t="s">
        <v>7680</v>
      </c>
      <c r="I6" s="697" t="s">
        <v>2614</v>
      </c>
    </row>
    <row r="7" spans="1:11" ht="26.25" x14ac:dyDescent="0.4">
      <c r="A7" s="738" t="s">
        <v>13062</v>
      </c>
      <c r="B7" s="739">
        <v>300</v>
      </c>
      <c r="C7" s="739">
        <v>200000</v>
      </c>
      <c r="D7" s="739">
        <v>199700</v>
      </c>
      <c r="F7" s="695" t="s">
        <v>2932</v>
      </c>
      <c r="G7" s="696">
        <f t="shared" ref="G7:G24" si="0">VLOOKUP(F7,$A$6:$D$142,4,0)</f>
        <v>39998531.25637947</v>
      </c>
      <c r="H7" s="696" t="e">
        <f>VLOOKUP(F7,'Project wise Supplier balance'!$A$6:$D$91,4,0)</f>
        <v>#N/A</v>
      </c>
      <c r="I7" s="693" t="e">
        <f t="shared" ref="I7:I24" si="1">G7-H7</f>
        <v>#N/A</v>
      </c>
    </row>
    <row r="8" spans="1:11" ht="26.25" x14ac:dyDescent="0.4">
      <c r="A8" s="738" t="s">
        <v>13027</v>
      </c>
      <c r="B8" s="739">
        <v>129370</v>
      </c>
      <c r="C8" s="739"/>
      <c r="D8" s="739">
        <v>-129370</v>
      </c>
      <c r="F8" s="695" t="s">
        <v>4720</v>
      </c>
      <c r="G8" s="696">
        <f t="shared" si="0"/>
        <v>10795233.041129032</v>
      </c>
      <c r="H8" s="696" t="e">
        <f>VLOOKUP(F8,'Project wise Supplier balance'!$A$6:$D$91,4,0)</f>
        <v>#N/A</v>
      </c>
      <c r="I8" s="693" t="e">
        <f t="shared" si="1"/>
        <v>#N/A</v>
      </c>
    </row>
    <row r="9" spans="1:11" ht="26.25" x14ac:dyDescent="0.4">
      <c r="A9" s="738" t="s">
        <v>12779</v>
      </c>
      <c r="B9" s="739">
        <v>275000</v>
      </c>
      <c r="C9" s="739"/>
      <c r="D9" s="739">
        <v>-275000</v>
      </c>
      <c r="F9" s="695" t="s">
        <v>2651</v>
      </c>
      <c r="G9" s="696">
        <f t="shared" si="0"/>
        <v>10068965.30031715</v>
      </c>
      <c r="H9" s="696">
        <f>VLOOKUP(F9,'Project wise Supplier balance'!$A$6:$D$91,4,0)</f>
        <v>0</v>
      </c>
      <c r="I9" s="693">
        <f t="shared" si="1"/>
        <v>10068965.30031715</v>
      </c>
    </row>
    <row r="10" spans="1:11" ht="26.25" x14ac:dyDescent="0.4">
      <c r="A10" s="738" t="s">
        <v>12716</v>
      </c>
      <c r="B10" s="739">
        <v>1331230</v>
      </c>
      <c r="C10" s="739">
        <v>1200000</v>
      </c>
      <c r="D10" s="739">
        <v>-131230</v>
      </c>
      <c r="F10" s="695" t="s">
        <v>1399</v>
      </c>
      <c r="G10" s="696">
        <f t="shared" si="0"/>
        <v>15877458.15589213</v>
      </c>
      <c r="H10" s="696" t="e">
        <f>VLOOKUP(F10,'Project wise Supplier balance'!$A$6:$D$91,4,0)</f>
        <v>#N/A</v>
      </c>
      <c r="I10" s="693" t="e">
        <f t="shared" si="1"/>
        <v>#N/A</v>
      </c>
    </row>
    <row r="11" spans="1:11" ht="26.25" x14ac:dyDescent="0.4">
      <c r="A11" s="738" t="s">
        <v>12706</v>
      </c>
      <c r="B11" s="739">
        <v>1164650</v>
      </c>
      <c r="C11" s="739"/>
      <c r="D11" s="739">
        <v>-1164650</v>
      </c>
      <c r="F11" s="695" t="s">
        <v>7124</v>
      </c>
      <c r="G11" s="696">
        <f t="shared" si="0"/>
        <v>27649</v>
      </c>
      <c r="H11" s="696">
        <f>VLOOKUP(F11,'Project wise Supplier balance'!$A$6:$D$91,4,0)</f>
        <v>0</v>
      </c>
      <c r="I11" s="693">
        <f t="shared" si="1"/>
        <v>27649</v>
      </c>
    </row>
    <row r="12" spans="1:11" ht="26.25" x14ac:dyDescent="0.4">
      <c r="A12" s="738" t="s">
        <v>12688</v>
      </c>
      <c r="B12" s="739">
        <v>195480</v>
      </c>
      <c r="C12" s="739"/>
      <c r="D12" s="739">
        <v>-195480</v>
      </c>
      <c r="F12" s="695" t="s">
        <v>7065</v>
      </c>
      <c r="G12" s="696">
        <f t="shared" si="0"/>
        <v>5665632</v>
      </c>
      <c r="H12" s="696" t="e">
        <f>VLOOKUP(F12,'Project wise Supplier balance'!$A$6:$D$91,4,0)</f>
        <v>#N/A</v>
      </c>
      <c r="I12" s="693" t="e">
        <f t="shared" si="1"/>
        <v>#N/A</v>
      </c>
    </row>
    <row r="13" spans="1:11" ht="26.25" x14ac:dyDescent="0.4">
      <c r="A13" s="738" t="s">
        <v>12820</v>
      </c>
      <c r="B13" s="739">
        <v>93616</v>
      </c>
      <c r="C13" s="739">
        <v>1520392</v>
      </c>
      <c r="D13" s="739">
        <v>1426776</v>
      </c>
      <c r="F13" s="695" t="s">
        <v>6509</v>
      </c>
      <c r="G13" s="696">
        <f t="shared" si="0"/>
        <v>2445161</v>
      </c>
      <c r="H13" s="696" t="e">
        <f>VLOOKUP(F13,'Project wise Supplier balance'!$A$6:$D$91,4,0)</f>
        <v>#N/A</v>
      </c>
      <c r="I13" s="693" t="e">
        <f t="shared" si="1"/>
        <v>#N/A</v>
      </c>
    </row>
    <row r="14" spans="1:11" ht="26.25" x14ac:dyDescent="0.4">
      <c r="A14" s="738" t="s">
        <v>12811</v>
      </c>
      <c r="B14" s="739">
        <v>216579</v>
      </c>
      <c r="C14" s="739"/>
      <c r="D14" s="739">
        <v>-216579</v>
      </c>
      <c r="F14" s="695" t="s">
        <v>6516</v>
      </c>
      <c r="G14" s="696">
        <f t="shared" si="0"/>
        <v>1915801.3763440857</v>
      </c>
      <c r="H14" s="696">
        <f>VLOOKUP(F14,'Project wise Supplier balance'!$A$6:$D$91,4,0)</f>
        <v>0</v>
      </c>
      <c r="I14" s="693">
        <f t="shared" si="1"/>
        <v>1915801.3763440857</v>
      </c>
    </row>
    <row r="15" spans="1:11" ht="26.25" x14ac:dyDescent="0.4">
      <c r="A15" s="738" t="s">
        <v>12365</v>
      </c>
      <c r="B15" s="739">
        <v>129890</v>
      </c>
      <c r="C15" s="739">
        <v>500000</v>
      </c>
      <c r="D15" s="739">
        <v>370110</v>
      </c>
      <c r="F15" s="695" t="s">
        <v>6506</v>
      </c>
      <c r="G15" s="696">
        <f t="shared" si="0"/>
        <v>2113933</v>
      </c>
      <c r="H15" s="696" t="e">
        <f>VLOOKUP(F15,'Project wise Supplier balance'!$A$6:$D$91,4,0)</f>
        <v>#N/A</v>
      </c>
      <c r="I15" s="693" t="e">
        <f t="shared" si="1"/>
        <v>#N/A</v>
      </c>
    </row>
    <row r="16" spans="1:11" ht="26.25" x14ac:dyDescent="0.4">
      <c r="A16" s="738" t="s">
        <v>12503</v>
      </c>
      <c r="B16" s="739">
        <v>109650</v>
      </c>
      <c r="C16" s="739"/>
      <c r="D16" s="739">
        <v>-109650</v>
      </c>
      <c r="F16" s="695" t="s">
        <v>6503</v>
      </c>
      <c r="G16" s="696">
        <f t="shared" si="0"/>
        <v>7058866.3617511522</v>
      </c>
      <c r="H16" s="696">
        <f>VLOOKUP(F16,'Project wise Supplier balance'!$A$6:$D$91,4,0)</f>
        <v>9034</v>
      </c>
      <c r="I16" s="693">
        <f t="shared" si="1"/>
        <v>7049832.3617511522</v>
      </c>
    </row>
    <row r="17" spans="1:9" ht="26.25" x14ac:dyDescent="0.4">
      <c r="A17" s="738" t="s">
        <v>12419</v>
      </c>
      <c r="B17" s="739">
        <v>2034160</v>
      </c>
      <c r="C17" s="739"/>
      <c r="D17" s="739">
        <v>-2034160</v>
      </c>
      <c r="F17" s="695" t="s">
        <v>7553</v>
      </c>
      <c r="G17" s="696">
        <f t="shared" si="0"/>
        <v>946445.53225806449</v>
      </c>
      <c r="H17" s="696">
        <f>VLOOKUP(F17,'Project wise Supplier balance'!$A$6:$D$91,4,0)</f>
        <v>0</v>
      </c>
      <c r="I17" s="693">
        <f t="shared" si="1"/>
        <v>946445.53225806449</v>
      </c>
    </row>
    <row r="18" spans="1:9" ht="26.25" x14ac:dyDescent="0.4">
      <c r="A18" s="738" t="s">
        <v>12525</v>
      </c>
      <c r="B18" s="739">
        <v>8959348</v>
      </c>
      <c r="C18" s="739">
        <v>8053923</v>
      </c>
      <c r="D18" s="739">
        <v>-905425</v>
      </c>
      <c r="F18" s="695" t="s">
        <v>6951</v>
      </c>
      <c r="G18" s="696">
        <f t="shared" si="0"/>
        <v>1351664</v>
      </c>
      <c r="H18" s="696" t="e">
        <f>VLOOKUP(F18,'Project wise Supplier balance'!$A$6:$D$91,4,0)</f>
        <v>#N/A</v>
      </c>
      <c r="I18" s="693" t="e">
        <f t="shared" si="1"/>
        <v>#N/A</v>
      </c>
    </row>
    <row r="19" spans="1:9" ht="26.25" x14ac:dyDescent="0.4">
      <c r="A19" s="738" t="s">
        <v>12617</v>
      </c>
      <c r="B19" s="739">
        <v>1320437</v>
      </c>
      <c r="C19" s="739"/>
      <c r="D19" s="739">
        <v>-1320437</v>
      </c>
      <c r="F19" s="695" t="s">
        <v>6645</v>
      </c>
      <c r="G19" s="696">
        <f t="shared" si="0"/>
        <v>67087</v>
      </c>
      <c r="H19" s="696">
        <f>VLOOKUP(F19,'Project wise Supplier balance'!$A$6:$D$91,4,0)</f>
        <v>0</v>
      </c>
      <c r="I19" s="693">
        <f t="shared" si="1"/>
        <v>67087</v>
      </c>
    </row>
    <row r="20" spans="1:9" ht="26.25" x14ac:dyDescent="0.4">
      <c r="A20" s="738" t="s">
        <v>12201</v>
      </c>
      <c r="B20" s="739">
        <v>6801393</v>
      </c>
      <c r="C20" s="739">
        <v>13975308</v>
      </c>
      <c r="D20" s="739">
        <v>7173915</v>
      </c>
      <c r="F20" s="695" t="s">
        <v>7110</v>
      </c>
      <c r="G20" s="696">
        <f t="shared" si="0"/>
        <v>641998.78494623653</v>
      </c>
      <c r="H20" s="696">
        <f>VLOOKUP(F20,'Project wise Supplier balance'!$A$6:$D$91,4,0)</f>
        <v>0</v>
      </c>
      <c r="I20" s="693">
        <f t="shared" si="1"/>
        <v>641998.78494623653</v>
      </c>
    </row>
    <row r="21" spans="1:9" ht="26.25" x14ac:dyDescent="0.4">
      <c r="A21" s="738" t="s">
        <v>11892</v>
      </c>
      <c r="B21" s="739">
        <v>38634828</v>
      </c>
      <c r="C21" s="739">
        <v>45337381</v>
      </c>
      <c r="D21" s="739">
        <v>6702553</v>
      </c>
      <c r="F21" s="695" t="s">
        <v>7655</v>
      </c>
      <c r="G21" s="696">
        <f t="shared" si="0"/>
        <v>702698.51</v>
      </c>
      <c r="H21" s="696" t="e">
        <f>VLOOKUP(F21,'Project wise Supplier balance'!$A$6:$D$91,4,0)</f>
        <v>#N/A</v>
      </c>
      <c r="I21" s="693" t="e">
        <f t="shared" si="1"/>
        <v>#N/A</v>
      </c>
    </row>
    <row r="22" spans="1:9" ht="26.25" x14ac:dyDescent="0.4">
      <c r="A22" s="738" t="s">
        <v>11613</v>
      </c>
      <c r="B22" s="739">
        <v>6439453</v>
      </c>
      <c r="C22" s="739">
        <v>10854400</v>
      </c>
      <c r="D22" s="739">
        <v>4414947</v>
      </c>
      <c r="F22" s="695" t="s">
        <v>6407</v>
      </c>
      <c r="G22" s="696">
        <f t="shared" si="0"/>
        <v>-290582.22580645164</v>
      </c>
      <c r="H22" s="696" t="e">
        <f>VLOOKUP(F22,'Project wise Supplier balance'!$A$6:$D$91,4,0)</f>
        <v>#N/A</v>
      </c>
      <c r="I22" s="693" t="e">
        <f t="shared" si="1"/>
        <v>#N/A</v>
      </c>
    </row>
    <row r="23" spans="1:9" ht="26.25" x14ac:dyDescent="0.4">
      <c r="A23" s="738" t="s">
        <v>11507</v>
      </c>
      <c r="B23" s="739">
        <v>6221333.5595105672</v>
      </c>
      <c r="C23" s="739">
        <v>7220424</v>
      </c>
      <c r="D23" s="739">
        <v>999090.44048943277</v>
      </c>
      <c r="F23" s="695" t="s">
        <v>7730</v>
      </c>
      <c r="G23" s="696">
        <f t="shared" si="0"/>
        <v>301911.87096774194</v>
      </c>
      <c r="H23" s="696">
        <f>VLOOKUP(F23,'Project wise Supplier balance'!$A$6:$D$91,4,0)</f>
        <v>0</v>
      </c>
      <c r="I23" s="693">
        <f t="shared" si="1"/>
        <v>301911.87096774194</v>
      </c>
    </row>
    <row r="24" spans="1:9" ht="26.25" x14ac:dyDescent="0.4">
      <c r="A24" s="738" t="s">
        <v>11442</v>
      </c>
      <c r="B24" s="739">
        <v>7419737</v>
      </c>
      <c r="C24" s="739">
        <v>11253125</v>
      </c>
      <c r="D24" s="739">
        <v>3833388</v>
      </c>
      <c r="F24" s="695" t="s">
        <v>7744</v>
      </c>
      <c r="G24" s="696" t="e">
        <f t="shared" si="0"/>
        <v>#N/A</v>
      </c>
      <c r="H24" s="696">
        <f>VLOOKUP(F24,'Project wise Supplier balance'!$A$6:$D$91,4,0)</f>
        <v>0</v>
      </c>
      <c r="I24" s="693" t="e">
        <f t="shared" si="1"/>
        <v>#N/A</v>
      </c>
    </row>
    <row r="25" spans="1:9" ht="26.25" x14ac:dyDescent="0.4">
      <c r="A25" s="738" t="s">
        <v>7805</v>
      </c>
      <c r="B25" s="739">
        <v>3765660</v>
      </c>
      <c r="C25" s="739">
        <v>6158251</v>
      </c>
      <c r="D25" s="739">
        <v>2392591</v>
      </c>
    </row>
    <row r="26" spans="1:9" ht="26.25" x14ac:dyDescent="0.4">
      <c r="A26" s="738" t="s">
        <v>11336</v>
      </c>
      <c r="B26" s="739">
        <v>76862</v>
      </c>
      <c r="C26" s="739">
        <v>200000</v>
      </c>
      <c r="D26" s="739">
        <v>123138</v>
      </c>
    </row>
    <row r="27" spans="1:9" ht="26.25" x14ac:dyDescent="0.4">
      <c r="A27" s="738" t="s">
        <v>11071</v>
      </c>
      <c r="B27" s="739">
        <v>1155980</v>
      </c>
      <c r="C27" s="739">
        <v>1000000</v>
      </c>
      <c r="D27" s="739">
        <v>-155980</v>
      </c>
    </row>
    <row r="28" spans="1:9" ht="26.25" x14ac:dyDescent="0.4">
      <c r="A28" s="738" t="s">
        <v>11267</v>
      </c>
      <c r="B28" s="739">
        <v>659316</v>
      </c>
      <c r="C28" s="739">
        <v>1300000</v>
      </c>
      <c r="D28" s="739">
        <v>640684</v>
      </c>
    </row>
    <row r="29" spans="1:9" ht="26.25" x14ac:dyDescent="0.4">
      <c r="A29" s="738" t="s">
        <v>11003</v>
      </c>
      <c r="B29" s="739">
        <v>319470</v>
      </c>
      <c r="C29" s="739">
        <v>900000</v>
      </c>
      <c r="D29" s="739">
        <v>580530</v>
      </c>
    </row>
    <row r="30" spans="1:9" ht="26.25" x14ac:dyDescent="0.4">
      <c r="A30" s="738" t="s">
        <v>9717</v>
      </c>
      <c r="B30" s="739">
        <v>138515</v>
      </c>
      <c r="C30" s="739">
        <v>500000</v>
      </c>
      <c r="D30" s="739">
        <v>361485</v>
      </c>
    </row>
    <row r="31" spans="1:9" ht="26.25" x14ac:dyDescent="0.4">
      <c r="A31" s="738" t="s">
        <v>10907</v>
      </c>
      <c r="B31" s="739">
        <v>22021092.397849467</v>
      </c>
      <c r="C31" s="739">
        <v>27383716</v>
      </c>
      <c r="D31" s="739">
        <v>5362623.6021505389</v>
      </c>
    </row>
    <row r="32" spans="1:9" ht="26.25" x14ac:dyDescent="0.4">
      <c r="A32" s="738" t="s">
        <v>10574</v>
      </c>
      <c r="B32" s="739">
        <v>34400648.333333336</v>
      </c>
      <c r="C32" s="739">
        <v>53286503</v>
      </c>
      <c r="D32" s="739">
        <v>18885854.666666668</v>
      </c>
    </row>
    <row r="33" spans="1:9" ht="26.25" x14ac:dyDescent="0.4">
      <c r="A33" s="738" t="s">
        <v>10377</v>
      </c>
      <c r="B33" s="739">
        <v>4030880</v>
      </c>
      <c r="C33" s="739">
        <v>3000000</v>
      </c>
      <c r="D33" s="739">
        <v>-1030880</v>
      </c>
    </row>
    <row r="34" spans="1:9" ht="26.25" x14ac:dyDescent="0.4">
      <c r="A34" s="738" t="s">
        <v>10336</v>
      </c>
      <c r="B34" s="739">
        <v>6040255</v>
      </c>
      <c r="C34" s="739">
        <v>7705250</v>
      </c>
      <c r="D34" s="739">
        <v>1664995</v>
      </c>
    </row>
    <row r="35" spans="1:9" ht="26.25" x14ac:dyDescent="0.4">
      <c r="A35" s="738" t="s">
        <v>10294</v>
      </c>
      <c r="B35" s="739">
        <v>4237535.4623655919</v>
      </c>
      <c r="C35" s="739">
        <v>2000000</v>
      </c>
      <c r="D35" s="739">
        <v>-2237535.4623655914</v>
      </c>
    </row>
    <row r="36" spans="1:9" ht="26.25" x14ac:dyDescent="0.4">
      <c r="A36" s="738" t="s">
        <v>10230</v>
      </c>
      <c r="B36" s="739">
        <v>20800708.333333336</v>
      </c>
      <c r="C36" s="739">
        <v>35692766</v>
      </c>
      <c r="D36" s="739">
        <v>14892057.666666666</v>
      </c>
    </row>
    <row r="37" spans="1:9" ht="26.25" x14ac:dyDescent="0.4">
      <c r="A37" s="738" t="s">
        <v>10142</v>
      </c>
      <c r="B37" s="739">
        <v>6835862</v>
      </c>
      <c r="C37" s="739">
        <v>7704349</v>
      </c>
      <c r="D37" s="739">
        <v>868487</v>
      </c>
    </row>
    <row r="38" spans="1:9" ht="26.25" x14ac:dyDescent="0.4">
      <c r="A38" s="738" t="s">
        <v>10120</v>
      </c>
      <c r="B38" s="739">
        <v>83200</v>
      </c>
      <c r="C38" s="739">
        <v>0</v>
      </c>
      <c r="D38" s="739">
        <v>-83200</v>
      </c>
    </row>
    <row r="39" spans="1:9" ht="26.25" x14ac:dyDescent="0.4">
      <c r="A39" s="738" t="s">
        <v>10021</v>
      </c>
      <c r="B39" s="739">
        <v>8466313.5</v>
      </c>
      <c r="C39" s="739">
        <v>7120000</v>
      </c>
      <c r="D39" s="739">
        <v>-1346313.5</v>
      </c>
    </row>
    <row r="40" spans="1:9" ht="26.25" x14ac:dyDescent="0.4">
      <c r="A40" s="738" t="s">
        <v>9830</v>
      </c>
      <c r="B40" s="739">
        <v>30892185</v>
      </c>
      <c r="C40" s="739">
        <v>26471000</v>
      </c>
      <c r="D40" s="739">
        <v>-4421185</v>
      </c>
    </row>
    <row r="41" spans="1:9" ht="26.25" x14ac:dyDescent="0.4">
      <c r="A41" s="738" t="s">
        <v>9767</v>
      </c>
      <c r="B41" s="739">
        <v>16161004</v>
      </c>
      <c r="C41" s="739">
        <v>19855650</v>
      </c>
      <c r="D41" s="739">
        <v>3694646</v>
      </c>
    </row>
    <row r="42" spans="1:9" ht="26.25" x14ac:dyDescent="0.4">
      <c r="A42" s="738" t="s">
        <v>9659</v>
      </c>
      <c r="B42" s="739">
        <v>4762390.9032258065</v>
      </c>
      <c r="C42" s="739">
        <v>10021233</v>
      </c>
      <c r="D42" s="739">
        <v>5258842.0967741944</v>
      </c>
    </row>
    <row r="43" spans="1:9" ht="26.25" x14ac:dyDescent="0.4">
      <c r="A43" s="738" t="s">
        <v>9462</v>
      </c>
      <c r="B43" s="739">
        <v>2097832</v>
      </c>
      <c r="C43" s="739">
        <v>2722000</v>
      </c>
      <c r="D43" s="739">
        <v>624168</v>
      </c>
      <c r="F43" s="291"/>
      <c r="G43" s="694"/>
      <c r="H43" s="694"/>
      <c r="I43" s="291"/>
    </row>
    <row r="44" spans="1:9" ht="26.25" x14ac:dyDescent="0.4">
      <c r="A44" s="738" t="s">
        <v>9505</v>
      </c>
      <c r="B44" s="739">
        <v>2653746</v>
      </c>
      <c r="C44" s="739">
        <v>3185630</v>
      </c>
      <c r="D44" s="739">
        <v>531884</v>
      </c>
      <c r="F44" s="291"/>
      <c r="G44" s="694"/>
      <c r="H44" s="694"/>
      <c r="I44" s="291"/>
    </row>
    <row r="45" spans="1:9" ht="26.25" x14ac:dyDescent="0.4">
      <c r="A45" s="738" t="s">
        <v>9407</v>
      </c>
      <c r="B45" s="739">
        <v>6184137.7741935486</v>
      </c>
      <c r="C45" s="739">
        <v>12225909</v>
      </c>
      <c r="D45" s="739">
        <v>6041771.2258064514</v>
      </c>
      <c r="F45" s="291"/>
      <c r="G45" s="694"/>
      <c r="H45" s="694"/>
      <c r="I45" s="291"/>
    </row>
    <row r="46" spans="1:9" ht="26.25" x14ac:dyDescent="0.4">
      <c r="A46" s="738" t="s">
        <v>9400</v>
      </c>
      <c r="B46" s="739">
        <v>5103961.5483870972</v>
      </c>
      <c r="C46" s="739">
        <v>6590400</v>
      </c>
      <c r="D46" s="739">
        <v>1486438.4516129033</v>
      </c>
      <c r="F46" s="291"/>
      <c r="G46" s="694"/>
      <c r="H46" s="694"/>
      <c r="I46" s="291"/>
    </row>
    <row r="47" spans="1:9" s="291" customFormat="1" ht="26.25" x14ac:dyDescent="0.4">
      <c r="A47" s="738" t="s">
        <v>9354</v>
      </c>
      <c r="B47" s="739">
        <v>23546556.833333332</v>
      </c>
      <c r="C47" s="739">
        <v>27453150</v>
      </c>
      <c r="D47" s="739">
        <v>3906593.166666666</v>
      </c>
      <c r="G47" s="694"/>
      <c r="H47" s="694"/>
    </row>
    <row r="48" spans="1:9" s="291" customFormat="1" ht="26.25" x14ac:dyDescent="0.4">
      <c r="A48" s="738" t="s">
        <v>8866</v>
      </c>
      <c r="B48" s="739">
        <v>3516728</v>
      </c>
      <c r="C48" s="739">
        <v>4000000</v>
      </c>
      <c r="D48" s="739">
        <v>483272</v>
      </c>
      <c r="G48" s="694"/>
      <c r="H48" s="694"/>
    </row>
    <row r="49" spans="1:8" s="291" customFormat="1" ht="26.25" x14ac:dyDescent="0.4">
      <c r="A49" s="738" t="s">
        <v>8874</v>
      </c>
      <c r="B49" s="739">
        <v>7954091.3548387093</v>
      </c>
      <c r="C49" s="739">
        <v>14475224</v>
      </c>
      <c r="D49" s="739">
        <v>6521132.6451612907</v>
      </c>
      <c r="G49" s="694"/>
      <c r="H49" s="694"/>
    </row>
    <row r="50" spans="1:8" s="291" customFormat="1" ht="26.25" x14ac:dyDescent="0.4">
      <c r="A50" s="738" t="s">
        <v>8557</v>
      </c>
      <c r="B50" s="739">
        <v>6610996</v>
      </c>
      <c r="C50" s="739">
        <v>5930062</v>
      </c>
      <c r="D50" s="739">
        <v>-709333</v>
      </c>
      <c r="G50" s="694"/>
      <c r="H50" s="694"/>
    </row>
    <row r="51" spans="1:8" s="291" customFormat="1" ht="26.25" x14ac:dyDescent="0.4">
      <c r="A51" s="738" t="s">
        <v>8655</v>
      </c>
      <c r="B51" s="739">
        <v>16339873</v>
      </c>
      <c r="C51" s="739">
        <v>24057411.419999998</v>
      </c>
      <c r="D51" s="739">
        <v>7717538.4199999999</v>
      </c>
      <c r="G51" s="694"/>
      <c r="H51" s="694"/>
    </row>
    <row r="52" spans="1:8" s="291" customFormat="1" ht="26.25" x14ac:dyDescent="0.4">
      <c r="A52" s="738" t="s">
        <v>8530</v>
      </c>
      <c r="B52" s="739">
        <v>543932</v>
      </c>
      <c r="C52" s="739">
        <v>600000</v>
      </c>
      <c r="D52" s="739">
        <v>56068</v>
      </c>
      <c r="G52" s="694"/>
      <c r="H52" s="694"/>
    </row>
    <row r="53" spans="1:8" s="291" customFormat="1" ht="26.25" x14ac:dyDescent="0.4">
      <c r="A53" s="738" t="s">
        <v>8075</v>
      </c>
      <c r="B53" s="739">
        <v>1657197</v>
      </c>
      <c r="C53" s="739">
        <v>2614743</v>
      </c>
      <c r="D53" s="739">
        <v>957546</v>
      </c>
      <c r="G53" s="694"/>
      <c r="H53" s="694"/>
    </row>
    <row r="54" spans="1:8" s="291" customFormat="1" ht="26.25" x14ac:dyDescent="0.4">
      <c r="A54" s="738" t="s">
        <v>8337</v>
      </c>
      <c r="B54" s="739">
        <v>9756255</v>
      </c>
      <c r="C54" s="739">
        <v>14204081</v>
      </c>
      <c r="D54" s="739">
        <v>4489919</v>
      </c>
      <c r="G54" s="694"/>
      <c r="H54" s="694"/>
    </row>
    <row r="55" spans="1:8" s="291" customFormat="1" ht="26.25" x14ac:dyDescent="0.4">
      <c r="A55" s="738" t="s">
        <v>7919</v>
      </c>
      <c r="B55" s="739">
        <v>19551392</v>
      </c>
      <c r="C55" s="739">
        <v>26037593</v>
      </c>
      <c r="D55" s="739">
        <v>6468201</v>
      </c>
      <c r="G55" s="694"/>
      <c r="H55" s="694"/>
    </row>
    <row r="56" spans="1:8" s="291" customFormat="1" ht="26.25" x14ac:dyDescent="0.4">
      <c r="A56" s="738" t="s">
        <v>8041</v>
      </c>
      <c r="B56" s="739">
        <v>20578318</v>
      </c>
      <c r="C56" s="739">
        <v>28580316</v>
      </c>
      <c r="D56" s="739">
        <v>7983998</v>
      </c>
      <c r="G56" s="694"/>
      <c r="H56" s="694"/>
    </row>
    <row r="57" spans="1:8" s="291" customFormat="1" ht="26.25" x14ac:dyDescent="0.4">
      <c r="A57" s="1149" t="s">
        <v>6506</v>
      </c>
      <c r="B57" s="1148">
        <v>2813049</v>
      </c>
      <c r="C57" s="1148">
        <v>4926982</v>
      </c>
      <c r="D57" s="1148">
        <v>2113933</v>
      </c>
      <c r="G57" s="694"/>
      <c r="H57" s="694"/>
    </row>
    <row r="58" spans="1:8" s="291" customFormat="1" ht="26.25" x14ac:dyDescent="0.4">
      <c r="A58" s="1149" t="s">
        <v>6509</v>
      </c>
      <c r="B58" s="1148">
        <v>7639492</v>
      </c>
      <c r="C58" s="1148">
        <v>10084653</v>
      </c>
      <c r="D58" s="1148">
        <v>2445161</v>
      </c>
      <c r="G58" s="694"/>
      <c r="H58" s="694"/>
    </row>
    <row r="59" spans="1:8" s="291" customFormat="1" ht="26.25" x14ac:dyDescent="0.4">
      <c r="A59" s="1149" t="s">
        <v>7124</v>
      </c>
      <c r="B59" s="1148">
        <v>2367767</v>
      </c>
      <c r="C59" s="1148">
        <v>2395416</v>
      </c>
      <c r="D59" s="1148">
        <v>27649</v>
      </c>
      <c r="G59" s="694"/>
      <c r="H59" s="694"/>
    </row>
    <row r="60" spans="1:8" s="291" customFormat="1" ht="26.25" x14ac:dyDescent="0.4">
      <c r="A60" s="1149" t="s">
        <v>6407</v>
      </c>
      <c r="B60" s="1148">
        <v>4994014.2258064514</v>
      </c>
      <c r="C60" s="1148">
        <v>4645812</v>
      </c>
      <c r="D60" s="1148">
        <v>-290582.22580645164</v>
      </c>
      <c r="G60" s="694"/>
      <c r="H60" s="694"/>
    </row>
    <row r="61" spans="1:8" s="291" customFormat="1" ht="26.25" x14ac:dyDescent="0.4">
      <c r="A61" s="1149" t="s">
        <v>18</v>
      </c>
      <c r="B61" s="1148">
        <v>2393065.1605222733</v>
      </c>
      <c r="C61" s="1148">
        <v>3796750</v>
      </c>
      <c r="D61" s="1148">
        <v>1413684.8394777267</v>
      </c>
      <c r="G61" s="694"/>
      <c r="H61" s="694"/>
    </row>
    <row r="62" spans="1:8" s="291" customFormat="1" ht="26.25" x14ac:dyDescent="0.4">
      <c r="A62" s="1149" t="s">
        <v>7951</v>
      </c>
      <c r="B62" s="1148">
        <v>4397458</v>
      </c>
      <c r="C62" s="1148">
        <v>6566988</v>
      </c>
      <c r="D62" s="1148">
        <v>2169530</v>
      </c>
      <c r="G62" s="694"/>
      <c r="H62" s="694"/>
    </row>
    <row r="63" spans="1:8" s="291" customFormat="1" ht="26.25" x14ac:dyDescent="0.4">
      <c r="A63" s="1149" t="s">
        <v>7815</v>
      </c>
      <c r="B63" s="1148">
        <v>781154</v>
      </c>
      <c r="C63" s="1148">
        <v>1300000</v>
      </c>
      <c r="D63" s="1148">
        <v>518846</v>
      </c>
      <c r="G63" s="694"/>
      <c r="H63" s="694"/>
    </row>
    <row r="64" spans="1:8" s="291" customFormat="1" ht="26.25" x14ac:dyDescent="0.4">
      <c r="A64" s="1149" t="s">
        <v>7730</v>
      </c>
      <c r="B64" s="1148">
        <v>428088.12903225806</v>
      </c>
      <c r="C64" s="1148">
        <v>730000</v>
      </c>
      <c r="D64" s="1148">
        <v>301911.87096774194</v>
      </c>
      <c r="G64" s="694"/>
      <c r="H64" s="694"/>
    </row>
    <row r="65" spans="1:8" s="291" customFormat="1" ht="26.25" x14ac:dyDescent="0.4">
      <c r="A65" s="1149" t="s">
        <v>4720</v>
      </c>
      <c r="B65" s="1148">
        <v>4360763.8588709673</v>
      </c>
      <c r="C65" s="1148">
        <v>15155996.9</v>
      </c>
      <c r="D65" s="1148">
        <v>10795233.041129032</v>
      </c>
      <c r="G65" s="694"/>
      <c r="H65" s="694"/>
    </row>
    <row r="66" spans="1:8" s="291" customFormat="1" ht="26.25" x14ac:dyDescent="0.4">
      <c r="A66" s="1149" t="s">
        <v>5810</v>
      </c>
      <c r="B66" s="1148">
        <v>3130611.7334869434</v>
      </c>
      <c r="C66" s="1148">
        <v>3500000</v>
      </c>
      <c r="D66" s="1148">
        <v>369388.26651305659</v>
      </c>
      <c r="G66" s="694"/>
      <c r="H66" s="694"/>
    </row>
    <row r="67" spans="1:8" s="291" customFormat="1" ht="26.25" x14ac:dyDescent="0.4">
      <c r="A67" s="1149" t="s">
        <v>3945</v>
      </c>
      <c r="B67" s="1148">
        <v>16433001.153301951</v>
      </c>
      <c r="C67" s="1148">
        <v>20538218</v>
      </c>
      <c r="D67" s="1148">
        <v>4123047.8466980495</v>
      </c>
      <c r="G67" s="694"/>
      <c r="H67" s="694"/>
    </row>
    <row r="68" spans="1:8" s="291" customFormat="1" ht="26.25" x14ac:dyDescent="0.4">
      <c r="A68" s="1149" t="s">
        <v>3944</v>
      </c>
      <c r="B68" s="1148">
        <v>9932228.2659072224</v>
      </c>
      <c r="C68" s="1148">
        <v>16446479</v>
      </c>
      <c r="D68" s="1148">
        <v>6517629.7663508411</v>
      </c>
      <c r="G68" s="694"/>
      <c r="H68" s="694"/>
    </row>
    <row r="69" spans="1:8" s="291" customFormat="1" ht="26.25" x14ac:dyDescent="0.4">
      <c r="A69" s="1149" t="s">
        <v>6102</v>
      </c>
      <c r="B69" s="1148">
        <v>289848</v>
      </c>
      <c r="C69" s="1148">
        <v>1337000</v>
      </c>
      <c r="D69" s="1148">
        <v>1047152</v>
      </c>
      <c r="G69" s="694"/>
      <c r="H69" s="694"/>
    </row>
    <row r="70" spans="1:8" s="291" customFormat="1" ht="26.25" x14ac:dyDescent="0.4">
      <c r="A70" s="1149" t="s">
        <v>1399</v>
      </c>
      <c r="B70" s="1148">
        <v>114670526.94410785</v>
      </c>
      <c r="C70" s="1148">
        <v>130502260.09999999</v>
      </c>
      <c r="D70" s="1148">
        <v>15877458.15589213</v>
      </c>
      <c r="G70" s="694"/>
      <c r="H70" s="694"/>
    </row>
    <row r="71" spans="1:8" s="291" customFormat="1" ht="26.25" x14ac:dyDescent="0.4">
      <c r="A71" s="1149" t="s">
        <v>2932</v>
      </c>
      <c r="B71" s="1148">
        <v>97556794.74362056</v>
      </c>
      <c r="C71" s="1148">
        <v>137552234</v>
      </c>
      <c r="D71" s="1148">
        <v>39998531.25637947</v>
      </c>
      <c r="G71" s="694"/>
      <c r="H71" s="694"/>
    </row>
    <row r="72" spans="1:8" s="291" customFormat="1" ht="26.25" x14ac:dyDescent="0.4">
      <c r="A72" s="1149" t="s">
        <v>7655</v>
      </c>
      <c r="B72" s="1148">
        <v>2210566</v>
      </c>
      <c r="C72" s="1148">
        <v>2913264.51</v>
      </c>
      <c r="D72" s="1148">
        <v>702698.51</v>
      </c>
      <c r="G72" s="694"/>
      <c r="H72" s="694"/>
    </row>
    <row r="73" spans="1:8" s="291" customFormat="1" ht="26.25" x14ac:dyDescent="0.4">
      <c r="A73" s="1149" t="s">
        <v>7110</v>
      </c>
      <c r="B73" s="1148">
        <v>3206398.2150537632</v>
      </c>
      <c r="C73" s="1148">
        <v>3848397</v>
      </c>
      <c r="D73" s="1148">
        <v>641998.78494623653</v>
      </c>
      <c r="G73" s="694"/>
      <c r="H73" s="694"/>
    </row>
    <row r="74" spans="1:8" s="291" customFormat="1" ht="26.25" x14ac:dyDescent="0.4">
      <c r="A74" s="1149" t="s">
        <v>7065</v>
      </c>
      <c r="B74" s="1148">
        <v>18681972</v>
      </c>
      <c r="C74" s="1148">
        <v>24347604</v>
      </c>
      <c r="D74" s="1148">
        <v>5665632</v>
      </c>
      <c r="G74" s="694"/>
      <c r="H74" s="694"/>
    </row>
    <row r="75" spans="1:8" s="291" customFormat="1" ht="26.25" x14ac:dyDescent="0.4">
      <c r="A75" s="1149" t="s">
        <v>6503</v>
      </c>
      <c r="B75" s="1148">
        <v>5439444.9715821808</v>
      </c>
      <c r="C75" s="1148">
        <v>12473884</v>
      </c>
      <c r="D75" s="1148">
        <v>7058866.3617511522</v>
      </c>
      <c r="G75" s="694"/>
      <c r="H75" s="694"/>
    </row>
    <row r="76" spans="1:8" s="291" customFormat="1" ht="26.25" x14ac:dyDescent="0.4">
      <c r="A76" s="1149" t="s">
        <v>7553</v>
      </c>
      <c r="B76" s="1148">
        <v>2463913.4677419355</v>
      </c>
      <c r="C76" s="1148">
        <v>3410359</v>
      </c>
      <c r="D76" s="1148">
        <v>946445.53225806449</v>
      </c>
      <c r="G76" s="694"/>
      <c r="H76" s="694"/>
    </row>
    <row r="77" spans="1:8" s="291" customFormat="1" ht="26.25" x14ac:dyDescent="0.4">
      <c r="A77" s="1149" t="s">
        <v>6951</v>
      </c>
      <c r="B77" s="1148">
        <v>3524112</v>
      </c>
      <c r="C77" s="1148">
        <v>4875776</v>
      </c>
      <c r="D77" s="1148">
        <v>1351664</v>
      </c>
      <c r="G77" s="694"/>
      <c r="H77" s="694"/>
    </row>
    <row r="78" spans="1:8" s="291" customFormat="1" ht="26.25" x14ac:dyDescent="0.4">
      <c r="A78" s="1149" t="s">
        <v>6645</v>
      </c>
      <c r="B78" s="1148">
        <v>381763</v>
      </c>
      <c r="C78" s="1148">
        <v>448850</v>
      </c>
      <c r="D78" s="1148">
        <v>67087</v>
      </c>
      <c r="G78" s="694"/>
      <c r="H78" s="694"/>
    </row>
    <row r="79" spans="1:8" s="291" customFormat="1" ht="26.25" x14ac:dyDescent="0.4">
      <c r="A79" s="1149" t="s">
        <v>6516</v>
      </c>
      <c r="B79" s="1148">
        <v>11348698.623655912</v>
      </c>
      <c r="C79" s="1148">
        <v>13264500</v>
      </c>
      <c r="D79" s="1148">
        <v>1915801.3763440857</v>
      </c>
      <c r="G79" s="694"/>
      <c r="H79" s="694"/>
    </row>
    <row r="80" spans="1:8" s="291" customFormat="1" ht="26.25" x14ac:dyDescent="0.4">
      <c r="A80" s="1149" t="s">
        <v>2651</v>
      </c>
      <c r="B80" s="1148">
        <v>26687909.699682843</v>
      </c>
      <c r="C80" s="1148">
        <v>36731542</v>
      </c>
      <c r="D80" s="1148">
        <v>10068965.30031715</v>
      </c>
      <c r="G80" s="694"/>
      <c r="H80" s="694"/>
    </row>
    <row r="81" spans="1:8" s="291" customFormat="1" ht="26.25" x14ac:dyDescent="0.4">
      <c r="A81" s="1149" t="s">
        <v>5543</v>
      </c>
      <c r="B81" s="1148">
        <v>678790.36290322582</v>
      </c>
      <c r="C81" s="1148">
        <v>872151</v>
      </c>
      <c r="D81" s="1148">
        <v>193360.63709677418</v>
      </c>
      <c r="G81" s="694"/>
      <c r="H81" s="694"/>
    </row>
    <row r="82" spans="1:8" s="291" customFormat="1" ht="26.25" x14ac:dyDescent="0.4">
      <c r="A82" s="1149" t="s">
        <v>5640</v>
      </c>
      <c r="B82" s="1148">
        <v>2512284.75</v>
      </c>
      <c r="C82" s="1148">
        <v>3685007</v>
      </c>
      <c r="D82" s="1148">
        <v>1236944.25</v>
      </c>
      <c r="G82" s="694"/>
      <c r="H82" s="694"/>
    </row>
    <row r="83" spans="1:8" s="291" customFormat="1" ht="26.25" x14ac:dyDescent="0.4">
      <c r="A83" s="1149" t="s">
        <v>5051</v>
      </c>
      <c r="B83" s="1148">
        <v>4445446.3494623657</v>
      </c>
      <c r="C83" s="1148">
        <v>6341262</v>
      </c>
      <c r="D83" s="1148">
        <v>1895815.6505376345</v>
      </c>
      <c r="G83" s="694"/>
      <c r="H83" s="694"/>
    </row>
    <row r="84" spans="1:8" s="291" customFormat="1" ht="26.25" x14ac:dyDescent="0.4">
      <c r="A84" s="1149" t="s">
        <v>5616</v>
      </c>
      <c r="B84" s="1148">
        <v>1142182.75</v>
      </c>
      <c r="C84" s="1148">
        <v>2131308</v>
      </c>
      <c r="D84" s="1148">
        <v>989125.25</v>
      </c>
      <c r="G84" s="694"/>
      <c r="H84" s="694"/>
    </row>
    <row r="85" spans="1:8" s="291" customFormat="1" ht="26.25" x14ac:dyDescent="0.4">
      <c r="A85" s="1149" t="s">
        <v>82</v>
      </c>
      <c r="B85" s="1148">
        <v>4379244</v>
      </c>
      <c r="C85" s="1148">
        <v>10411961</v>
      </c>
      <c r="D85" s="1148">
        <v>6032717</v>
      </c>
      <c r="G85" s="694"/>
      <c r="H85" s="694"/>
    </row>
    <row r="86" spans="1:8" s="291" customFormat="1" ht="26.25" x14ac:dyDescent="0.4">
      <c r="A86" s="1149" t="s">
        <v>154</v>
      </c>
      <c r="B86" s="1148">
        <v>6704728</v>
      </c>
      <c r="C86" s="1148">
        <v>10075309</v>
      </c>
      <c r="D86" s="1148">
        <v>3380173</v>
      </c>
      <c r="G86" s="694"/>
      <c r="H86" s="694"/>
    </row>
    <row r="87" spans="1:8" s="291" customFormat="1" ht="26.25" x14ac:dyDescent="0.4">
      <c r="A87" s="1149" t="s">
        <v>2093</v>
      </c>
      <c r="B87" s="1148">
        <v>5185502.0489631332</v>
      </c>
      <c r="C87" s="1148">
        <v>6644055</v>
      </c>
      <c r="D87" s="1148">
        <v>1458552.9510368668</v>
      </c>
      <c r="G87" s="694"/>
      <c r="H87" s="694"/>
    </row>
    <row r="88" spans="1:8" s="291" customFormat="1" ht="26.25" x14ac:dyDescent="0.4">
      <c r="A88" s="1149" t="s">
        <v>2786</v>
      </c>
      <c r="B88" s="1148">
        <v>45546316.695372485</v>
      </c>
      <c r="C88" s="1148">
        <v>60651110</v>
      </c>
      <c r="D88" s="1148">
        <v>15104793.304627493</v>
      </c>
      <c r="G88" s="694"/>
      <c r="H88" s="694"/>
    </row>
    <row r="89" spans="1:8" s="291" customFormat="1" ht="26.25" x14ac:dyDescent="0.4">
      <c r="A89" s="1149" t="s">
        <v>2547</v>
      </c>
      <c r="B89" s="1148">
        <v>1543068.4838709678</v>
      </c>
      <c r="C89" s="1148">
        <v>2378225</v>
      </c>
      <c r="D89" s="1148">
        <v>835156.51612903224</v>
      </c>
      <c r="G89" s="694"/>
      <c r="H89" s="694"/>
    </row>
    <row r="90" spans="1:8" s="291" customFormat="1" ht="26.25" x14ac:dyDescent="0.4">
      <c r="A90" s="1149" t="s">
        <v>75</v>
      </c>
      <c r="B90" s="1148">
        <v>1820600</v>
      </c>
      <c r="C90" s="1148"/>
      <c r="D90" s="1148">
        <v>-1820600</v>
      </c>
      <c r="G90" s="694"/>
      <c r="H90" s="694"/>
    </row>
    <row r="91" spans="1:8" s="291" customFormat="1" ht="26.25" x14ac:dyDescent="0.4">
      <c r="A91" s="1149" t="s">
        <v>1492</v>
      </c>
      <c r="B91" s="1148">
        <v>1943741.4677419357</v>
      </c>
      <c r="C91" s="1148">
        <v>3015886</v>
      </c>
      <c r="D91" s="1148">
        <v>1072144.5322580645</v>
      </c>
      <c r="G91" s="694"/>
      <c r="H91" s="694"/>
    </row>
    <row r="92" spans="1:8" s="291" customFormat="1" ht="26.25" x14ac:dyDescent="0.4">
      <c r="A92" s="1149" t="s">
        <v>37</v>
      </c>
      <c r="B92" s="1148">
        <v>16358934.490161026</v>
      </c>
      <c r="C92" s="1148">
        <v>24467575</v>
      </c>
      <c r="D92" s="1148">
        <v>8099293.0636024121</v>
      </c>
      <c r="G92" s="694"/>
      <c r="H92" s="694"/>
    </row>
    <row r="93" spans="1:8" s="291" customFormat="1" ht="26.25" x14ac:dyDescent="0.4">
      <c r="A93" s="1149" t="s">
        <v>11</v>
      </c>
      <c r="B93" s="1148">
        <v>1910203.2044930877</v>
      </c>
      <c r="C93" s="1148">
        <v>1656000</v>
      </c>
      <c r="D93" s="1148">
        <v>-259203.20449308754</v>
      </c>
      <c r="G93" s="694"/>
      <c r="H93" s="694"/>
    </row>
    <row r="94" spans="1:8" s="291" customFormat="1" ht="26.25" x14ac:dyDescent="0.4">
      <c r="A94" s="1149" t="s">
        <v>25</v>
      </c>
      <c r="B94" s="1148">
        <v>19236669.887096774</v>
      </c>
      <c r="C94" s="1148"/>
      <c r="D94" s="1148">
        <v>-19226669.887096774</v>
      </c>
      <c r="G94" s="694"/>
      <c r="H94" s="694"/>
    </row>
    <row r="95" spans="1:8" s="291" customFormat="1" ht="26.25" x14ac:dyDescent="0.4">
      <c r="A95" s="1149" t="s">
        <v>14</v>
      </c>
      <c r="B95" s="1148">
        <v>1143402</v>
      </c>
      <c r="C95" s="1148">
        <v>1572705</v>
      </c>
      <c r="D95" s="1148">
        <v>429303</v>
      </c>
      <c r="G95" s="694"/>
      <c r="H95" s="694"/>
    </row>
    <row r="96" spans="1:8" s="291" customFormat="1" ht="26.25" x14ac:dyDescent="0.4">
      <c r="A96" s="1149" t="s">
        <v>1690</v>
      </c>
      <c r="B96" s="1148">
        <v>1698566</v>
      </c>
      <c r="C96" s="1148"/>
      <c r="D96" s="1148">
        <v>-1698566</v>
      </c>
      <c r="G96" s="694"/>
      <c r="H96" s="694"/>
    </row>
    <row r="97" spans="1:9" s="291" customFormat="1" ht="26.25" x14ac:dyDescent="0.4">
      <c r="A97" s="1149" t="s">
        <v>16</v>
      </c>
      <c r="B97" s="1148">
        <v>25091369.691530842</v>
      </c>
      <c r="C97" s="1148">
        <v>50000</v>
      </c>
      <c r="D97" s="1148">
        <v>-25041410.885079227</v>
      </c>
      <c r="G97" s="694"/>
      <c r="H97" s="694"/>
    </row>
    <row r="98" spans="1:9" s="291" customFormat="1" ht="26.25" x14ac:dyDescent="0.4">
      <c r="A98" s="1149" t="s">
        <v>22</v>
      </c>
      <c r="B98" s="1148">
        <v>721543</v>
      </c>
      <c r="C98" s="1148">
        <v>1000426</v>
      </c>
      <c r="D98" s="1148">
        <v>278883</v>
      </c>
      <c r="F98" s="4"/>
      <c r="G98" s="245"/>
      <c r="H98" s="245"/>
      <c r="I98" s="4"/>
    </row>
    <row r="99" spans="1:9" s="291" customFormat="1" ht="26.25" x14ac:dyDescent="0.4">
      <c r="A99" s="1149" t="s">
        <v>2656</v>
      </c>
      <c r="B99" s="1148">
        <v>1632291.6774193549</v>
      </c>
      <c r="C99" s="1148">
        <v>3056239</v>
      </c>
      <c r="D99" s="1148">
        <v>1423947.3225806453</v>
      </c>
      <c r="F99" s="4"/>
      <c r="G99" s="245"/>
      <c r="H99" s="245"/>
      <c r="I99" s="4"/>
    </row>
    <row r="100" spans="1:9" s="291" customFormat="1" ht="26.25" x14ac:dyDescent="0.4">
      <c r="A100" s="1149" t="s">
        <v>5164</v>
      </c>
      <c r="B100" s="1148"/>
      <c r="C100" s="1148">
        <v>485141</v>
      </c>
      <c r="D100" s="1148">
        <v>485141</v>
      </c>
      <c r="F100" s="4"/>
      <c r="G100" s="245"/>
      <c r="H100" s="245"/>
      <c r="I100" s="4"/>
    </row>
    <row r="101" spans="1:9" s="291" customFormat="1" ht="26.25" x14ac:dyDescent="0.4">
      <c r="A101" s="1149" t="s">
        <v>6633</v>
      </c>
      <c r="B101" s="1148">
        <v>631720</v>
      </c>
      <c r="C101" s="1148">
        <v>1000000</v>
      </c>
      <c r="D101" s="1148">
        <v>368280</v>
      </c>
      <c r="F101" s="4"/>
      <c r="G101" s="245"/>
      <c r="H101" s="245"/>
      <c r="I101" s="4"/>
    </row>
    <row r="102" spans="1:9" ht="26.25" x14ac:dyDescent="0.4">
      <c r="A102" s="1149" t="s">
        <v>6514</v>
      </c>
      <c r="B102" s="1148">
        <v>4971444.0025458178</v>
      </c>
      <c r="C102" s="1148">
        <v>7995733</v>
      </c>
      <c r="D102" s="1148">
        <v>3024288.9974541827</v>
      </c>
    </row>
    <row r="103" spans="1:9" ht="26.25" x14ac:dyDescent="0.4">
      <c r="A103" s="1149" t="s">
        <v>6446</v>
      </c>
      <c r="B103" s="1148">
        <v>550023</v>
      </c>
      <c r="C103" s="1148">
        <v>1100470</v>
      </c>
      <c r="D103" s="1148">
        <v>550447</v>
      </c>
    </row>
    <row r="104" spans="1:9" ht="26.25" x14ac:dyDescent="0.4">
      <c r="A104" s="1149" t="s">
        <v>5745</v>
      </c>
      <c r="B104" s="1148">
        <v>735045</v>
      </c>
      <c r="C104" s="1148">
        <v>1058484</v>
      </c>
      <c r="D104" s="1148">
        <v>323439</v>
      </c>
    </row>
    <row r="105" spans="1:9" ht="26.25" x14ac:dyDescent="0.4">
      <c r="A105" s="1149" t="s">
        <v>5670</v>
      </c>
      <c r="B105" s="1148">
        <v>271826</v>
      </c>
      <c r="C105" s="1148">
        <v>563000</v>
      </c>
      <c r="D105" s="1148">
        <v>291174</v>
      </c>
    </row>
    <row r="106" spans="1:9" ht="26.25" x14ac:dyDescent="0.4">
      <c r="A106" s="1149" t="s">
        <v>7762</v>
      </c>
      <c r="B106" s="1148"/>
      <c r="C106" s="1148">
        <v>64507</v>
      </c>
      <c r="D106" s="1148">
        <v>64507</v>
      </c>
    </row>
    <row r="107" spans="1:9" ht="26.25" x14ac:dyDescent="0.4">
      <c r="A107" s="1149" t="s">
        <v>40</v>
      </c>
      <c r="B107" s="1148">
        <v>51386165.801987335</v>
      </c>
      <c r="C107" s="1148">
        <v>69560627</v>
      </c>
      <c r="D107" s="1148">
        <v>18225961.198012669</v>
      </c>
    </row>
    <row r="108" spans="1:9" ht="26.25" x14ac:dyDescent="0.4">
      <c r="A108" s="1149" t="s">
        <v>5226</v>
      </c>
      <c r="B108" s="1148">
        <v>1808575</v>
      </c>
      <c r="C108" s="1148">
        <v>2875708</v>
      </c>
      <c r="D108" s="1148">
        <v>1067133</v>
      </c>
    </row>
    <row r="109" spans="1:9" ht="26.25" x14ac:dyDescent="0.4">
      <c r="A109" s="1149" t="s">
        <v>3621</v>
      </c>
      <c r="B109" s="1148">
        <v>7385548</v>
      </c>
      <c r="C109" s="1148">
        <v>12071334</v>
      </c>
      <c r="D109" s="1148">
        <v>4685786</v>
      </c>
    </row>
    <row r="110" spans="1:9" ht="26.25" x14ac:dyDescent="0.4">
      <c r="A110" s="1149" t="s">
        <v>3732</v>
      </c>
      <c r="B110" s="1148">
        <v>5642256.6693548393</v>
      </c>
      <c r="C110" s="1148">
        <v>6215763</v>
      </c>
      <c r="D110" s="1148">
        <v>573506.33064516122</v>
      </c>
    </row>
    <row r="111" spans="1:9" ht="26.25" x14ac:dyDescent="0.4">
      <c r="A111" s="1149" t="s">
        <v>8826</v>
      </c>
      <c r="B111" s="1148">
        <v>785021</v>
      </c>
      <c r="C111" s="1148">
        <v>690021</v>
      </c>
      <c r="D111" s="1148">
        <v>-95000</v>
      </c>
    </row>
    <row r="112" spans="1:9" ht="26.25" x14ac:dyDescent="0.4">
      <c r="A112" s="1149" t="s">
        <v>8889</v>
      </c>
      <c r="B112" s="1148">
        <v>84014</v>
      </c>
      <c r="C112" s="1148">
        <v>88818</v>
      </c>
      <c r="D112" s="1148">
        <v>4804</v>
      </c>
    </row>
    <row r="113" spans="1:4" ht="26.25" x14ac:dyDescent="0.4">
      <c r="A113" s="1149" t="s">
        <v>9513</v>
      </c>
      <c r="B113" s="1148">
        <v>332250</v>
      </c>
      <c r="C113" s="1148"/>
      <c r="D113" s="1148">
        <v>-332250</v>
      </c>
    </row>
    <row r="114" spans="1:4" ht="26.25" x14ac:dyDescent="0.4">
      <c r="A114" s="1149" t="s">
        <v>10371</v>
      </c>
      <c r="B114" s="1148">
        <v>25000</v>
      </c>
      <c r="C114" s="1148"/>
      <c r="D114" s="1148">
        <v>-25000</v>
      </c>
    </row>
    <row r="115" spans="1:4" ht="26.25" x14ac:dyDescent="0.4">
      <c r="A115" s="1149" t="s">
        <v>11621</v>
      </c>
      <c r="B115" s="1148">
        <v>92210</v>
      </c>
      <c r="C115" s="1148">
        <v>112665</v>
      </c>
      <c r="D115" s="1148">
        <v>20455</v>
      </c>
    </row>
    <row r="116" spans="1:4" ht="26.25" x14ac:dyDescent="0.4">
      <c r="A116" s="1147" t="s">
        <v>11712</v>
      </c>
      <c r="B116" s="1148">
        <v>62941</v>
      </c>
      <c r="C116" s="1148"/>
      <c r="D116" s="1148">
        <v>-62941</v>
      </c>
    </row>
    <row r="117" spans="1:4" ht="26.25" x14ac:dyDescent="0.4">
      <c r="A117" s="1147" t="s">
        <v>12448</v>
      </c>
      <c r="B117" s="1148">
        <v>20900</v>
      </c>
      <c r="C117" s="1148"/>
      <c r="D117" s="1148">
        <v>-20900</v>
      </c>
    </row>
    <row r="118" spans="1:4" ht="26.25" x14ac:dyDescent="0.4">
      <c r="A118" s="1147" t="s">
        <v>12703</v>
      </c>
      <c r="B118" s="1148">
        <v>1071000</v>
      </c>
      <c r="C118" s="1148"/>
      <c r="D118" s="1148">
        <v>-1071000</v>
      </c>
    </row>
    <row r="119" spans="1:4" ht="26.25" x14ac:dyDescent="0.4">
      <c r="A119" s="1147" t="s">
        <v>13008</v>
      </c>
      <c r="B119" s="1148">
        <v>36500</v>
      </c>
      <c r="C119" s="1148"/>
      <c r="D119" s="1148">
        <v>-36500</v>
      </c>
    </row>
    <row r="120" spans="1:4" ht="26.25" x14ac:dyDescent="0.4">
      <c r="A120" s="1149" t="s">
        <v>45</v>
      </c>
      <c r="B120" s="1148">
        <v>940547463.52564716</v>
      </c>
      <c r="C120" s="1148">
        <v>1186774645.9299998</v>
      </c>
      <c r="D120" s="1148">
        <v>246513209.13015938</v>
      </c>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3"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51" t="s">
        <v>10899</v>
      </c>
      <c r="C2" s="1028">
        <v>47002950</v>
      </c>
      <c r="D2" s="1028">
        <f>C2*5%</f>
        <v>2350147.5</v>
      </c>
      <c r="E2" s="1028">
        <f>C2-D2</f>
        <v>44652802.5</v>
      </c>
      <c r="F2" s="1044"/>
      <c r="G2" s="1064">
        <f ca="1">SUMIF(Posting!$B:$E,A2,Posting!$E:$E)</f>
        <v>20800708.333333336</v>
      </c>
      <c r="H2" s="1065">
        <f ca="1">SUMIF(Posting!$B:$F,A2,Posting!$F:$F)</f>
        <v>35692766</v>
      </c>
      <c r="I2" s="1064">
        <f ca="1">SUMIF(Supplier!$B:$F,A2,Supplier!$E:$E)-SUMIF(Supplier!$B:$F,A2,Supplier!$F:$F)</f>
        <v>341987</v>
      </c>
      <c r="J2" s="1064">
        <v>30787947.325000003</v>
      </c>
      <c r="K2" s="1064"/>
      <c r="L2" s="1064"/>
      <c r="M2" s="1065">
        <f ca="1">J2+K2-H2-L2</f>
        <v>-4904818.674999997</v>
      </c>
    </row>
    <row r="3" spans="1:16" x14ac:dyDescent="0.25">
      <c r="A3" s="940" t="s">
        <v>10142</v>
      </c>
      <c r="B3" s="1151"/>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51"/>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51"/>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51"/>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51"/>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52"/>
      <c r="C8" s="1025">
        <v>78840000</v>
      </c>
      <c r="D8" s="1025">
        <v>11384496</v>
      </c>
      <c r="E8" s="1025">
        <f t="shared" si="0"/>
        <v>67455504</v>
      </c>
      <c r="F8" s="1043"/>
      <c r="G8" s="1022">
        <f ca="1">SUMIF(Posting!$B:$E,A8,Posting!$E:$E)</f>
        <v>30892185</v>
      </c>
      <c r="H8" s="1026">
        <f ca="1">SUMIF(Posting!$B:$F,A8,Posting!$F:$F)</f>
        <v>26471000</v>
      </c>
      <c r="I8" s="1022">
        <f ca="1">SUMIF(Supplier!$B:$F,A8,Supplier!$E:$E)-SUMIF(Supplier!$B:$F,A8,Supplier!$F:$F)</f>
        <v>595407</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12525</v>
      </c>
      <c r="B10" s="1151" t="s">
        <v>10900</v>
      </c>
      <c r="C10" s="1019">
        <v>13262828</v>
      </c>
      <c r="D10" s="1019"/>
      <c r="E10" s="1019">
        <f t="shared" ref="E10" si="1">C10-D10</f>
        <v>13262828</v>
      </c>
      <c r="F10" s="1039"/>
      <c r="G10" s="1022">
        <f ca="1">SUMIF(Posting!$B:$E,A10,Posting!$E:$E)</f>
        <v>8959348</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12706</v>
      </c>
      <c r="B11" s="1151"/>
      <c r="C11" s="1019"/>
      <c r="D11" s="1019"/>
      <c r="E11" s="1019"/>
      <c r="F11" s="1039"/>
      <c r="G11" s="1022">
        <f ca="1">SUMIF(Posting!$B:$E,A11,Posting!$E:$E)</f>
        <v>1164650</v>
      </c>
      <c r="H11" s="1020">
        <f ca="1">SUMIF(Posting!$B:$F,A11,Posting!$F:$F)</f>
        <v>0</v>
      </c>
      <c r="I11" s="1022">
        <f ca="1">SUMIF(Supplier!$B:$F,A11,Supplier!$E:$E)-SUMIF(Supplier!$B:$F,A11,Supplier!$F:$F)</f>
        <v>12000</v>
      </c>
      <c r="J11" s="1022"/>
      <c r="K11" s="1022"/>
      <c r="L11" s="1064"/>
      <c r="M11" s="1035"/>
      <c r="N11" s="1097"/>
    </row>
    <row r="12" spans="1:16" s="4" customFormat="1" ht="19.5" thickBot="1" x14ac:dyDescent="0.35">
      <c r="A12" s="1027" t="s">
        <v>9407</v>
      </c>
      <c r="B12" s="1151"/>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51"/>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51"/>
      <c r="C14" s="1021"/>
      <c r="D14" s="1021"/>
      <c r="E14" s="1021"/>
      <c r="F14" s="1041"/>
      <c r="G14" s="1022">
        <f ca="1">SUMIF(Posting!$B:$E,A14,Posting!$E:$E)</f>
        <v>6610996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12201</v>
      </c>
      <c r="B15" s="1151"/>
      <c r="C15" s="1021"/>
      <c r="D15" s="1021"/>
      <c r="E15" s="1021"/>
      <c r="F15" s="1041"/>
      <c r="G15" s="1022">
        <f ca="1">SUMIF(Posting!$B:$E,A15,Posting!$E:$E)</f>
        <v>6801393</v>
      </c>
      <c r="H15" s="1022">
        <f ca="1">SUMIF(Posting!$B:$F,A15,Posting!$F:$F)</f>
        <v>13975308</v>
      </c>
      <c r="I15" s="1022">
        <f ca="1">SUMIF(Supplier!$B:$F,A15,Supplier!$E:$E)-SUMIF(Supplier!$B:$F,A15,Supplier!$F:$F)</f>
        <v>106994</v>
      </c>
      <c r="J15" s="1022"/>
      <c r="K15" s="1022"/>
      <c r="L15" s="1064"/>
      <c r="M15" s="1064"/>
      <c r="N15" s="1045"/>
    </row>
    <row r="16" spans="1:16" s="4" customFormat="1" x14ac:dyDescent="0.3">
      <c r="A16" s="940" t="s">
        <v>12241</v>
      </c>
      <c r="B16" s="1151"/>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51"/>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51"/>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51"/>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51"/>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51"/>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51"/>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51"/>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52"/>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53" t="s">
        <v>10901</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62559</v>
      </c>
      <c r="J26" s="1022">
        <v>25423994.165999997</v>
      </c>
      <c r="K26" s="1022">
        <v>5940507.6512000002</v>
      </c>
      <c r="L26" s="1064"/>
      <c r="M26" s="1022">
        <f ca="1">J26+K26-H26-L26</f>
        <v>3911351.8171999976</v>
      </c>
    </row>
    <row r="27" spans="1:13" s="4" customFormat="1" ht="19.5" thickBot="1" x14ac:dyDescent="0.35">
      <c r="A27" s="1095" t="s">
        <v>11712</v>
      </c>
      <c r="B27" s="1151"/>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54"/>
      <c r="C28" s="1025">
        <v>33854640.027999997</v>
      </c>
      <c r="D28" s="1025"/>
      <c r="E28" s="1025">
        <f t="shared" si="0"/>
        <v>33854640.027999997</v>
      </c>
      <c r="F28" s="1043"/>
      <c r="G28" s="1022">
        <f ca="1">SUMIF(Posting!$B:$E,A28,Posting!$E:$E)</f>
        <v>22021092.397849467</v>
      </c>
      <c r="H28" s="1026">
        <f ca="1">SUMIF(Posting!$B:$F,A28,Posting!$F:$F)</f>
        <v>27383716</v>
      </c>
      <c r="I28" s="1022">
        <f ca="1">SUMIF(Supplier!$B:$F,A28,Supplier!$E:$E)-SUMIF(Supplier!$B:$F,A28,Supplier!$F:$F)</f>
        <v>689096</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12618</v>
      </c>
      <c r="B36" s="1151"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12779</v>
      </c>
      <c r="B37" s="1151"/>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12419</v>
      </c>
      <c r="B38" s="1151"/>
      <c r="C38" s="1021"/>
      <c r="D38" s="1021"/>
      <c r="E38" s="1021"/>
      <c r="F38" s="1041"/>
      <c r="G38" s="1022">
        <f ca="1">SUMIF(Posting!$B:$E,A38,Posting!$E:$E)</f>
        <v>2034160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11892</v>
      </c>
      <c r="B39" s="1151"/>
      <c r="C39" s="1021"/>
      <c r="D39" s="1021"/>
      <c r="E39" s="1021"/>
      <c r="F39" s="1041"/>
      <c r="G39" s="1022">
        <f ca="1">SUMIF(Posting!$B:$E,A39,Posting!$E:$E)</f>
        <v>38634828</v>
      </c>
      <c r="H39" s="1026">
        <f ca="1">SUMIF(Posting!$B:$F,A39,Posting!$F:$F)</f>
        <v>45337381</v>
      </c>
      <c r="I39" s="1022">
        <f ca="1">SUMIF(Supplier!$B:$F,A39,Supplier!$E:$E)-SUMIF(Supplier!$B:$F,A39,Supplier!$F:$F)</f>
        <v>1191883</v>
      </c>
      <c r="J39" s="1022"/>
      <c r="K39" s="1022"/>
      <c r="L39" s="1022"/>
      <c r="M39" s="1022"/>
    </row>
    <row r="40" spans="1:201" s="4" customFormat="1" ht="19.5" thickBot="1" x14ac:dyDescent="0.35">
      <c r="A40" s="1103" t="s">
        <v>12616</v>
      </c>
      <c r="B40" s="1151"/>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51"/>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51"/>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51"/>
      <c r="C43" s="1021"/>
      <c r="D43" s="1021"/>
      <c r="E43" s="1021">
        <f t="shared" si="0"/>
        <v>0</v>
      </c>
      <c r="F43" s="1041"/>
      <c r="G43" s="1022">
        <f ca="1">SUMIF(Posting!$B:$E,A43,Posting!$E:$E)</f>
        <v>6040255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51"/>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51"/>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66900</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51"/>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51"/>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51"/>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51"/>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51"/>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51"/>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55"/>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3784959</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12670</v>
      </c>
      <c r="C1" s="1123" t="s">
        <v>12672</v>
      </c>
      <c r="D1" s="1123" t="s">
        <v>12675</v>
      </c>
      <c r="E1" s="1117" t="s">
        <v>12671</v>
      </c>
      <c r="F1" s="1117" t="s">
        <v>12667</v>
      </c>
      <c r="G1" s="1122" t="s">
        <v>11016</v>
      </c>
      <c r="H1" s="1122" t="s">
        <v>12674</v>
      </c>
      <c r="I1" s="1116" t="s">
        <v>12668</v>
      </c>
      <c r="J1" s="1116" t="s">
        <v>12669</v>
      </c>
      <c r="K1" s="1116" t="s">
        <v>10898</v>
      </c>
      <c r="L1" s="1118" t="s">
        <v>11017</v>
      </c>
    </row>
    <row r="2" spans="1:200" s="4" customFormat="1" x14ac:dyDescent="0.3">
      <c r="A2" s="1103" t="s">
        <v>12618</v>
      </c>
      <c r="B2" s="1021">
        <v>5138700</v>
      </c>
      <c r="C2" s="1121" t="s">
        <v>12673</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12419</v>
      </c>
      <c r="B3" s="1021"/>
      <c r="C3" s="1121" t="s">
        <v>12673</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5"/>
  <sheetViews>
    <sheetView zoomScale="120" zoomScaleNormal="120" workbookViewId="0">
      <pane ySplit="1" topLeftCell="A3699" activePane="bottomLeft" state="frozen"/>
      <selection activeCell="D26" sqref="D26"/>
      <selection pane="bottomLeft" activeCell="F3713" sqref="F371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174" t="s">
        <v>518</v>
      </c>
    </row>
    <row r="52" spans="1:8" x14ac:dyDescent="0.25">
      <c r="A52" s="17">
        <v>42426</v>
      </c>
      <c r="B52" s="21" t="s">
        <v>129</v>
      </c>
      <c r="C52" s="13" t="s">
        <v>161</v>
      </c>
      <c r="D52" s="766"/>
      <c r="E52" s="22"/>
      <c r="F52" s="19">
        <v>60000</v>
      </c>
      <c r="G52" s="14">
        <f t="shared" si="4"/>
        <v>-60000</v>
      </c>
      <c r="H52" s="1174"/>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172" t="s">
        <v>517</v>
      </c>
    </row>
    <row r="64" spans="1:8" x14ac:dyDescent="0.25">
      <c r="A64" s="17">
        <v>42430</v>
      </c>
      <c r="B64" s="21" t="s">
        <v>40</v>
      </c>
      <c r="C64" s="13" t="s">
        <v>164</v>
      </c>
      <c r="D64" s="766">
        <v>8707</v>
      </c>
      <c r="E64" s="22">
        <v>9826</v>
      </c>
      <c r="F64" s="19"/>
      <c r="G64" s="14">
        <f t="shared" si="6"/>
        <v>9826</v>
      </c>
      <c r="H64" s="1186"/>
    </row>
    <row r="65" spans="1:8" x14ac:dyDescent="0.25">
      <c r="A65" s="17">
        <v>42432</v>
      </c>
      <c r="B65" s="21" t="s">
        <v>130</v>
      </c>
      <c r="C65" s="13" t="s">
        <v>164</v>
      </c>
      <c r="D65" s="766">
        <v>8822</v>
      </c>
      <c r="E65" s="22">
        <v>10294</v>
      </c>
      <c r="F65" s="19"/>
      <c r="G65" s="14">
        <f t="shared" si="6"/>
        <v>10294</v>
      </c>
      <c r="H65" s="1186"/>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3" t="s">
        <v>2192</v>
      </c>
    </row>
    <row r="441" spans="1:8" x14ac:dyDescent="0.25">
      <c r="A441" s="17">
        <v>42740</v>
      </c>
      <c r="B441" s="10" t="s">
        <v>1399</v>
      </c>
      <c r="C441" s="11" t="s">
        <v>1802</v>
      </c>
      <c r="F441" s="9">
        <v>433634</v>
      </c>
      <c r="G441" s="6">
        <f t="shared" si="11"/>
        <v>-433634</v>
      </c>
      <c r="H441" s="1184"/>
    </row>
    <row r="442" spans="1:8" x14ac:dyDescent="0.25">
      <c r="A442" s="17">
        <v>42740</v>
      </c>
      <c r="B442" s="10" t="s">
        <v>1675</v>
      </c>
      <c r="C442" s="11" t="s">
        <v>1802</v>
      </c>
      <c r="F442" s="9">
        <v>32908</v>
      </c>
      <c r="G442" s="6">
        <f t="shared" si="11"/>
        <v>-32908</v>
      </c>
      <c r="H442" s="1184"/>
    </row>
    <row r="443" spans="1:8" x14ac:dyDescent="0.25">
      <c r="A443" s="17">
        <v>42740</v>
      </c>
      <c r="B443" s="10" t="s">
        <v>32</v>
      </c>
      <c r="C443" s="11" t="s">
        <v>1802</v>
      </c>
      <c r="F443" s="9">
        <v>30468</v>
      </c>
      <c r="G443" s="6">
        <f t="shared" si="11"/>
        <v>-30468</v>
      </c>
      <c r="H443" s="118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3" t="s">
        <v>2193</v>
      </c>
    </row>
    <row r="459" spans="1:8" x14ac:dyDescent="0.25">
      <c r="A459" s="17">
        <v>42804</v>
      </c>
      <c r="B459" s="10" t="s">
        <v>1396</v>
      </c>
      <c r="C459" s="11" t="s">
        <v>1802</v>
      </c>
      <c r="F459" s="9">
        <v>100000</v>
      </c>
      <c r="G459" s="6">
        <f t="shared" si="11"/>
        <v>-100000</v>
      </c>
      <c r="H459" s="1184"/>
    </row>
    <row r="460" spans="1:8" x14ac:dyDescent="0.25">
      <c r="A460" s="17">
        <v>42804</v>
      </c>
      <c r="B460" s="10" t="s">
        <v>32</v>
      </c>
      <c r="C460" s="11" t="s">
        <v>1802</v>
      </c>
      <c r="F460" s="9">
        <v>100000</v>
      </c>
      <c r="G460" s="6">
        <f t="shared" si="11"/>
        <v>-100000</v>
      </c>
      <c r="H460" s="118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183" t="s">
        <v>2411</v>
      </c>
    </row>
    <row r="541" spans="1:8" x14ac:dyDescent="0.25">
      <c r="A541" s="17">
        <v>42875</v>
      </c>
      <c r="B541" s="10" t="s">
        <v>1396</v>
      </c>
      <c r="C541" s="11" t="s">
        <v>161</v>
      </c>
      <c r="F541" s="9">
        <v>99093</v>
      </c>
      <c r="G541" s="6">
        <f t="shared" si="16"/>
        <v>-99093</v>
      </c>
      <c r="H541" s="1185"/>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183" t="s">
        <v>2419</v>
      </c>
    </row>
    <row r="559" spans="1:8" x14ac:dyDescent="0.25">
      <c r="A559" s="17">
        <v>42880</v>
      </c>
      <c r="B559" s="149" t="s">
        <v>32</v>
      </c>
      <c r="C559" s="150" t="s">
        <v>1802</v>
      </c>
      <c r="D559" s="772"/>
      <c r="E559" s="151"/>
      <c r="F559" s="152">
        <v>100000</v>
      </c>
      <c r="G559" s="153">
        <f t="shared" si="16"/>
        <v>-100000</v>
      </c>
      <c r="H559" s="1185"/>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187" t="s">
        <v>2980</v>
      </c>
    </row>
    <row r="750" spans="1:8" x14ac:dyDescent="0.25">
      <c r="A750" s="17">
        <v>43081</v>
      </c>
      <c r="B750" s="10" t="s">
        <v>2786</v>
      </c>
      <c r="C750" s="11" t="s">
        <v>166</v>
      </c>
      <c r="F750" s="9">
        <v>183600</v>
      </c>
      <c r="G750" s="6">
        <f t="shared" si="20"/>
        <v>-183600</v>
      </c>
      <c r="H750" s="1188"/>
    </row>
    <row r="751" spans="1:8" x14ac:dyDescent="0.25">
      <c r="A751" s="17">
        <v>43081</v>
      </c>
      <c r="B751" s="10" t="s">
        <v>40</v>
      </c>
      <c r="C751" s="11" t="s">
        <v>166</v>
      </c>
      <c r="F751" s="9">
        <v>69900</v>
      </c>
      <c r="G751" s="6">
        <f t="shared" si="20"/>
        <v>-69900</v>
      </c>
      <c r="H751" s="1188"/>
    </row>
    <row r="752" spans="1:8" x14ac:dyDescent="0.25">
      <c r="A752" s="17">
        <v>43081</v>
      </c>
      <c r="B752" s="10" t="s">
        <v>1399</v>
      </c>
      <c r="C752" s="11" t="s">
        <v>166</v>
      </c>
      <c r="F752" s="9">
        <v>84000</v>
      </c>
      <c r="G752" s="6">
        <f t="shared" si="20"/>
        <v>-84000</v>
      </c>
      <c r="H752" s="1188"/>
    </row>
    <row r="753" spans="1:8" x14ac:dyDescent="0.25">
      <c r="A753" s="17">
        <v>43081</v>
      </c>
      <c r="B753" s="10" t="s">
        <v>2226</v>
      </c>
      <c r="C753" s="11" t="s">
        <v>166</v>
      </c>
      <c r="F753" s="9">
        <v>35709</v>
      </c>
      <c r="G753" s="6">
        <f t="shared" si="20"/>
        <v>-35709</v>
      </c>
      <c r="H753" s="1188"/>
    </row>
    <row r="754" spans="1:8" x14ac:dyDescent="0.25">
      <c r="A754" s="17">
        <v>43081</v>
      </c>
      <c r="B754" s="10" t="s">
        <v>1396</v>
      </c>
      <c r="C754" s="11" t="s">
        <v>166</v>
      </c>
      <c r="F754" s="9">
        <v>3823</v>
      </c>
      <c r="G754" s="6">
        <f t="shared" si="20"/>
        <v>-3823</v>
      </c>
      <c r="H754" s="1189"/>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190" t="s">
        <v>3051</v>
      </c>
    </row>
    <row r="767" spans="1:8" x14ac:dyDescent="0.25">
      <c r="A767" s="17">
        <v>43122</v>
      </c>
      <c r="B767" s="10" t="s">
        <v>2786</v>
      </c>
      <c r="C767" s="11" t="s">
        <v>166</v>
      </c>
      <c r="F767" s="9">
        <f>500000-F766</f>
        <v>443523</v>
      </c>
      <c r="G767" s="6">
        <f t="shared" si="20"/>
        <v>-443523</v>
      </c>
      <c r="H767" s="119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195" t="s">
        <v>6676</v>
      </c>
    </row>
    <row r="1800" spans="1:8" x14ac:dyDescent="0.25">
      <c r="A1800" s="113">
        <v>44261</v>
      </c>
      <c r="B1800" s="10" t="s">
        <v>1399</v>
      </c>
      <c r="C1800" s="11" t="s">
        <v>166</v>
      </c>
      <c r="F1800" s="9">
        <v>50000</v>
      </c>
      <c r="G1800" s="6">
        <f t="shared" ref="G1800" si="32">E1800-F1800</f>
        <v>-50000</v>
      </c>
      <c r="H1800" s="1195"/>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196" t="s">
        <v>6971</v>
      </c>
    </row>
    <row r="1877" spans="1:8" ht="24" customHeight="1" x14ac:dyDescent="0.25">
      <c r="A1877" s="113">
        <v>44288</v>
      </c>
      <c r="B1877" s="10" t="s">
        <v>6407</v>
      </c>
      <c r="C1877" s="11" t="s">
        <v>437</v>
      </c>
      <c r="F1877" s="9">
        <v>7970</v>
      </c>
      <c r="G1877" s="6">
        <f t="shared" si="34"/>
        <v>-7970</v>
      </c>
      <c r="H1877" s="1196"/>
    </row>
    <row r="1878" spans="1:8" ht="24" customHeight="1" x14ac:dyDescent="0.25">
      <c r="A1878" s="113">
        <v>44288</v>
      </c>
      <c r="B1878" s="10" t="s">
        <v>1399</v>
      </c>
      <c r="C1878" s="11" t="s">
        <v>437</v>
      </c>
      <c r="F1878" s="9">
        <v>21500</v>
      </c>
      <c r="G1878" s="6">
        <f t="shared" si="34"/>
        <v>-21500</v>
      </c>
      <c r="H1878" s="1196"/>
    </row>
    <row r="1879" spans="1:8" ht="24" customHeight="1" x14ac:dyDescent="0.25">
      <c r="A1879" s="113">
        <v>44288</v>
      </c>
      <c r="B1879" s="10" t="s">
        <v>6407</v>
      </c>
      <c r="C1879" s="11" t="s">
        <v>437</v>
      </c>
      <c r="F1879" s="9">
        <v>2900</v>
      </c>
      <c r="G1879" s="6">
        <f t="shared" si="34"/>
        <v>-2900</v>
      </c>
      <c r="H1879" s="1196"/>
    </row>
    <row r="1880" spans="1:8" ht="24" customHeight="1" x14ac:dyDescent="0.25">
      <c r="A1880" s="113">
        <v>44280</v>
      </c>
      <c r="B1880" s="10" t="s">
        <v>1399</v>
      </c>
      <c r="C1880" s="11" t="s">
        <v>437</v>
      </c>
      <c r="F1880" s="9">
        <v>24225</v>
      </c>
      <c r="G1880" s="6">
        <f t="shared" si="34"/>
        <v>-24225</v>
      </c>
      <c r="H1880" s="1196"/>
    </row>
    <row r="1881" spans="1:8" ht="24" customHeight="1" x14ac:dyDescent="0.25">
      <c r="A1881" s="113">
        <v>44331</v>
      </c>
      <c r="B1881" s="10" t="s">
        <v>6407</v>
      </c>
      <c r="C1881" s="11" t="s">
        <v>437</v>
      </c>
      <c r="F1881" s="9">
        <v>54720</v>
      </c>
      <c r="G1881" s="6">
        <f t="shared" si="34"/>
        <v>-54720</v>
      </c>
      <c r="H1881" s="1196"/>
    </row>
    <row r="1882" spans="1:8" ht="24" customHeight="1" x14ac:dyDescent="0.25">
      <c r="A1882" s="113">
        <v>44341</v>
      </c>
      <c r="B1882" s="10" t="s">
        <v>6509</v>
      </c>
      <c r="C1882" s="11" t="s">
        <v>437</v>
      </c>
      <c r="F1882" s="9">
        <v>22415</v>
      </c>
      <c r="G1882" s="6">
        <f t="shared" si="34"/>
        <v>-22415</v>
      </c>
      <c r="H1882" s="1196"/>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166" t="s">
        <v>6908</v>
      </c>
    </row>
    <row r="1886" spans="1:8" x14ac:dyDescent="0.25">
      <c r="A1886" s="113">
        <v>44291</v>
      </c>
      <c r="B1886" s="10" t="s">
        <v>6516</v>
      </c>
      <c r="C1886" s="11" t="s">
        <v>1802</v>
      </c>
      <c r="E1886" s="109"/>
      <c r="F1886" s="111">
        <v>82220</v>
      </c>
      <c r="G1886" s="6">
        <f t="shared" si="34"/>
        <v>-82220</v>
      </c>
      <c r="H1886" s="1167"/>
    </row>
    <row r="1887" spans="1:8" x14ac:dyDescent="0.25">
      <c r="A1887" s="113">
        <v>44291</v>
      </c>
      <c r="B1887" s="10" t="s">
        <v>6509</v>
      </c>
      <c r="C1887" s="11" t="s">
        <v>1802</v>
      </c>
      <c r="E1887" s="109"/>
      <c r="F1887" s="111">
        <f>16101+25620</f>
        <v>41721</v>
      </c>
      <c r="G1887" s="6">
        <f t="shared" si="34"/>
        <v>-41721</v>
      </c>
      <c r="H1887" s="1167"/>
    </row>
    <row r="1888" spans="1:8" x14ac:dyDescent="0.25">
      <c r="A1888" s="113">
        <v>44291</v>
      </c>
      <c r="B1888" s="10" t="s">
        <v>6718</v>
      </c>
      <c r="C1888" s="11" t="s">
        <v>1802</v>
      </c>
      <c r="E1888" s="109"/>
      <c r="F1888" s="112">
        <v>200000</v>
      </c>
      <c r="G1888" s="6">
        <f t="shared" si="34"/>
        <v>-200000</v>
      </c>
      <c r="H1888" s="1168"/>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192" t="s">
        <v>7137</v>
      </c>
    </row>
    <row r="1996" spans="1:8" x14ac:dyDescent="0.25">
      <c r="A1996" s="659">
        <v>44392</v>
      </c>
      <c r="B1996" s="660" t="s">
        <v>6953</v>
      </c>
      <c r="C1996" s="661" t="s">
        <v>166</v>
      </c>
      <c r="E1996" s="662"/>
      <c r="F1996" s="665">
        <v>34800</v>
      </c>
      <c r="G1996" s="664">
        <f t="shared" si="36"/>
        <v>-34800</v>
      </c>
      <c r="H1996" s="1193"/>
    </row>
    <row r="1997" spans="1:8" ht="16.5" thickBot="1" x14ac:dyDescent="0.3">
      <c r="A1997" s="659">
        <v>44392</v>
      </c>
      <c r="B1997" s="660" t="s">
        <v>1399</v>
      </c>
      <c r="C1997" s="661" t="s">
        <v>166</v>
      </c>
      <c r="E1997" s="662"/>
      <c r="F1997" s="666">
        <v>23022</v>
      </c>
      <c r="G1997" s="664">
        <f t="shared" si="36"/>
        <v>-23022</v>
      </c>
      <c r="H1997" s="1194"/>
    </row>
    <row r="1998" spans="1:8" x14ac:dyDescent="0.25">
      <c r="A1998" s="652">
        <v>44392</v>
      </c>
      <c r="B1998" s="653" t="s">
        <v>6509</v>
      </c>
      <c r="C1998" s="654" t="s">
        <v>437</v>
      </c>
      <c r="E1998" s="655"/>
      <c r="F1998" s="656">
        <f>480791-39410</f>
        <v>441381</v>
      </c>
      <c r="G1998" s="657">
        <f t="shared" si="36"/>
        <v>-441381</v>
      </c>
      <c r="H1998" s="1197" t="s">
        <v>7139</v>
      </c>
    </row>
    <row r="1999" spans="1:8" x14ac:dyDescent="0.25">
      <c r="A1999" s="652">
        <v>44392</v>
      </c>
      <c r="B1999" s="653" t="s">
        <v>6953</v>
      </c>
      <c r="C1999" s="654" t="s">
        <v>437</v>
      </c>
      <c r="E1999" s="655"/>
      <c r="F1999" s="673">
        <v>39410</v>
      </c>
      <c r="G1999" s="657">
        <f t="shared" si="36"/>
        <v>-39410</v>
      </c>
      <c r="H1999" s="1198"/>
    </row>
    <row r="2000" spans="1:8" ht="16.5" thickBot="1" x14ac:dyDescent="0.3">
      <c r="A2000" s="652">
        <v>44392</v>
      </c>
      <c r="B2000" s="653" t="s">
        <v>6407</v>
      </c>
      <c r="C2000" s="654" t="s">
        <v>437</v>
      </c>
      <c r="E2000" s="655"/>
      <c r="F2000" s="658">
        <v>40445</v>
      </c>
      <c r="G2000" s="657">
        <f t="shared" si="36"/>
        <v>-40445</v>
      </c>
      <c r="H2000" s="1199"/>
    </row>
    <row r="2001" spans="1:8" x14ac:dyDescent="0.25">
      <c r="A2001" s="659">
        <v>44392</v>
      </c>
      <c r="B2001" s="660" t="s">
        <v>6953</v>
      </c>
      <c r="C2001" s="661" t="s">
        <v>437</v>
      </c>
      <c r="E2001" s="662"/>
      <c r="F2001" s="663">
        <v>134360</v>
      </c>
      <c r="G2001" s="664">
        <f t="shared" si="36"/>
        <v>-134360</v>
      </c>
      <c r="H2001" s="1214" t="s">
        <v>7140</v>
      </c>
    </row>
    <row r="2002" spans="1:8" x14ac:dyDescent="0.25">
      <c r="A2002" s="659">
        <v>44392</v>
      </c>
      <c r="B2002" s="660" t="s">
        <v>1399</v>
      </c>
      <c r="C2002" s="661" t="s">
        <v>437</v>
      </c>
      <c r="E2002" s="662"/>
      <c r="F2002" s="665">
        <v>79000</v>
      </c>
      <c r="G2002" s="664">
        <f t="shared" si="36"/>
        <v>-79000</v>
      </c>
      <c r="H2002" s="1215"/>
    </row>
    <row r="2003" spans="1:8" x14ac:dyDescent="0.25">
      <c r="A2003" s="659">
        <v>44392</v>
      </c>
      <c r="B2003" s="660" t="s">
        <v>6407</v>
      </c>
      <c r="C2003" s="661" t="s">
        <v>437</v>
      </c>
      <c r="E2003" s="662"/>
      <c r="F2003" s="665">
        <v>35561</v>
      </c>
      <c r="G2003" s="664">
        <f t="shared" si="36"/>
        <v>-35561</v>
      </c>
      <c r="H2003" s="1215"/>
    </row>
    <row r="2004" spans="1:8" x14ac:dyDescent="0.25">
      <c r="A2004" s="659">
        <v>44392</v>
      </c>
      <c r="B2004" s="660" t="s">
        <v>3945</v>
      </c>
      <c r="C2004" s="661" t="s">
        <v>437</v>
      </c>
      <c r="E2004" s="662"/>
      <c r="F2004" s="665">
        <v>252800</v>
      </c>
      <c r="G2004" s="664">
        <f t="shared" si="36"/>
        <v>-252800</v>
      </c>
      <c r="H2004" s="1215"/>
    </row>
    <row r="2005" spans="1:8" ht="16.5" thickBot="1" x14ac:dyDescent="0.3">
      <c r="A2005" s="659">
        <v>44392</v>
      </c>
      <c r="B2005" s="660" t="s">
        <v>7065</v>
      </c>
      <c r="C2005" s="661" t="s">
        <v>437</v>
      </c>
      <c r="E2005" s="662"/>
      <c r="F2005" s="666">
        <v>209</v>
      </c>
      <c r="G2005" s="664">
        <f t="shared" si="36"/>
        <v>-209</v>
      </c>
      <c r="H2005" s="1215"/>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06" t="s">
        <v>7251</v>
      </c>
    </row>
    <row r="2035" spans="1:8" x14ac:dyDescent="0.25">
      <c r="A2035" s="113">
        <v>44431</v>
      </c>
      <c r="B2035" s="10" t="s">
        <v>7110</v>
      </c>
      <c r="C2035" s="11" t="s">
        <v>7240</v>
      </c>
      <c r="F2035" s="9">
        <v>50000</v>
      </c>
      <c r="G2035" s="6">
        <f t="shared" si="37"/>
        <v>-50000</v>
      </c>
      <c r="H2035" s="1206"/>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02" t="s">
        <v>7298</v>
      </c>
    </row>
    <row r="2060" spans="1:8" x14ac:dyDescent="0.25">
      <c r="A2060" s="113">
        <v>44456</v>
      </c>
      <c r="B2060" s="10" t="s">
        <v>6509</v>
      </c>
      <c r="C2060" s="11" t="s">
        <v>437</v>
      </c>
      <c r="F2060" s="9">
        <v>137800</v>
      </c>
      <c r="G2060" s="6">
        <f t="shared" si="38"/>
        <v>-137800</v>
      </c>
      <c r="H2060" s="1203"/>
    </row>
    <row r="2061" spans="1:8" x14ac:dyDescent="0.25">
      <c r="A2061" s="113">
        <v>44456</v>
      </c>
      <c r="B2061" s="10" t="s">
        <v>7065</v>
      </c>
      <c r="C2061" s="11" t="s">
        <v>437</v>
      </c>
      <c r="F2061" s="9">
        <v>29791</v>
      </c>
      <c r="G2061" s="6">
        <f t="shared" si="38"/>
        <v>-29791</v>
      </c>
      <c r="H2061" s="1203"/>
    </row>
    <row r="2062" spans="1:8" x14ac:dyDescent="0.25">
      <c r="A2062" s="113">
        <v>44456</v>
      </c>
      <c r="B2062" s="10" t="s">
        <v>6407</v>
      </c>
      <c r="C2062" s="11" t="s">
        <v>437</v>
      </c>
      <c r="F2062" s="9">
        <v>87105</v>
      </c>
      <c r="G2062" s="6">
        <f t="shared" si="38"/>
        <v>-87105</v>
      </c>
      <c r="H2062" s="1203"/>
    </row>
    <row r="2063" spans="1:8" x14ac:dyDescent="0.25">
      <c r="A2063" s="113">
        <v>44456</v>
      </c>
      <c r="B2063" s="10" t="s">
        <v>1399</v>
      </c>
      <c r="C2063" s="11" t="s">
        <v>437</v>
      </c>
      <c r="F2063" s="9">
        <v>3014</v>
      </c>
      <c r="G2063" s="6">
        <f t="shared" si="38"/>
        <v>-3014</v>
      </c>
      <c r="H2063" s="1204"/>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07" t="s">
        <v>7312</v>
      </c>
    </row>
    <row r="2077" spans="1:8" x14ac:dyDescent="0.25">
      <c r="A2077" s="113">
        <v>44460</v>
      </c>
      <c r="B2077" s="10" t="s">
        <v>6953</v>
      </c>
      <c r="C2077" s="11" t="s">
        <v>166</v>
      </c>
      <c r="F2077" s="9">
        <v>123680</v>
      </c>
      <c r="G2077" s="6">
        <f t="shared" si="38"/>
        <v>-123680</v>
      </c>
      <c r="H2077" s="1207"/>
    </row>
    <row r="2078" spans="1:8" x14ac:dyDescent="0.25">
      <c r="A2078" s="113">
        <v>44460</v>
      </c>
      <c r="B2078" s="10" t="s">
        <v>6407</v>
      </c>
      <c r="C2078" s="11" t="s">
        <v>166</v>
      </c>
      <c r="F2078" s="9">
        <v>13600</v>
      </c>
      <c r="G2078" s="6">
        <f t="shared" si="38"/>
        <v>-13600</v>
      </c>
      <c r="H2078" s="1207"/>
    </row>
    <row r="2079" spans="1:8" x14ac:dyDescent="0.25">
      <c r="A2079" s="113">
        <v>44460</v>
      </c>
      <c r="B2079" s="10" t="s">
        <v>6509</v>
      </c>
      <c r="C2079" s="11" t="s">
        <v>166</v>
      </c>
      <c r="F2079" s="9">
        <v>6755</v>
      </c>
      <c r="G2079" s="6">
        <f t="shared" si="38"/>
        <v>-6755</v>
      </c>
      <c r="H2079" s="1207"/>
    </row>
    <row r="2080" spans="1:8" x14ac:dyDescent="0.25">
      <c r="A2080" s="113">
        <v>44460</v>
      </c>
      <c r="B2080" s="10" t="s">
        <v>1399</v>
      </c>
      <c r="C2080" s="11" t="s">
        <v>166</v>
      </c>
      <c r="F2080" s="9">
        <v>9165</v>
      </c>
      <c r="G2080" s="6">
        <f t="shared" si="38"/>
        <v>-9165</v>
      </c>
      <c r="H2080" s="1207"/>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06" t="s">
        <v>7361</v>
      </c>
    </row>
    <row r="2085" spans="1:8" x14ac:dyDescent="0.25">
      <c r="A2085" s="113">
        <v>44476</v>
      </c>
      <c r="B2085" s="10" t="s">
        <v>6407</v>
      </c>
      <c r="C2085" s="661" t="s">
        <v>7240</v>
      </c>
      <c r="E2085" s="662"/>
      <c r="F2085" s="665">
        <v>2404</v>
      </c>
      <c r="G2085" s="664">
        <f t="shared" si="38"/>
        <v>-2404</v>
      </c>
      <c r="H2085" s="1206"/>
    </row>
    <row r="2086" spans="1:8" x14ac:dyDescent="0.25">
      <c r="A2086" s="113">
        <v>44476</v>
      </c>
      <c r="B2086" s="10" t="s">
        <v>6953</v>
      </c>
      <c r="C2086" s="661" t="s">
        <v>7240</v>
      </c>
      <c r="E2086" s="662"/>
      <c r="F2086" s="665">
        <v>14457</v>
      </c>
      <c r="G2086" s="664">
        <f t="shared" si="38"/>
        <v>-14457</v>
      </c>
      <c r="H2086" s="1206"/>
    </row>
    <row r="2087" spans="1:8" x14ac:dyDescent="0.25">
      <c r="A2087" s="113">
        <v>44476</v>
      </c>
      <c r="B2087" s="10" t="s">
        <v>7110</v>
      </c>
      <c r="C2087" s="661" t="s">
        <v>7240</v>
      </c>
      <c r="E2087" s="662"/>
      <c r="F2087" s="665">
        <v>3866</v>
      </c>
      <c r="G2087" s="664">
        <f t="shared" si="38"/>
        <v>-3866</v>
      </c>
      <c r="H2087" s="1206"/>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01" t="s">
        <v>7428</v>
      </c>
    </row>
    <row r="2105" spans="1:8" x14ac:dyDescent="0.25">
      <c r="A2105" s="113">
        <v>44495</v>
      </c>
      <c r="B2105" s="21" t="s">
        <v>5810</v>
      </c>
      <c r="C2105" s="746" t="s">
        <v>437</v>
      </c>
      <c r="D2105" s="766"/>
      <c r="E2105" s="747"/>
      <c r="F2105" s="748">
        <v>63000</v>
      </c>
      <c r="G2105" s="14">
        <f t="shared" si="39"/>
        <v>-63000</v>
      </c>
      <c r="H2105" s="1201"/>
    </row>
    <row r="2106" spans="1:8" x14ac:dyDescent="0.25">
      <c r="A2106" s="113">
        <v>44495</v>
      </c>
      <c r="B2106" s="21" t="s">
        <v>3945</v>
      </c>
      <c r="C2106" s="746" t="s">
        <v>437</v>
      </c>
      <c r="D2106" s="766"/>
      <c r="E2106" s="747"/>
      <c r="F2106" s="748">
        <v>161200</v>
      </c>
      <c r="G2106" s="14">
        <f t="shared" si="39"/>
        <v>-161200</v>
      </c>
      <c r="H2106" s="1201"/>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174" t="s">
        <v>7466</v>
      </c>
    </row>
    <row r="2124" spans="1:8" x14ac:dyDescent="0.25">
      <c r="A2124" s="113">
        <v>44510</v>
      </c>
      <c r="B2124" s="21" t="s">
        <v>7110</v>
      </c>
      <c r="C2124" s="13" t="s">
        <v>7465</v>
      </c>
      <c r="D2124" s="766"/>
      <c r="E2124" s="22"/>
      <c r="F2124" s="19">
        <v>30988</v>
      </c>
      <c r="G2124" s="14">
        <f t="shared" si="39"/>
        <v>-30988</v>
      </c>
      <c r="H2124" s="1174"/>
    </row>
    <row r="2125" spans="1:8" x14ac:dyDescent="0.25">
      <c r="A2125" s="113">
        <v>44510</v>
      </c>
      <c r="B2125" s="21" t="s">
        <v>6953</v>
      </c>
      <c r="C2125" s="13" t="s">
        <v>7465</v>
      </c>
      <c r="D2125" s="766"/>
      <c r="E2125" s="22"/>
      <c r="F2125" s="19">
        <v>21999</v>
      </c>
      <c r="G2125" s="14">
        <f t="shared" si="39"/>
        <v>-21999</v>
      </c>
      <c r="H2125" s="1174"/>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01" t="s">
        <v>7521</v>
      </c>
    </row>
    <row r="2140" spans="1:8" x14ac:dyDescent="0.25">
      <c r="A2140" s="113">
        <v>44529</v>
      </c>
      <c r="B2140" s="21" t="s">
        <v>6506</v>
      </c>
      <c r="C2140" s="13" t="s">
        <v>180</v>
      </c>
      <c r="D2140" s="766"/>
      <c r="E2140" s="22"/>
      <c r="F2140" s="19">
        <v>27915</v>
      </c>
      <c r="G2140" s="14">
        <f t="shared" si="39"/>
        <v>-27915</v>
      </c>
      <c r="H2140" s="1201"/>
    </row>
    <row r="2141" spans="1:8" x14ac:dyDescent="0.25">
      <c r="A2141" s="113">
        <v>44532</v>
      </c>
      <c r="B2141" s="21" t="s">
        <v>6407</v>
      </c>
      <c r="C2141" s="13" t="s">
        <v>1802</v>
      </c>
      <c r="D2141" s="766"/>
      <c r="E2141" s="22"/>
      <c r="F2141" s="19">
        <v>110233</v>
      </c>
      <c r="G2141" s="14">
        <f t="shared" si="39"/>
        <v>-110233</v>
      </c>
      <c r="H2141" s="1205" t="s">
        <v>7535</v>
      </c>
    </row>
    <row r="2142" spans="1:8" x14ac:dyDescent="0.25">
      <c r="A2142" s="113">
        <v>44532</v>
      </c>
      <c r="B2142" s="21" t="s">
        <v>6506</v>
      </c>
      <c r="C2142" s="13" t="s">
        <v>1802</v>
      </c>
      <c r="D2142" s="766"/>
      <c r="E2142" s="22"/>
      <c r="F2142" s="19">
        <v>230169</v>
      </c>
      <c r="G2142" s="14">
        <f t="shared" si="39"/>
        <v>-230169</v>
      </c>
      <c r="H2142" s="1205"/>
    </row>
    <row r="2143" spans="1:8" x14ac:dyDescent="0.25">
      <c r="A2143" s="113">
        <v>44532</v>
      </c>
      <c r="B2143" s="21" t="s">
        <v>6509</v>
      </c>
      <c r="C2143" s="13" t="s">
        <v>1802</v>
      </c>
      <c r="D2143" s="766"/>
      <c r="E2143" s="22"/>
      <c r="F2143" s="19">
        <v>136986</v>
      </c>
      <c r="G2143" s="14">
        <f t="shared" si="39"/>
        <v>-136986</v>
      </c>
      <c r="H2143" s="1205"/>
    </row>
    <row r="2144" spans="1:8" x14ac:dyDescent="0.25">
      <c r="A2144" s="113">
        <v>44532</v>
      </c>
      <c r="B2144" s="21" t="s">
        <v>6718</v>
      </c>
      <c r="C2144" s="13" t="s">
        <v>1802</v>
      </c>
      <c r="D2144" s="766"/>
      <c r="E2144" s="22"/>
      <c r="F2144" s="19">
        <v>10112</v>
      </c>
      <c r="G2144" s="14">
        <f t="shared" si="39"/>
        <v>-10112</v>
      </c>
      <c r="H2144" s="1205"/>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00" t="s">
        <v>7554</v>
      </c>
    </row>
    <row r="2148" spans="1:8" x14ac:dyDescent="0.25">
      <c r="A2148" s="113">
        <v>44538</v>
      </c>
      <c r="B2148" s="21" t="s">
        <v>2651</v>
      </c>
      <c r="C2148" s="13" t="s">
        <v>5680</v>
      </c>
      <c r="D2148" s="766"/>
      <c r="E2148" s="22"/>
      <c r="F2148" s="19">
        <v>72300</v>
      </c>
      <c r="G2148" s="14">
        <f t="shared" ref="G2148:G2190" si="40">E2148-F2148</f>
        <v>-72300</v>
      </c>
      <c r="H2148" s="1200"/>
    </row>
    <row r="2149" spans="1:8" x14ac:dyDescent="0.25">
      <c r="A2149" s="113">
        <v>44538</v>
      </c>
      <c r="B2149" s="21" t="s">
        <v>6407</v>
      </c>
      <c r="C2149" s="13" t="s">
        <v>5680</v>
      </c>
      <c r="D2149" s="766"/>
      <c r="E2149" s="22"/>
      <c r="F2149" s="19">
        <v>9500</v>
      </c>
      <c r="G2149" s="14">
        <f t="shared" si="40"/>
        <v>-9500</v>
      </c>
      <c r="H2149" s="1200"/>
    </row>
    <row r="2150" spans="1:8" x14ac:dyDescent="0.25">
      <c r="A2150" s="113">
        <v>44538</v>
      </c>
      <c r="B2150" s="21" t="s">
        <v>6509</v>
      </c>
      <c r="C2150" s="13" t="s">
        <v>5680</v>
      </c>
      <c r="D2150" s="766"/>
      <c r="E2150" s="22"/>
      <c r="F2150" s="19">
        <v>59100</v>
      </c>
      <c r="G2150" s="14">
        <f t="shared" si="40"/>
        <v>-59100</v>
      </c>
      <c r="H2150" s="1200"/>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16" t="s">
        <v>7674</v>
      </c>
    </row>
    <row r="2175" spans="1:8" x14ac:dyDescent="0.25">
      <c r="A2175" s="113">
        <v>44610</v>
      </c>
      <c r="B2175" s="21" t="s">
        <v>6953</v>
      </c>
      <c r="C2175" s="746" t="s">
        <v>7465</v>
      </c>
      <c r="D2175" s="766"/>
      <c r="E2175" s="747"/>
      <c r="F2175" s="748">
        <f>50900+252</f>
        <v>51152</v>
      </c>
      <c r="G2175" s="747">
        <f t="shared" si="40"/>
        <v>-51152</v>
      </c>
      <c r="H2175" s="1216"/>
    </row>
    <row r="2176" spans="1:8" x14ac:dyDescent="0.25">
      <c r="A2176" s="113">
        <v>44610</v>
      </c>
      <c r="B2176" s="21" t="s">
        <v>7065</v>
      </c>
      <c r="C2176" s="746" t="s">
        <v>7465</v>
      </c>
      <c r="D2176" s="766"/>
      <c r="E2176" s="747"/>
      <c r="F2176" s="748">
        <v>30105</v>
      </c>
      <c r="G2176" s="747">
        <f t="shared" si="40"/>
        <v>-30105</v>
      </c>
      <c r="H2176" s="1216"/>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174" t="s">
        <v>7894</v>
      </c>
    </row>
    <row r="2189" spans="1:8" x14ac:dyDescent="0.25">
      <c r="A2189" s="113">
        <v>44627</v>
      </c>
      <c r="B2189" s="21" t="s">
        <v>37</v>
      </c>
      <c r="C2189" s="13" t="s">
        <v>7240</v>
      </c>
      <c r="D2189" s="766"/>
      <c r="E2189" s="22"/>
      <c r="F2189" s="19">
        <v>66360</v>
      </c>
      <c r="G2189" s="14">
        <f t="shared" si="40"/>
        <v>-66360</v>
      </c>
      <c r="H2189" s="1174"/>
    </row>
    <row r="2190" spans="1:8" x14ac:dyDescent="0.25">
      <c r="A2190" s="113">
        <v>44627</v>
      </c>
      <c r="B2190" s="21" t="s">
        <v>1399</v>
      </c>
      <c r="C2190" s="746" t="s">
        <v>166</v>
      </c>
      <c r="D2190" s="766"/>
      <c r="E2190" s="747"/>
      <c r="F2190" s="747">
        <v>204468</v>
      </c>
      <c r="G2190" s="747">
        <f t="shared" si="40"/>
        <v>-204468</v>
      </c>
      <c r="H2190" s="1162" t="s">
        <v>7784</v>
      </c>
    </row>
    <row r="2191" spans="1:8" x14ac:dyDescent="0.25">
      <c r="A2191" s="113">
        <v>44627</v>
      </c>
      <c r="B2191" s="21" t="s">
        <v>7065</v>
      </c>
      <c r="C2191" s="746" t="s">
        <v>166</v>
      </c>
      <c r="D2191" s="766"/>
      <c r="E2191" s="747"/>
      <c r="F2191" s="747">
        <v>12627</v>
      </c>
      <c r="G2191" s="747">
        <f t="shared" ref="G2191:G2311" si="41">E2191-F2191</f>
        <v>-12627</v>
      </c>
      <c r="H2191" s="1162"/>
    </row>
    <row r="2192" spans="1:8" x14ac:dyDescent="0.25">
      <c r="A2192" s="113">
        <v>44627</v>
      </c>
      <c r="B2192" s="21" t="s">
        <v>7655</v>
      </c>
      <c r="C2192" s="746" t="s">
        <v>166</v>
      </c>
      <c r="D2192" s="766"/>
      <c r="E2192" s="747"/>
      <c r="F2192" s="747">
        <v>80000</v>
      </c>
      <c r="G2192" s="747">
        <f t="shared" si="41"/>
        <v>-80000</v>
      </c>
      <c r="H2192" s="1162"/>
    </row>
    <row r="2193" spans="1:8" x14ac:dyDescent="0.25">
      <c r="A2193" s="113">
        <v>44627</v>
      </c>
      <c r="B2193" s="21" t="s">
        <v>6953</v>
      </c>
      <c r="C2193" s="746" t="s">
        <v>166</v>
      </c>
      <c r="D2193" s="766"/>
      <c r="E2193" s="747"/>
      <c r="F2193" s="747">
        <v>2905</v>
      </c>
      <c r="G2193" s="747">
        <f t="shared" si="41"/>
        <v>-2905</v>
      </c>
      <c r="H2193" s="1162"/>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17" t="s">
        <v>7703</v>
      </c>
    </row>
    <row r="2201" spans="1:8" x14ac:dyDescent="0.25">
      <c r="A2201" s="113">
        <v>44627</v>
      </c>
      <c r="B2201" s="21" t="s">
        <v>7655</v>
      </c>
      <c r="C2201" s="13" t="s">
        <v>7240</v>
      </c>
      <c r="D2201" s="778" t="s">
        <v>7702</v>
      </c>
      <c r="E2201" s="22">
        <v>19800</v>
      </c>
      <c r="F2201" s="19"/>
      <c r="G2201" s="20">
        <f t="shared" si="41"/>
        <v>19800</v>
      </c>
      <c r="H2201" s="1217"/>
    </row>
    <row r="2202" spans="1:8" x14ac:dyDescent="0.25">
      <c r="A2202" s="113">
        <v>44637</v>
      </c>
      <c r="B2202" s="21" t="s">
        <v>7655</v>
      </c>
      <c r="C2202" s="13" t="s">
        <v>5680</v>
      </c>
      <c r="D2202" s="766">
        <v>35</v>
      </c>
      <c r="E2202" s="22">
        <f>11300+8400+7000+11700+2500</f>
        <v>40900</v>
      </c>
      <c r="F2202" s="19"/>
      <c r="G2202" s="20">
        <f t="shared" si="41"/>
        <v>40900</v>
      </c>
      <c r="H2202" s="1217" t="s">
        <v>7703</v>
      </c>
    </row>
    <row r="2203" spans="1:8" x14ac:dyDescent="0.25">
      <c r="A2203" s="113">
        <v>44637</v>
      </c>
      <c r="B2203" s="21" t="s">
        <v>7553</v>
      </c>
      <c r="C2203" s="13" t="s">
        <v>5680</v>
      </c>
      <c r="D2203" s="766">
        <v>35</v>
      </c>
      <c r="E2203" s="22">
        <f>7600+3500</f>
        <v>11100</v>
      </c>
      <c r="F2203" s="19"/>
      <c r="G2203" s="20">
        <f t="shared" si="41"/>
        <v>11100</v>
      </c>
      <c r="H2203" s="1217"/>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159" t="s">
        <v>7746</v>
      </c>
    </row>
    <row r="2219" spans="1:8" x14ac:dyDescent="0.25">
      <c r="A2219" s="113">
        <v>44645</v>
      </c>
      <c r="B2219" s="21" t="s">
        <v>6503</v>
      </c>
      <c r="C2219" s="13" t="s">
        <v>166</v>
      </c>
      <c r="D2219" s="766"/>
      <c r="E2219" s="22"/>
      <c r="F2219" s="19">
        <v>51585</v>
      </c>
      <c r="G2219" s="14">
        <f t="shared" si="41"/>
        <v>-51585</v>
      </c>
      <c r="H2219" s="1159"/>
    </row>
    <row r="2220" spans="1:8" x14ac:dyDescent="0.25">
      <c r="A2220" s="113">
        <v>44645</v>
      </c>
      <c r="B2220" s="21" t="s">
        <v>7655</v>
      </c>
      <c r="C2220" s="13" t="s">
        <v>166</v>
      </c>
      <c r="D2220" s="766"/>
      <c r="E2220" s="22"/>
      <c r="F2220" s="19">
        <v>122000</v>
      </c>
      <c r="G2220" s="14">
        <f t="shared" si="41"/>
        <v>-122000</v>
      </c>
      <c r="H2220" s="1159"/>
    </row>
    <row r="2221" spans="1:8" x14ac:dyDescent="0.25">
      <c r="A2221" s="113">
        <v>44645</v>
      </c>
      <c r="B2221" s="21" t="s">
        <v>37</v>
      </c>
      <c r="C2221" s="13" t="s">
        <v>166</v>
      </c>
      <c r="D2221" s="766"/>
      <c r="E2221" s="22"/>
      <c r="F2221" s="19">
        <v>8000</v>
      </c>
      <c r="G2221" s="14">
        <f t="shared" si="41"/>
        <v>-8000</v>
      </c>
      <c r="H2221" s="1159"/>
    </row>
    <row r="2222" spans="1:8" x14ac:dyDescent="0.25">
      <c r="A2222" s="113">
        <v>44645</v>
      </c>
      <c r="B2222" s="21" t="s">
        <v>7553</v>
      </c>
      <c r="C2222" s="13" t="s">
        <v>166</v>
      </c>
      <c r="D2222" s="766"/>
      <c r="E2222" s="22"/>
      <c r="F2222" s="19">
        <v>7857</v>
      </c>
      <c r="G2222" s="14">
        <f t="shared" si="41"/>
        <v>-7857</v>
      </c>
      <c r="H2222" s="1159"/>
    </row>
    <row r="2223" spans="1:8" x14ac:dyDescent="0.25">
      <c r="A2223" s="113">
        <v>44651</v>
      </c>
      <c r="B2223" s="21" t="s">
        <v>7065</v>
      </c>
      <c r="C2223" s="13" t="s">
        <v>164</v>
      </c>
      <c r="D2223" s="766"/>
      <c r="E2223" s="22"/>
      <c r="F2223" s="19">
        <v>100000</v>
      </c>
      <c r="G2223" s="14">
        <f t="shared" si="41"/>
        <v>-100000</v>
      </c>
      <c r="H2223" s="1162" t="s">
        <v>7748</v>
      </c>
    </row>
    <row r="2224" spans="1:8" x14ac:dyDescent="0.25">
      <c r="A2224" s="113">
        <v>44651</v>
      </c>
      <c r="B2224" s="21" t="s">
        <v>7110</v>
      </c>
      <c r="C2224" s="13" t="s">
        <v>164</v>
      </c>
      <c r="D2224" s="766"/>
      <c r="E2224" s="22"/>
      <c r="F2224" s="19">
        <v>100000</v>
      </c>
      <c r="G2224" s="14">
        <f t="shared" si="41"/>
        <v>-100000</v>
      </c>
      <c r="H2224" s="1162"/>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160" t="s">
        <v>7752</v>
      </c>
    </row>
    <row r="2231" spans="1:8" x14ac:dyDescent="0.25">
      <c r="A2231" s="113">
        <v>44651</v>
      </c>
      <c r="B2231" s="21" t="s">
        <v>7730</v>
      </c>
      <c r="C2231" s="13" t="s">
        <v>180</v>
      </c>
      <c r="D2231" s="766" t="s">
        <v>3917</v>
      </c>
      <c r="E2231" s="22"/>
      <c r="F2231" s="19">
        <v>710</v>
      </c>
      <c r="G2231" s="14">
        <f t="shared" si="41"/>
        <v>-710</v>
      </c>
      <c r="H2231" s="1160"/>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160" t="s">
        <v>7811</v>
      </c>
    </row>
    <row r="2242" spans="1:8" x14ac:dyDescent="0.25">
      <c r="A2242" s="113">
        <v>44669</v>
      </c>
      <c r="B2242" s="21" t="s">
        <v>7655</v>
      </c>
      <c r="C2242" s="13" t="s">
        <v>7240</v>
      </c>
      <c r="D2242" s="766"/>
      <c r="E2242" s="22"/>
      <c r="F2242" s="19">
        <v>14740</v>
      </c>
      <c r="G2242" s="14">
        <f t="shared" si="41"/>
        <v>-14740</v>
      </c>
      <c r="H2242" s="1160"/>
    </row>
    <row r="2243" spans="1:8" x14ac:dyDescent="0.25">
      <c r="A2243" s="113">
        <v>44669</v>
      </c>
      <c r="B2243" s="21" t="s">
        <v>7110</v>
      </c>
      <c r="C2243" s="13" t="s">
        <v>7240</v>
      </c>
      <c r="D2243" s="766"/>
      <c r="E2243" s="22"/>
      <c r="F2243" s="19">
        <v>12000</v>
      </c>
      <c r="G2243" s="14">
        <f t="shared" si="41"/>
        <v>-12000</v>
      </c>
      <c r="H2243" s="1160"/>
    </row>
    <row r="2244" spans="1:8" x14ac:dyDescent="0.25">
      <c r="A2244" s="113">
        <v>44669</v>
      </c>
      <c r="B2244" s="21" t="s">
        <v>7553</v>
      </c>
      <c r="C2244" s="13" t="s">
        <v>7240</v>
      </c>
      <c r="D2244" s="766"/>
      <c r="E2244" s="22"/>
      <c r="F2244" s="19">
        <v>14230</v>
      </c>
      <c r="G2244" s="14">
        <f t="shared" si="41"/>
        <v>-14230</v>
      </c>
      <c r="H2244" s="1160"/>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161" t="s">
        <v>7843</v>
      </c>
    </row>
    <row r="2250" spans="1:8" x14ac:dyDescent="0.25">
      <c r="A2250" s="716">
        <v>44676</v>
      </c>
      <c r="B2250" s="717" t="s">
        <v>3945</v>
      </c>
      <c r="C2250" s="718" t="s">
        <v>437</v>
      </c>
      <c r="D2250" s="766"/>
      <c r="E2250" s="719"/>
      <c r="F2250" s="720">
        <v>2600</v>
      </c>
      <c r="G2250" s="719">
        <f t="shared" si="41"/>
        <v>-2600</v>
      </c>
      <c r="H2250" s="1161"/>
    </row>
    <row r="2251" spans="1:8" x14ac:dyDescent="0.25">
      <c r="A2251" s="716">
        <v>44676</v>
      </c>
      <c r="B2251" s="717" t="s">
        <v>7110</v>
      </c>
      <c r="C2251" s="718" t="s">
        <v>437</v>
      </c>
      <c r="D2251" s="766"/>
      <c r="E2251" s="719"/>
      <c r="F2251" s="720">
        <v>24420</v>
      </c>
      <c r="G2251" s="719">
        <f t="shared" si="41"/>
        <v>-24420</v>
      </c>
      <c r="H2251" s="1161"/>
    </row>
    <row r="2252" spans="1:8" x14ac:dyDescent="0.25">
      <c r="A2252" s="716">
        <v>44676</v>
      </c>
      <c r="B2252" s="717" t="s">
        <v>1399</v>
      </c>
      <c r="C2252" s="718" t="s">
        <v>437</v>
      </c>
      <c r="D2252" s="766"/>
      <c r="E2252" s="719"/>
      <c r="F2252" s="720">
        <v>57690</v>
      </c>
      <c r="G2252" s="719">
        <f t="shared" si="41"/>
        <v>-57690</v>
      </c>
      <c r="H2252" s="1161"/>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163" t="s">
        <v>7990</v>
      </c>
    </row>
    <row r="2267" spans="1:8" x14ac:dyDescent="0.25">
      <c r="A2267" s="113">
        <v>44695</v>
      </c>
      <c r="B2267" s="21" t="s">
        <v>7110</v>
      </c>
      <c r="C2267" s="13" t="s">
        <v>166</v>
      </c>
      <c r="D2267" s="766"/>
      <c r="E2267" s="22"/>
      <c r="F2267" s="19">
        <v>3880</v>
      </c>
      <c r="G2267" s="14">
        <f t="shared" si="41"/>
        <v>-3880</v>
      </c>
      <c r="H2267" s="1163"/>
    </row>
    <row r="2268" spans="1:8" x14ac:dyDescent="0.25">
      <c r="A2268" s="113">
        <v>44695</v>
      </c>
      <c r="B2268" s="21" t="s">
        <v>7553</v>
      </c>
      <c r="C2268" s="13" t="s">
        <v>166</v>
      </c>
      <c r="D2268" s="766"/>
      <c r="E2268" s="22"/>
      <c r="F2268" s="19">
        <v>25143</v>
      </c>
      <c r="G2268" s="14">
        <f t="shared" si="41"/>
        <v>-25143</v>
      </c>
      <c r="H2268" s="1163"/>
    </row>
    <row r="2269" spans="1:8" x14ac:dyDescent="0.25">
      <c r="A2269" s="113">
        <v>44695</v>
      </c>
      <c r="B2269" s="21" t="s">
        <v>1399</v>
      </c>
      <c r="C2269" s="13" t="s">
        <v>166</v>
      </c>
      <c r="D2269" s="766"/>
      <c r="E2269" s="22"/>
      <c r="F2269" s="19">
        <v>116480</v>
      </c>
      <c r="G2269" s="14">
        <f t="shared" si="41"/>
        <v>-116480</v>
      </c>
      <c r="H2269" s="1163"/>
    </row>
    <row r="2270" spans="1:8" x14ac:dyDescent="0.25">
      <c r="A2270" s="113">
        <v>44695</v>
      </c>
      <c r="B2270" s="21" t="s">
        <v>7744</v>
      </c>
      <c r="C2270" s="13" t="s">
        <v>166</v>
      </c>
      <c r="D2270" s="766"/>
      <c r="E2270" s="22"/>
      <c r="F2270" s="19">
        <v>24000</v>
      </c>
      <c r="G2270" s="14">
        <f t="shared" si="41"/>
        <v>-24000</v>
      </c>
      <c r="H2270" s="1163"/>
    </row>
    <row r="2271" spans="1:8" x14ac:dyDescent="0.25">
      <c r="A2271" s="113">
        <v>44695</v>
      </c>
      <c r="B2271" s="21" t="s">
        <v>7815</v>
      </c>
      <c r="C2271" s="13" t="s">
        <v>166</v>
      </c>
      <c r="D2271" s="766"/>
      <c r="E2271" s="22"/>
      <c r="F2271" s="19">
        <v>15820</v>
      </c>
      <c r="G2271" s="14">
        <f t="shared" si="41"/>
        <v>-15820</v>
      </c>
      <c r="H2271" s="1163"/>
    </row>
    <row r="2272" spans="1:8" x14ac:dyDescent="0.25">
      <c r="A2272" s="113">
        <v>44695</v>
      </c>
      <c r="B2272" s="21" t="s">
        <v>3944</v>
      </c>
      <c r="C2272" s="13" t="s">
        <v>166</v>
      </c>
      <c r="D2272" s="766"/>
      <c r="E2272" s="22"/>
      <c r="F2272" s="19">
        <v>5200</v>
      </c>
      <c r="G2272" s="14">
        <f t="shared" si="41"/>
        <v>-5200</v>
      </c>
      <c r="H2272" s="1163"/>
    </row>
    <row r="2273" spans="1:8" x14ac:dyDescent="0.25">
      <c r="A2273" s="113">
        <v>44695</v>
      </c>
      <c r="B2273" s="21" t="s">
        <v>1399</v>
      </c>
      <c r="C2273" s="13" t="s">
        <v>166</v>
      </c>
      <c r="D2273" s="766"/>
      <c r="E2273" s="22"/>
      <c r="F2273" s="19">
        <v>84852</v>
      </c>
      <c r="G2273" s="14">
        <f t="shared" si="41"/>
        <v>-84852</v>
      </c>
      <c r="H2273" s="1163"/>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164" t="s">
        <v>7898</v>
      </c>
    </row>
    <row r="2278" spans="1:8" x14ac:dyDescent="0.25">
      <c r="A2278" s="113">
        <v>44709</v>
      </c>
      <c r="B2278" s="21" t="s">
        <v>7065</v>
      </c>
      <c r="C2278" s="13" t="s">
        <v>164</v>
      </c>
      <c r="D2278" s="766"/>
      <c r="E2278" s="22"/>
      <c r="F2278" s="19">
        <v>49174</v>
      </c>
      <c r="G2278" s="14">
        <f t="shared" si="41"/>
        <v>-49174</v>
      </c>
      <c r="H2278" s="1164"/>
    </row>
    <row r="2279" spans="1:8" x14ac:dyDescent="0.25">
      <c r="A2279" s="113">
        <v>44709</v>
      </c>
      <c r="B2279" s="21" t="s">
        <v>7110</v>
      </c>
      <c r="C2279" s="13" t="s">
        <v>164</v>
      </c>
      <c r="D2279" s="766"/>
      <c r="E2279" s="22"/>
      <c r="F2279" s="19">
        <v>36997</v>
      </c>
      <c r="G2279" s="14">
        <f t="shared" si="41"/>
        <v>-36997</v>
      </c>
      <c r="H2279" s="1164"/>
    </row>
    <row r="2280" spans="1:8" x14ac:dyDescent="0.25">
      <c r="A2280" s="113">
        <v>44709</v>
      </c>
      <c r="B2280" s="21" t="s">
        <v>7553</v>
      </c>
      <c r="C2280" s="13" t="s">
        <v>164</v>
      </c>
      <c r="D2280" s="766"/>
      <c r="E2280" s="22"/>
      <c r="F2280" s="19">
        <v>4174</v>
      </c>
      <c r="G2280" s="14">
        <f t="shared" si="41"/>
        <v>-4174</v>
      </c>
      <c r="H2280" s="1164"/>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164" t="s">
        <v>7899</v>
      </c>
    </row>
    <row r="2284" spans="1:8" x14ac:dyDescent="0.25">
      <c r="A2284" s="113">
        <v>44711</v>
      </c>
      <c r="B2284" s="21" t="s">
        <v>7553</v>
      </c>
      <c r="C2284" s="13" t="s">
        <v>5680</v>
      </c>
      <c r="D2284" s="766"/>
      <c r="E2284" s="22"/>
      <c r="F2284" s="19">
        <v>5700</v>
      </c>
      <c r="G2284" s="14">
        <f t="shared" si="41"/>
        <v>-5700</v>
      </c>
      <c r="H2284" s="1164"/>
    </row>
    <row r="2285" spans="1:8" x14ac:dyDescent="0.25">
      <c r="A2285" s="113">
        <v>44711</v>
      </c>
      <c r="B2285" s="21" t="s">
        <v>7744</v>
      </c>
      <c r="C2285" s="13" t="s">
        <v>5680</v>
      </c>
      <c r="D2285" s="766"/>
      <c r="E2285" s="22"/>
      <c r="F2285" s="19">
        <v>74800</v>
      </c>
      <c r="G2285" s="14">
        <f t="shared" si="41"/>
        <v>-74800</v>
      </c>
      <c r="H2285" s="1164"/>
    </row>
    <row r="2286" spans="1:8" x14ac:dyDescent="0.25">
      <c r="A2286" s="113">
        <v>44711</v>
      </c>
      <c r="B2286" s="21" t="s">
        <v>7553</v>
      </c>
      <c r="C2286" s="13" t="s">
        <v>7240</v>
      </c>
      <c r="D2286" s="766"/>
      <c r="E2286" s="22"/>
      <c r="F2286" s="19">
        <v>50320</v>
      </c>
      <c r="G2286" s="14">
        <f t="shared" si="41"/>
        <v>-50320</v>
      </c>
      <c r="H2286" s="1164" t="s">
        <v>7900</v>
      </c>
    </row>
    <row r="2287" spans="1:8" x14ac:dyDescent="0.25">
      <c r="A2287" s="113">
        <v>44711</v>
      </c>
      <c r="B2287" s="21" t="s">
        <v>7655</v>
      </c>
      <c r="C2287" s="13" t="s">
        <v>7240</v>
      </c>
      <c r="D2287" s="766"/>
      <c r="E2287" s="22"/>
      <c r="F2287" s="19">
        <v>8180</v>
      </c>
      <c r="G2287" s="14">
        <f t="shared" si="41"/>
        <v>-8180</v>
      </c>
      <c r="H2287" s="1164"/>
    </row>
    <row r="2288" spans="1:8" x14ac:dyDescent="0.25">
      <c r="A2288" s="113">
        <v>44711</v>
      </c>
      <c r="B2288" s="21" t="s">
        <v>7815</v>
      </c>
      <c r="C2288" s="13" t="s">
        <v>7240</v>
      </c>
      <c r="D2288" s="766"/>
      <c r="E2288" s="22"/>
      <c r="F2288" s="19">
        <v>17000</v>
      </c>
      <c r="G2288" s="14">
        <f t="shared" si="41"/>
        <v>-17000</v>
      </c>
      <c r="H2288" s="1164"/>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164" t="s">
        <v>1156</v>
      </c>
    </row>
    <row r="2292" spans="1:8" x14ac:dyDescent="0.25">
      <c r="A2292" s="113">
        <v>44712</v>
      </c>
      <c r="B2292" s="21" t="s">
        <v>6407</v>
      </c>
      <c r="C2292" s="13" t="s">
        <v>3010</v>
      </c>
      <c r="D2292" s="766"/>
      <c r="E2292" s="22"/>
      <c r="F2292" s="19">
        <v>28567</v>
      </c>
      <c r="G2292" s="14">
        <f t="shared" si="41"/>
        <v>-28567</v>
      </c>
      <c r="H2292" s="1164"/>
    </row>
    <row r="2293" spans="1:8" x14ac:dyDescent="0.25">
      <c r="A2293" s="113">
        <v>44712</v>
      </c>
      <c r="B2293" s="21" t="s">
        <v>6509</v>
      </c>
      <c r="C2293" s="13" t="s">
        <v>3010</v>
      </c>
      <c r="D2293" s="766"/>
      <c r="E2293" s="22"/>
      <c r="F2293" s="19">
        <v>3053</v>
      </c>
      <c r="G2293" s="14">
        <f t="shared" si="41"/>
        <v>-3053</v>
      </c>
      <c r="H2293" s="1164"/>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18" t="s">
        <v>7993</v>
      </c>
    </row>
    <row r="2304" spans="1:8" x14ac:dyDescent="0.25">
      <c r="A2304" s="113">
        <v>44726</v>
      </c>
      <c r="B2304" s="21" t="s">
        <v>7919</v>
      </c>
      <c r="C2304" s="13" t="s">
        <v>166</v>
      </c>
      <c r="D2304" s="766"/>
      <c r="E2304" s="22"/>
      <c r="F2304" s="19">
        <v>132000</v>
      </c>
      <c r="G2304" s="14">
        <f t="shared" si="41"/>
        <v>-132000</v>
      </c>
      <c r="H2304" s="1218"/>
    </row>
    <row r="2305" spans="1:8" x14ac:dyDescent="0.25">
      <c r="A2305" s="113">
        <v>44726</v>
      </c>
      <c r="B2305" s="21" t="s">
        <v>7919</v>
      </c>
      <c r="C2305" s="13" t="s">
        <v>166</v>
      </c>
      <c r="D2305" s="766"/>
      <c r="E2305" s="22"/>
      <c r="F2305" s="19">
        <v>151650</v>
      </c>
      <c r="G2305" s="14">
        <f t="shared" si="41"/>
        <v>-151650</v>
      </c>
      <c r="H2305" s="1218"/>
    </row>
    <row r="2306" spans="1:8" x14ac:dyDescent="0.25">
      <c r="A2306" s="113">
        <v>44726</v>
      </c>
      <c r="B2306" s="21" t="s">
        <v>7919</v>
      </c>
      <c r="C2306" s="13" t="s">
        <v>166</v>
      </c>
      <c r="D2306" s="766"/>
      <c r="E2306" s="22"/>
      <c r="F2306" s="19">
        <f>500000-F2305-F2304-F2303</f>
        <v>60560</v>
      </c>
      <c r="G2306" s="14">
        <f t="shared" si="41"/>
        <v>-60560</v>
      </c>
      <c r="H2306" s="1218"/>
    </row>
    <row r="2307" spans="1:8" ht="15.75" customHeight="1" x14ac:dyDescent="0.25">
      <c r="A2307" s="113">
        <v>44726</v>
      </c>
      <c r="B2307" s="21" t="s">
        <v>2932</v>
      </c>
      <c r="C2307" s="13" t="s">
        <v>161</v>
      </c>
      <c r="D2307" s="766"/>
      <c r="E2307" s="22"/>
      <c r="F2307" s="19">
        <v>21337</v>
      </c>
      <c r="G2307" s="14">
        <f t="shared" si="41"/>
        <v>-21337</v>
      </c>
      <c r="H2307" s="1219" t="s">
        <v>7962</v>
      </c>
    </row>
    <row r="2308" spans="1:8" ht="15.75" customHeight="1" x14ac:dyDescent="0.25">
      <c r="A2308" s="113">
        <v>44726</v>
      </c>
      <c r="B2308" s="21" t="s">
        <v>7730</v>
      </c>
      <c r="C2308" s="13" t="s">
        <v>161</v>
      </c>
      <c r="D2308" s="766"/>
      <c r="E2308" s="22"/>
      <c r="F2308" s="19">
        <v>44651</v>
      </c>
      <c r="G2308" s="14">
        <f t="shared" si="41"/>
        <v>-44651</v>
      </c>
      <c r="H2308" s="1219"/>
    </row>
    <row r="2309" spans="1:8" ht="15.75" customHeight="1" x14ac:dyDescent="0.25">
      <c r="A2309" s="113">
        <v>44726</v>
      </c>
      <c r="B2309" s="21" t="s">
        <v>7744</v>
      </c>
      <c r="C2309" s="13" t="s">
        <v>161</v>
      </c>
      <c r="D2309" s="766"/>
      <c r="E2309" s="22"/>
      <c r="F2309" s="19">
        <v>33179</v>
      </c>
      <c r="G2309" s="14">
        <f t="shared" si="41"/>
        <v>-33179</v>
      </c>
      <c r="H2309" s="1219"/>
    </row>
    <row r="2310" spans="1:8" ht="16.5" customHeight="1" x14ac:dyDescent="0.25">
      <c r="A2310" s="113">
        <v>44726</v>
      </c>
      <c r="B2310" s="21" t="s">
        <v>7815</v>
      </c>
      <c r="C2310" s="13" t="s">
        <v>161</v>
      </c>
      <c r="D2310" s="766"/>
      <c r="E2310" s="22"/>
      <c r="F2310" s="19">
        <v>58530</v>
      </c>
      <c r="G2310" s="14">
        <f t="shared" si="41"/>
        <v>-58530</v>
      </c>
      <c r="H2310" s="1219"/>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186" t="s">
        <v>8539</v>
      </c>
    </row>
    <row r="2438" spans="1:8" x14ac:dyDescent="0.25">
      <c r="A2438" s="113">
        <v>44859</v>
      </c>
      <c r="B2438" s="21" t="s">
        <v>8075</v>
      </c>
      <c r="C2438" s="13" t="s">
        <v>166</v>
      </c>
      <c r="D2438" s="766"/>
      <c r="E2438" s="22"/>
      <c r="F2438" s="19">
        <v>31200</v>
      </c>
      <c r="G2438" s="14">
        <f t="shared" si="47"/>
        <v>-31200</v>
      </c>
      <c r="H2438" s="1186"/>
    </row>
    <row r="2439" spans="1:8" x14ac:dyDescent="0.25">
      <c r="A2439" s="113">
        <v>44859</v>
      </c>
      <c r="B2439" s="21" t="s">
        <v>8557</v>
      </c>
      <c r="C2439" s="13" t="s">
        <v>166</v>
      </c>
      <c r="D2439" s="766"/>
      <c r="E2439" s="22"/>
      <c r="F2439" s="19">
        <v>109718</v>
      </c>
      <c r="G2439" s="14">
        <f t="shared" si="47"/>
        <v>-109718</v>
      </c>
      <c r="H2439" s="1186"/>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01" t="s">
        <v>8552</v>
      </c>
    </row>
    <row r="2444" spans="1:8" x14ac:dyDescent="0.25">
      <c r="A2444" s="113">
        <v>44860</v>
      </c>
      <c r="B2444" s="21" t="s">
        <v>6503</v>
      </c>
      <c r="C2444" s="13" t="s">
        <v>2195</v>
      </c>
      <c r="D2444" s="766"/>
      <c r="E2444" s="22"/>
      <c r="F2444" s="19">
        <v>23920</v>
      </c>
      <c r="G2444" s="14">
        <f t="shared" si="47"/>
        <v>-23920</v>
      </c>
      <c r="H2444" s="1201"/>
    </row>
    <row r="2445" spans="1:8" x14ac:dyDescent="0.25">
      <c r="A2445" s="113">
        <v>44860</v>
      </c>
      <c r="B2445" s="21" t="s">
        <v>8557</v>
      </c>
      <c r="C2445" s="13" t="s">
        <v>2195</v>
      </c>
      <c r="D2445" s="766"/>
      <c r="E2445" s="22"/>
      <c r="F2445" s="19">
        <v>11080</v>
      </c>
      <c r="G2445" s="14">
        <f t="shared" si="47"/>
        <v>-11080</v>
      </c>
      <c r="H2445" s="1201"/>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174" t="s">
        <v>8625</v>
      </c>
    </row>
    <row r="2468" spans="1:8" x14ac:dyDescent="0.25">
      <c r="A2468" s="113">
        <v>44872</v>
      </c>
      <c r="B2468" s="21" t="s">
        <v>7815</v>
      </c>
      <c r="C2468" s="13" t="s">
        <v>162</v>
      </c>
      <c r="D2468" s="766"/>
      <c r="E2468" s="22"/>
      <c r="F2468" s="19">
        <v>35000</v>
      </c>
      <c r="G2468" s="14">
        <f t="shared" si="47"/>
        <v>-35000</v>
      </c>
      <c r="H2468" s="1174"/>
    </row>
    <row r="2469" spans="1:8" x14ac:dyDescent="0.25">
      <c r="A2469" s="113">
        <v>44872</v>
      </c>
      <c r="B2469" s="21" t="s">
        <v>7919</v>
      </c>
      <c r="C2469" s="13" t="s">
        <v>162</v>
      </c>
      <c r="D2469" s="766"/>
      <c r="E2469" s="22"/>
      <c r="F2469" s="19">
        <v>26000</v>
      </c>
      <c r="G2469" s="14">
        <f t="shared" si="47"/>
        <v>-26000</v>
      </c>
      <c r="H2469" s="1174"/>
    </row>
    <row r="2470" spans="1:8" x14ac:dyDescent="0.25">
      <c r="A2470" s="113">
        <v>44872</v>
      </c>
      <c r="B2470" s="21" t="s">
        <v>8075</v>
      </c>
      <c r="C2470" s="13" t="s">
        <v>162</v>
      </c>
      <c r="D2470" s="766"/>
      <c r="E2470" s="22"/>
      <c r="F2470" s="19">
        <v>32000</v>
      </c>
      <c r="G2470" s="14">
        <f t="shared" si="47"/>
        <v>-32000</v>
      </c>
      <c r="H2470" s="1174"/>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174" t="s">
        <v>8674</v>
      </c>
    </row>
    <row r="2486" spans="1:8" x14ac:dyDescent="0.25">
      <c r="A2486" s="113">
        <v>44882</v>
      </c>
      <c r="B2486" s="21" t="s">
        <v>8041</v>
      </c>
      <c r="C2486" s="13" t="s">
        <v>161</v>
      </c>
      <c r="D2486" s="766"/>
      <c r="E2486" s="22"/>
      <c r="F2486" s="19">
        <v>60000</v>
      </c>
      <c r="G2486" s="14">
        <f t="shared" si="48"/>
        <v>-60000</v>
      </c>
      <c r="H2486" s="1174"/>
    </row>
    <row r="2487" spans="1:8" x14ac:dyDescent="0.25">
      <c r="A2487" s="113">
        <v>44882</v>
      </c>
      <c r="B2487" s="21" t="s">
        <v>7815</v>
      </c>
      <c r="C2487" s="13" t="s">
        <v>161</v>
      </c>
      <c r="D2487" s="766"/>
      <c r="E2487" s="22"/>
      <c r="F2487" s="19">
        <v>95</v>
      </c>
      <c r="G2487" s="14">
        <f t="shared" si="48"/>
        <v>-95</v>
      </c>
      <c r="H2487" s="1174" t="s">
        <v>4976</v>
      </c>
    </row>
    <row r="2488" spans="1:8" x14ac:dyDescent="0.25">
      <c r="A2488" s="113">
        <v>44882</v>
      </c>
      <c r="B2488" s="21" t="s">
        <v>8041</v>
      </c>
      <c r="C2488" s="13" t="s">
        <v>161</v>
      </c>
      <c r="D2488" s="766"/>
      <c r="E2488" s="22"/>
      <c r="F2488" s="19">
        <v>383</v>
      </c>
      <c r="G2488" s="14">
        <f t="shared" si="48"/>
        <v>-383</v>
      </c>
      <c r="H2488" s="1174"/>
    </row>
    <row r="2489" spans="1:8" x14ac:dyDescent="0.25">
      <c r="A2489" s="113">
        <v>44882</v>
      </c>
      <c r="B2489" s="21" t="s">
        <v>7919</v>
      </c>
      <c r="C2489" s="13" t="s">
        <v>8392</v>
      </c>
      <c r="D2489" s="766"/>
      <c r="E2489" s="22"/>
      <c r="F2489" s="19">
        <v>100000</v>
      </c>
      <c r="G2489" s="14">
        <f t="shared" si="48"/>
        <v>-100000</v>
      </c>
      <c r="H2489" s="1165" t="s">
        <v>8633</v>
      </c>
    </row>
    <row r="2490" spans="1:8" x14ac:dyDescent="0.25">
      <c r="A2490" s="113">
        <v>44882</v>
      </c>
      <c r="B2490" s="21" t="s">
        <v>8041</v>
      </c>
      <c r="C2490" s="13" t="s">
        <v>8392</v>
      </c>
      <c r="D2490" s="766"/>
      <c r="E2490" s="22"/>
      <c r="F2490" s="19">
        <v>100000</v>
      </c>
      <c r="G2490" s="14">
        <f t="shared" si="48"/>
        <v>-100000</v>
      </c>
      <c r="H2490" s="1165"/>
    </row>
    <row r="2491" spans="1:8" x14ac:dyDescent="0.25">
      <c r="A2491" s="113">
        <v>44882</v>
      </c>
      <c r="B2491" s="21" t="s">
        <v>8557</v>
      </c>
      <c r="C2491" s="13" t="s">
        <v>8392</v>
      </c>
      <c r="D2491" s="766"/>
      <c r="E2491" s="22"/>
      <c r="F2491" s="19">
        <v>200000</v>
      </c>
      <c r="G2491" s="14">
        <f t="shared" si="48"/>
        <v>-200000</v>
      </c>
      <c r="H2491" s="1165"/>
    </row>
    <row r="2492" spans="1:8" x14ac:dyDescent="0.25">
      <c r="A2492" s="113">
        <v>44882</v>
      </c>
      <c r="B2492" s="21" t="s">
        <v>8530</v>
      </c>
      <c r="C2492" s="13" t="s">
        <v>8392</v>
      </c>
      <c r="D2492" s="766"/>
      <c r="E2492" s="22"/>
      <c r="F2492" s="19">
        <v>100000</v>
      </c>
      <c r="G2492" s="14">
        <f t="shared" si="48"/>
        <v>-100000</v>
      </c>
      <c r="H2492" s="1165"/>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164" t="s">
        <v>8719</v>
      </c>
    </row>
    <row r="2508" spans="1:8" x14ac:dyDescent="0.25">
      <c r="A2508" s="113">
        <v>44888</v>
      </c>
      <c r="B2508" s="21" t="s">
        <v>7951</v>
      </c>
      <c r="C2508" s="13" t="s">
        <v>180</v>
      </c>
      <c r="D2508" s="766"/>
      <c r="E2508" s="22"/>
      <c r="F2508" s="19">
        <v>28000</v>
      </c>
      <c r="G2508" s="14">
        <f t="shared" si="48"/>
        <v>-28000</v>
      </c>
      <c r="H2508" s="1164"/>
    </row>
    <row r="2509" spans="1:8" x14ac:dyDescent="0.25">
      <c r="A2509" s="113">
        <v>44888</v>
      </c>
      <c r="B2509" s="21" t="s">
        <v>8041</v>
      </c>
      <c r="C2509" s="13" t="s">
        <v>180</v>
      </c>
      <c r="D2509" s="766"/>
      <c r="E2509" s="22"/>
      <c r="F2509" s="19">
        <v>100000</v>
      </c>
      <c r="G2509" s="14">
        <f t="shared" si="48"/>
        <v>-100000</v>
      </c>
      <c r="H2509" s="1164"/>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159" t="s">
        <v>8633</v>
      </c>
    </row>
    <row r="2523" spans="1:8" x14ac:dyDescent="0.25">
      <c r="A2523" s="113">
        <v>44889</v>
      </c>
      <c r="B2523" s="21" t="s">
        <v>8041</v>
      </c>
      <c r="C2523" s="13" t="s">
        <v>8392</v>
      </c>
      <c r="D2523" s="766"/>
      <c r="E2523" s="22"/>
      <c r="F2523" s="19">
        <v>50117</v>
      </c>
      <c r="G2523" s="14">
        <f t="shared" si="48"/>
        <v>-50117</v>
      </c>
      <c r="H2523" s="1159"/>
    </row>
    <row r="2524" spans="1:8" x14ac:dyDescent="0.25">
      <c r="A2524" s="113">
        <v>44889</v>
      </c>
      <c r="B2524" s="21" t="s">
        <v>8075</v>
      </c>
      <c r="C2524" s="13" t="s">
        <v>8392</v>
      </c>
      <c r="D2524" s="766"/>
      <c r="E2524" s="22"/>
      <c r="F2524" s="19">
        <v>13496</v>
      </c>
      <c r="G2524" s="14">
        <f t="shared" si="48"/>
        <v>-13496</v>
      </c>
      <c r="H2524" s="1159"/>
    </row>
    <row r="2525" spans="1:8" x14ac:dyDescent="0.25">
      <c r="A2525" s="113">
        <v>44889</v>
      </c>
      <c r="B2525" s="21" t="s">
        <v>8557</v>
      </c>
      <c r="C2525" s="13" t="s">
        <v>8392</v>
      </c>
      <c r="D2525" s="766"/>
      <c r="E2525" s="22"/>
      <c r="F2525" s="19">
        <v>115599</v>
      </c>
      <c r="G2525" s="14">
        <f t="shared" si="48"/>
        <v>-115599</v>
      </c>
      <c r="H2525" s="1159"/>
    </row>
    <row r="2526" spans="1:8" x14ac:dyDescent="0.25">
      <c r="A2526" s="113">
        <v>44889</v>
      </c>
      <c r="B2526" s="21" t="s">
        <v>8530</v>
      </c>
      <c r="C2526" s="13" t="s">
        <v>8392</v>
      </c>
      <c r="D2526" s="766"/>
      <c r="E2526" s="22"/>
      <c r="F2526" s="19">
        <v>72562</v>
      </c>
      <c r="G2526" s="14">
        <f t="shared" si="48"/>
        <v>-72562</v>
      </c>
      <c r="H2526" s="1159"/>
    </row>
    <row r="2527" spans="1:8" x14ac:dyDescent="0.25">
      <c r="A2527" s="113">
        <v>44889</v>
      </c>
      <c r="B2527" s="21" t="s">
        <v>8655</v>
      </c>
      <c r="C2527" s="13" t="s">
        <v>8392</v>
      </c>
      <c r="D2527" s="766"/>
      <c r="E2527" s="22"/>
      <c r="F2527" s="19">
        <f>500000-F2526-F2525-F2524-F2523-F2522</f>
        <v>197007</v>
      </c>
      <c r="G2527" s="14">
        <f t="shared" si="48"/>
        <v>-197007</v>
      </c>
      <c r="H2527" s="1159"/>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173" t="s">
        <v>8822</v>
      </c>
    </row>
    <row r="2554" spans="1:8" x14ac:dyDescent="0.25">
      <c r="A2554" s="113">
        <v>44902</v>
      </c>
      <c r="B2554" s="10" t="s">
        <v>8337</v>
      </c>
      <c r="C2554" s="11" t="s">
        <v>2195</v>
      </c>
      <c r="F2554" s="9">
        <v>39210</v>
      </c>
      <c r="G2554" s="6">
        <f t="shared" si="48"/>
        <v>-39210</v>
      </c>
      <c r="H2554" s="1173"/>
    </row>
    <row r="2555" spans="1:8" x14ac:dyDescent="0.25">
      <c r="A2555" s="113">
        <v>44902</v>
      </c>
      <c r="B2555" s="10" t="s">
        <v>8557</v>
      </c>
      <c r="C2555" s="11" t="s">
        <v>2195</v>
      </c>
      <c r="F2555" s="9">
        <v>18450</v>
      </c>
      <c r="G2555" s="6">
        <f t="shared" si="48"/>
        <v>-18450</v>
      </c>
      <c r="H2555" s="1173"/>
    </row>
    <row r="2556" spans="1:8" x14ac:dyDescent="0.25">
      <c r="A2556" s="113">
        <v>44902</v>
      </c>
      <c r="B2556" s="10" t="s">
        <v>8655</v>
      </c>
      <c r="C2556" s="11" t="s">
        <v>2195</v>
      </c>
      <c r="F2556" s="9">
        <v>80000</v>
      </c>
      <c r="G2556" s="6">
        <f t="shared" si="48"/>
        <v>-80000</v>
      </c>
      <c r="H2556" s="1173"/>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163" t="s">
        <v>8849</v>
      </c>
    </row>
    <row r="2564" spans="1:8" x14ac:dyDescent="0.25">
      <c r="A2564" s="113">
        <v>44907</v>
      </c>
      <c r="B2564" s="743" t="s">
        <v>3945</v>
      </c>
      <c r="C2564" s="750" t="s">
        <v>437</v>
      </c>
      <c r="D2564" s="779"/>
      <c r="E2564" s="751"/>
      <c r="F2564" s="752">
        <v>68000</v>
      </c>
      <c r="G2564" s="753">
        <f t="shared" si="48"/>
        <v>-68000</v>
      </c>
      <c r="H2564" s="1163"/>
    </row>
    <row r="2565" spans="1:8" x14ac:dyDescent="0.25">
      <c r="A2565" s="113">
        <v>44907</v>
      </c>
      <c r="B2565" s="743" t="s">
        <v>1399</v>
      </c>
      <c r="C2565" s="750" t="s">
        <v>437</v>
      </c>
      <c r="D2565" s="779"/>
      <c r="E2565" s="751"/>
      <c r="F2565" s="752">
        <v>7600</v>
      </c>
      <c r="G2565" s="753">
        <f t="shared" si="48"/>
        <v>-7600</v>
      </c>
      <c r="H2565" s="1163"/>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170" t="s">
        <v>8867</v>
      </c>
    </row>
    <row r="2574" spans="1:8" x14ac:dyDescent="0.25">
      <c r="A2574" s="113">
        <v>44910</v>
      </c>
      <c r="B2574" s="743" t="s">
        <v>6503</v>
      </c>
      <c r="C2574" s="750" t="s">
        <v>164</v>
      </c>
      <c r="D2574" s="779"/>
      <c r="E2574" s="751"/>
      <c r="F2574" s="752">
        <v>9328</v>
      </c>
      <c r="G2574" s="753">
        <f t="shared" si="48"/>
        <v>-9328</v>
      </c>
      <c r="H2574" s="1170"/>
    </row>
    <row r="2575" spans="1:8" x14ac:dyDescent="0.25">
      <c r="A2575" s="113">
        <v>44910</v>
      </c>
      <c r="B2575" s="743" t="s">
        <v>7065</v>
      </c>
      <c r="C2575" s="750" t="s">
        <v>164</v>
      </c>
      <c r="D2575" s="779"/>
      <c r="E2575" s="751"/>
      <c r="F2575" s="752">
        <v>247</v>
      </c>
      <c r="G2575" s="753">
        <f t="shared" si="48"/>
        <v>-247</v>
      </c>
      <c r="H2575" s="1170"/>
    </row>
    <row r="2576" spans="1:8" x14ac:dyDescent="0.25">
      <c r="A2576" s="113">
        <v>44910</v>
      </c>
      <c r="B2576" s="743" t="s">
        <v>1399</v>
      </c>
      <c r="C2576" s="750" t="s">
        <v>164</v>
      </c>
      <c r="D2576" s="779"/>
      <c r="E2576" s="751"/>
      <c r="F2576" s="752">
        <v>23076</v>
      </c>
      <c r="G2576" s="753">
        <f t="shared" si="48"/>
        <v>-23076</v>
      </c>
      <c r="H2576" s="1170"/>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169" t="s">
        <v>8894</v>
      </c>
    </row>
    <row r="2582" spans="1:8" x14ac:dyDescent="0.25">
      <c r="A2582" s="113">
        <v>44914</v>
      </c>
      <c r="B2582" s="743" t="s">
        <v>6509</v>
      </c>
      <c r="C2582" s="750" t="s">
        <v>3010</v>
      </c>
      <c r="D2582" s="779"/>
      <c r="E2582" s="751"/>
      <c r="F2582" s="752">
        <v>11000</v>
      </c>
      <c r="G2582" s="753">
        <f t="shared" si="48"/>
        <v>-11000</v>
      </c>
      <c r="H2582" s="1169"/>
    </row>
    <row r="2583" spans="1:8" x14ac:dyDescent="0.25">
      <c r="A2583" s="113">
        <v>44914</v>
      </c>
      <c r="B2583" s="743" t="s">
        <v>8041</v>
      </c>
      <c r="C2583" s="750" t="s">
        <v>3010</v>
      </c>
      <c r="D2583" s="779"/>
      <c r="E2583" s="751"/>
      <c r="F2583" s="752">
        <v>25000</v>
      </c>
      <c r="G2583" s="753">
        <f t="shared" si="48"/>
        <v>-25000</v>
      </c>
      <c r="H2583" s="1169"/>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71" t="s">
        <v>8987</v>
      </c>
    </row>
    <row r="2615" spans="1:8" x14ac:dyDescent="0.25">
      <c r="A2615" s="113">
        <v>44933</v>
      </c>
      <c r="B2615" s="21" t="s">
        <v>7919</v>
      </c>
      <c r="C2615" s="13" t="s">
        <v>8454</v>
      </c>
      <c r="D2615" s="766"/>
      <c r="E2615" s="22"/>
      <c r="F2615" s="19">
        <v>42000</v>
      </c>
      <c r="G2615" s="14">
        <f t="shared" si="48"/>
        <v>-42000</v>
      </c>
      <c r="H2615" s="1172"/>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166" t="s">
        <v>9032</v>
      </c>
    </row>
    <row r="2625" spans="1:8" x14ac:dyDescent="0.25">
      <c r="A2625" s="113">
        <v>44942</v>
      </c>
      <c r="B2625" s="21" t="s">
        <v>7919</v>
      </c>
      <c r="C2625" s="13" t="s">
        <v>166</v>
      </c>
      <c r="D2625" s="766"/>
      <c r="E2625" s="783"/>
      <c r="F2625" s="142">
        <v>25000</v>
      </c>
      <c r="G2625" s="784">
        <f t="shared" si="48"/>
        <v>-25000</v>
      </c>
      <c r="H2625" s="1167"/>
    </row>
    <row r="2626" spans="1:8" x14ac:dyDescent="0.25">
      <c r="A2626" s="113">
        <v>44942</v>
      </c>
      <c r="B2626" s="21" t="s">
        <v>8337</v>
      </c>
      <c r="C2626" s="13" t="s">
        <v>166</v>
      </c>
      <c r="D2626" s="766"/>
      <c r="E2626" s="783"/>
      <c r="F2626" s="142">
        <v>69000</v>
      </c>
      <c r="G2626" s="784">
        <f t="shared" si="48"/>
        <v>-69000</v>
      </c>
      <c r="H2626" s="1167"/>
    </row>
    <row r="2627" spans="1:8" x14ac:dyDescent="0.25">
      <c r="A2627" s="113">
        <v>44942</v>
      </c>
      <c r="B2627" s="21" t="s">
        <v>8557</v>
      </c>
      <c r="C2627" s="13" t="s">
        <v>166</v>
      </c>
      <c r="D2627" s="766"/>
      <c r="E2627" s="783"/>
      <c r="F2627" s="142">
        <v>15282</v>
      </c>
      <c r="G2627" s="784">
        <f t="shared" si="48"/>
        <v>-15282</v>
      </c>
      <c r="H2627" s="1167"/>
    </row>
    <row r="2628" spans="1:8" ht="16.5" thickBot="1" x14ac:dyDescent="0.3">
      <c r="A2628" s="113">
        <v>44942</v>
      </c>
      <c r="B2628" s="21" t="s">
        <v>8530</v>
      </c>
      <c r="C2628" s="13" t="s">
        <v>166</v>
      </c>
      <c r="D2628" s="766"/>
      <c r="E2628" s="783"/>
      <c r="F2628" s="786">
        <v>47891</v>
      </c>
      <c r="G2628" s="784">
        <f t="shared" si="48"/>
        <v>-47891</v>
      </c>
      <c r="H2628" s="1168"/>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71" t="s">
        <v>9073</v>
      </c>
    </row>
    <row r="2635" spans="1:8" x14ac:dyDescent="0.25">
      <c r="A2635" s="113">
        <v>44949</v>
      </c>
      <c r="B2635" s="21" t="s">
        <v>8337</v>
      </c>
      <c r="C2635" s="13" t="s">
        <v>169</v>
      </c>
      <c r="D2635" s="766"/>
      <c r="E2635" s="22"/>
      <c r="F2635" s="19">
        <v>65227</v>
      </c>
      <c r="G2635" s="784">
        <f t="shared" si="48"/>
        <v>-65227</v>
      </c>
      <c r="H2635" s="1172"/>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166" t="s">
        <v>10314</v>
      </c>
    </row>
    <row r="2650" spans="1:8" x14ac:dyDescent="0.25">
      <c r="A2650" s="113">
        <v>44957</v>
      </c>
      <c r="B2650" s="21" t="s">
        <v>8655</v>
      </c>
      <c r="C2650" s="13" t="s">
        <v>7240</v>
      </c>
      <c r="D2650" s="766"/>
      <c r="E2650" s="22"/>
      <c r="F2650" s="19">
        <v>443603</v>
      </c>
      <c r="G2650" s="14">
        <f t="shared" ref="G2650" si="49">E2650-F2650</f>
        <v>-443603</v>
      </c>
      <c r="H2650" s="1168"/>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08" t="s">
        <v>9305</v>
      </c>
      <c r="E2656" s="22">
        <v>56000</v>
      </c>
      <c r="F2656" s="19"/>
      <c r="G2656" s="14">
        <f t="shared" si="48"/>
        <v>56000</v>
      </c>
      <c r="H2656" s="922" t="s">
        <v>9306</v>
      </c>
    </row>
    <row r="2657" spans="1:8" x14ac:dyDescent="0.25">
      <c r="A2657" s="113">
        <v>44965</v>
      </c>
      <c r="B2657" s="21" t="s">
        <v>8041</v>
      </c>
      <c r="C2657" s="13" t="s">
        <v>169</v>
      </c>
      <c r="D2657" s="1209"/>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56" t="s">
        <v>9307</v>
      </c>
    </row>
    <row r="2659" spans="1:8" x14ac:dyDescent="0.25">
      <c r="A2659" s="113">
        <v>44965</v>
      </c>
      <c r="B2659" s="21" t="s">
        <v>8337</v>
      </c>
      <c r="C2659" s="13" t="s">
        <v>169</v>
      </c>
      <c r="D2659" s="766"/>
      <c r="E2659" s="22"/>
      <c r="F2659" s="19">
        <v>10173</v>
      </c>
      <c r="G2659" s="14">
        <f t="shared" si="48"/>
        <v>-10173</v>
      </c>
      <c r="H2659" s="1157"/>
    </row>
    <row r="2660" spans="1:8" x14ac:dyDescent="0.25">
      <c r="A2660" s="113">
        <v>44965</v>
      </c>
      <c r="B2660" s="21" t="s">
        <v>8874</v>
      </c>
      <c r="C2660" s="13" t="s">
        <v>169</v>
      </c>
      <c r="D2660" s="766"/>
      <c r="E2660" s="22"/>
      <c r="F2660" s="19">
        <v>23827</v>
      </c>
      <c r="G2660" s="14">
        <f t="shared" si="48"/>
        <v>-23827</v>
      </c>
      <c r="H2660" s="1158"/>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08" t="s">
        <v>9323</v>
      </c>
      <c r="E2662" s="22">
        <f>6336+15840+24960+43680</f>
        <v>90816</v>
      </c>
      <c r="F2662" s="19"/>
      <c r="G2662" s="14">
        <f t="shared" si="48"/>
        <v>90816</v>
      </c>
      <c r="H2662" s="1178" t="s">
        <v>9324</v>
      </c>
    </row>
    <row r="2663" spans="1:8" x14ac:dyDescent="0.25">
      <c r="A2663" s="113">
        <v>44967</v>
      </c>
      <c r="B2663" s="21" t="s">
        <v>8041</v>
      </c>
      <c r="C2663" s="13" t="s">
        <v>5186</v>
      </c>
      <c r="D2663" s="1209"/>
      <c r="E2663" s="22">
        <f>5032+5596</f>
        <v>10628</v>
      </c>
      <c r="F2663" s="19"/>
      <c r="G2663" s="14">
        <f t="shared" si="48"/>
        <v>10628</v>
      </c>
      <c r="H2663" s="1179"/>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08" t="s">
        <v>9348</v>
      </c>
      <c r="E2665" s="22">
        <f>15552+18000</f>
        <v>33552</v>
      </c>
      <c r="F2665" s="19"/>
      <c r="G2665" s="14">
        <f t="shared" si="48"/>
        <v>33552</v>
      </c>
      <c r="H2665" s="1178" t="s">
        <v>9324</v>
      </c>
    </row>
    <row r="2666" spans="1:8" x14ac:dyDescent="0.25">
      <c r="A2666" s="113">
        <v>44967</v>
      </c>
      <c r="B2666" s="21" t="s">
        <v>8337</v>
      </c>
      <c r="C2666" s="13" t="s">
        <v>5186</v>
      </c>
      <c r="D2666" s="1209"/>
      <c r="E2666" s="22">
        <v>28080</v>
      </c>
      <c r="F2666" s="19"/>
      <c r="G2666" s="14">
        <f t="shared" si="48"/>
        <v>28080</v>
      </c>
      <c r="H2666" s="1179"/>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02" t="s">
        <v>9349</v>
      </c>
    </row>
    <row r="2684" spans="1:8" x14ac:dyDescent="0.25">
      <c r="A2684" s="113">
        <v>44973</v>
      </c>
      <c r="B2684" s="21" t="s">
        <v>8075</v>
      </c>
      <c r="C2684" s="13" t="s">
        <v>5186</v>
      </c>
      <c r="D2684" s="766"/>
      <c r="E2684" s="22"/>
      <c r="F2684" s="19">
        <v>63132</v>
      </c>
      <c r="G2684" s="14">
        <f t="shared" si="48"/>
        <v>-63132</v>
      </c>
      <c r="H2684" s="1203"/>
    </row>
    <row r="2685" spans="1:8" x14ac:dyDescent="0.25">
      <c r="A2685" s="113">
        <v>44973</v>
      </c>
      <c r="B2685" s="21" t="s">
        <v>8337</v>
      </c>
      <c r="C2685" s="13" t="s">
        <v>5186</v>
      </c>
      <c r="D2685" s="766"/>
      <c r="E2685" s="22"/>
      <c r="F2685" s="19">
        <v>98924</v>
      </c>
      <c r="G2685" s="14">
        <f t="shared" si="48"/>
        <v>-98924</v>
      </c>
      <c r="H2685" s="1204"/>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220" t="s">
        <v>9456</v>
      </c>
    </row>
    <row r="2701" spans="1:8" x14ac:dyDescent="0.25">
      <c r="A2701" s="113">
        <v>45001</v>
      </c>
      <c r="B2701" s="21" t="s">
        <v>8530</v>
      </c>
      <c r="C2701" s="13" t="s">
        <v>166</v>
      </c>
      <c r="D2701" s="766"/>
      <c r="E2701" s="22"/>
      <c r="F2701" s="19">
        <v>15069</v>
      </c>
      <c r="G2701" s="14">
        <f t="shared" si="48"/>
        <v>-15069</v>
      </c>
      <c r="H2701" s="1221"/>
    </row>
    <row r="2702" spans="1:8" x14ac:dyDescent="0.25">
      <c r="A2702" s="113">
        <v>45001</v>
      </c>
      <c r="B2702" s="21" t="s">
        <v>8655</v>
      </c>
      <c r="C2702" s="13" t="s">
        <v>166</v>
      </c>
      <c r="D2702" s="766"/>
      <c r="E2702" s="22"/>
      <c r="F2702" s="19">
        <v>848690</v>
      </c>
      <c r="G2702" s="14">
        <f t="shared" si="48"/>
        <v>-848690</v>
      </c>
      <c r="H2702" s="1221"/>
    </row>
    <row r="2703" spans="1:8" x14ac:dyDescent="0.25">
      <c r="A2703" s="113">
        <v>45001</v>
      </c>
      <c r="B2703" s="21" t="s">
        <v>8866</v>
      </c>
      <c r="C2703" s="13" t="s">
        <v>166</v>
      </c>
      <c r="D2703" s="766"/>
      <c r="E2703" s="22"/>
      <c r="F2703" s="19">
        <v>78000</v>
      </c>
      <c r="G2703" s="14">
        <f t="shared" si="48"/>
        <v>-78000</v>
      </c>
      <c r="H2703" s="1221"/>
    </row>
    <row r="2704" spans="1:8" x14ac:dyDescent="0.25">
      <c r="A2704" s="113">
        <v>45001</v>
      </c>
      <c r="B2704" s="21" t="s">
        <v>8874</v>
      </c>
      <c r="C2704" s="13" t="s">
        <v>166</v>
      </c>
      <c r="D2704" s="766"/>
      <c r="E2704" s="22"/>
      <c r="F2704" s="19">
        <v>115000</v>
      </c>
      <c r="G2704" s="14">
        <f t="shared" si="48"/>
        <v>-115000</v>
      </c>
      <c r="H2704" s="1222"/>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12" t="s">
        <v>9477</v>
      </c>
    </row>
    <row r="2708" spans="1:8" x14ac:dyDescent="0.25">
      <c r="A2708" s="113">
        <v>45002</v>
      </c>
      <c r="B2708" s="21" t="s">
        <v>8866</v>
      </c>
      <c r="C2708" s="13" t="s">
        <v>180</v>
      </c>
      <c r="D2708" s="766"/>
      <c r="E2708" s="22"/>
      <c r="F2708" s="19">
        <v>164160</v>
      </c>
      <c r="G2708" s="14">
        <f t="shared" si="48"/>
        <v>-164160</v>
      </c>
      <c r="H2708" s="1213"/>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12" t="s">
        <v>9005</v>
      </c>
    </row>
    <row r="2713" spans="1:8" x14ac:dyDescent="0.25">
      <c r="A2713" s="113">
        <v>45005</v>
      </c>
      <c r="B2713" s="21" t="s">
        <v>8655</v>
      </c>
      <c r="C2713" s="13" t="s">
        <v>8392</v>
      </c>
      <c r="D2713" s="766"/>
      <c r="E2713" s="22"/>
      <c r="F2713" s="19">
        <v>371446</v>
      </c>
      <c r="G2713" s="14">
        <f t="shared" si="53"/>
        <v>-371446</v>
      </c>
      <c r="H2713" s="1213"/>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10" t="s">
        <v>9281</v>
      </c>
      <c r="E2725" s="22">
        <v>28496</v>
      </c>
      <c r="F2725" s="19"/>
      <c r="G2725" s="14">
        <f t="shared" si="53"/>
        <v>28496</v>
      </c>
      <c r="H2725" s="1178" t="s">
        <v>9324</v>
      </c>
    </row>
    <row r="2726" spans="1:8" x14ac:dyDescent="0.25">
      <c r="A2726" s="113">
        <v>45019</v>
      </c>
      <c r="B2726" s="21" t="s">
        <v>3945</v>
      </c>
      <c r="C2726" s="13" t="s">
        <v>8392</v>
      </c>
      <c r="D2726" s="1211"/>
      <c r="E2726" s="22">
        <v>8745</v>
      </c>
      <c r="F2726" s="19"/>
      <c r="G2726" s="14">
        <f t="shared" si="53"/>
        <v>8745</v>
      </c>
      <c r="H2726" s="1179"/>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08" t="s">
        <v>9600</v>
      </c>
      <c r="E2730" s="22">
        <v>20000</v>
      </c>
      <c r="F2730" s="19"/>
      <c r="G2730" s="14">
        <f t="shared" si="53"/>
        <v>20000</v>
      </c>
      <c r="H2730" s="1178" t="s">
        <v>9324</v>
      </c>
    </row>
    <row r="2731" spans="1:8" x14ac:dyDescent="0.25">
      <c r="A2731" s="113">
        <v>45024</v>
      </c>
      <c r="B2731" s="21" t="s">
        <v>8041</v>
      </c>
      <c r="C2731" s="13" t="s">
        <v>5186</v>
      </c>
      <c r="D2731" s="1209"/>
      <c r="E2731" s="22">
        <v>15000</v>
      </c>
      <c r="F2731" s="19"/>
      <c r="G2731" s="14">
        <f t="shared" si="53"/>
        <v>15000</v>
      </c>
      <c r="H2731" s="1179"/>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23" t="s">
        <v>12271</v>
      </c>
    </row>
    <row r="2735" spans="1:8" x14ac:dyDescent="0.25">
      <c r="A2735" s="113">
        <v>45026</v>
      </c>
      <c r="B2735" s="21" t="s">
        <v>8337</v>
      </c>
      <c r="C2735" s="13" t="s">
        <v>5186</v>
      </c>
      <c r="D2735" s="766"/>
      <c r="E2735" s="22"/>
      <c r="F2735" s="19">
        <v>20624</v>
      </c>
      <c r="G2735" s="14">
        <f t="shared" si="53"/>
        <v>-20624</v>
      </c>
      <c r="H2735" s="1224"/>
    </row>
    <row r="2736" spans="1:8" x14ac:dyDescent="0.25">
      <c r="A2736" s="113">
        <v>45026</v>
      </c>
      <c r="B2736" s="21" t="s">
        <v>8874</v>
      </c>
      <c r="C2736" s="13" t="s">
        <v>5186</v>
      </c>
      <c r="D2736" s="766"/>
      <c r="E2736" s="22"/>
      <c r="F2736" s="19">
        <v>34826</v>
      </c>
      <c r="G2736" s="14">
        <f t="shared" si="53"/>
        <v>-34826</v>
      </c>
      <c r="H2736" s="1225"/>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26" t="s">
        <v>9654</v>
      </c>
    </row>
    <row r="2741" spans="1:8" ht="15.75" customHeight="1" x14ac:dyDescent="0.25">
      <c r="A2741" s="113">
        <v>45029</v>
      </c>
      <c r="B2741" s="21" t="s">
        <v>7655</v>
      </c>
      <c r="C2741" s="13" t="s">
        <v>5680</v>
      </c>
      <c r="D2741" s="766"/>
      <c r="E2741" s="783"/>
      <c r="F2741" s="142">
        <v>40900</v>
      </c>
      <c r="G2741" s="784">
        <f t="shared" si="53"/>
        <v>-40900</v>
      </c>
      <c r="H2741" s="1227"/>
    </row>
    <row r="2742" spans="1:8" ht="15.75" customHeight="1" x14ac:dyDescent="0.25">
      <c r="A2742" s="113">
        <v>45029</v>
      </c>
      <c r="B2742" s="21" t="s">
        <v>7553</v>
      </c>
      <c r="C2742" s="13" t="s">
        <v>5680</v>
      </c>
      <c r="D2742" s="766"/>
      <c r="E2742" s="783"/>
      <c r="F2742" s="142">
        <v>5400</v>
      </c>
      <c r="G2742" s="784">
        <f t="shared" si="53"/>
        <v>-5400</v>
      </c>
      <c r="H2742" s="1227"/>
    </row>
    <row r="2743" spans="1:8" ht="16.5" thickBot="1" x14ac:dyDescent="0.3">
      <c r="A2743" s="113">
        <v>45029</v>
      </c>
      <c r="B2743" s="21" t="s">
        <v>8655</v>
      </c>
      <c r="C2743" s="13" t="s">
        <v>5680</v>
      </c>
      <c r="D2743" s="766"/>
      <c r="E2743" s="783"/>
      <c r="F2743" s="786">
        <v>40520</v>
      </c>
      <c r="G2743" s="784">
        <f t="shared" si="53"/>
        <v>-40520</v>
      </c>
      <c r="H2743" s="1228"/>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26" t="s">
        <v>9654</v>
      </c>
    </row>
    <row r="2746" spans="1:8" x14ac:dyDescent="0.25">
      <c r="A2746" s="113">
        <v>45031</v>
      </c>
      <c r="B2746" s="21" t="s">
        <v>8874</v>
      </c>
      <c r="C2746" s="13" t="s">
        <v>169</v>
      </c>
      <c r="D2746" s="766"/>
      <c r="E2746" s="783"/>
      <c r="F2746" s="142">
        <v>18365</v>
      </c>
      <c r="G2746" s="784">
        <f t="shared" si="53"/>
        <v>-18365</v>
      </c>
      <c r="H2746" s="1227"/>
    </row>
    <row r="2747" spans="1:8" x14ac:dyDescent="0.25">
      <c r="A2747" s="113">
        <v>45031</v>
      </c>
      <c r="B2747" s="21" t="s">
        <v>9407</v>
      </c>
      <c r="C2747" s="13" t="s">
        <v>169</v>
      </c>
      <c r="D2747" s="766"/>
      <c r="E2747" s="783"/>
      <c r="F2747" s="142">
        <v>20500</v>
      </c>
      <c r="G2747" s="784">
        <f t="shared" si="53"/>
        <v>-20500</v>
      </c>
      <c r="H2747" s="1227"/>
    </row>
    <row r="2748" spans="1:8" ht="16.5" thickBot="1" x14ac:dyDescent="0.3">
      <c r="A2748" s="113">
        <v>45031</v>
      </c>
      <c r="B2748" s="21" t="s">
        <v>9407</v>
      </c>
      <c r="C2748" s="13" t="s">
        <v>169</v>
      </c>
      <c r="D2748" s="766"/>
      <c r="E2748" s="783"/>
      <c r="F2748" s="786">
        <v>4135</v>
      </c>
      <c r="G2748" s="784">
        <f t="shared" si="53"/>
        <v>-4135</v>
      </c>
      <c r="H2748" s="1228"/>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29" t="s">
        <v>9724</v>
      </c>
    </row>
    <row r="2753" spans="1:8" x14ac:dyDescent="0.25">
      <c r="A2753" s="113">
        <v>45035</v>
      </c>
      <c r="B2753" s="21" t="s">
        <v>8655</v>
      </c>
      <c r="C2753" s="13" t="s">
        <v>8392</v>
      </c>
      <c r="D2753" s="766"/>
      <c r="E2753" s="783"/>
      <c r="F2753" s="142">
        <v>51861</v>
      </c>
      <c r="G2753" s="14">
        <f t="shared" si="54"/>
        <v>-51861</v>
      </c>
      <c r="H2753" s="1230"/>
    </row>
    <row r="2754" spans="1:8" x14ac:dyDescent="0.25">
      <c r="A2754" s="113">
        <v>45035</v>
      </c>
      <c r="B2754" s="21" t="s">
        <v>8874</v>
      </c>
      <c r="C2754" s="13" t="s">
        <v>8392</v>
      </c>
      <c r="D2754" s="766"/>
      <c r="E2754" s="783"/>
      <c r="F2754" s="142">
        <v>17015</v>
      </c>
      <c r="G2754" s="14">
        <f t="shared" si="54"/>
        <v>-17015</v>
      </c>
      <c r="H2754" s="1230"/>
    </row>
    <row r="2755" spans="1:8" x14ac:dyDescent="0.25">
      <c r="A2755" s="113">
        <v>45035</v>
      </c>
      <c r="B2755" s="21" t="s">
        <v>9505</v>
      </c>
      <c r="C2755" s="13" t="s">
        <v>8392</v>
      </c>
      <c r="D2755" s="766"/>
      <c r="E2755" s="783"/>
      <c r="F2755" s="142">
        <v>28496</v>
      </c>
      <c r="G2755" s="14">
        <f t="shared" si="54"/>
        <v>-28496</v>
      </c>
      <c r="H2755" s="1230"/>
    </row>
    <row r="2756" spans="1:8" x14ac:dyDescent="0.25">
      <c r="A2756" s="113">
        <v>45035</v>
      </c>
      <c r="B2756" s="21" t="s">
        <v>9354</v>
      </c>
      <c r="C2756" s="13" t="s">
        <v>8392</v>
      </c>
      <c r="D2756" s="766"/>
      <c r="E2756" s="955"/>
      <c r="F2756" s="147">
        <v>93883</v>
      </c>
      <c r="G2756" s="14">
        <f t="shared" si="54"/>
        <v>-93883</v>
      </c>
      <c r="H2756" s="1231"/>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40" t="s">
        <v>9736</v>
      </c>
    </row>
    <row r="2761" spans="1:8" x14ac:dyDescent="0.25">
      <c r="A2761" s="113">
        <v>45043</v>
      </c>
      <c r="B2761" s="21" t="s">
        <v>8655</v>
      </c>
      <c r="C2761" s="13" t="s">
        <v>8392</v>
      </c>
      <c r="D2761" s="766"/>
      <c r="E2761" s="22"/>
      <c r="F2761" s="19">
        <v>447612</v>
      </c>
      <c r="G2761" s="14">
        <f t="shared" si="54"/>
        <v>-447612</v>
      </c>
      <c r="H2761" s="1241"/>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71" t="s">
        <v>9798</v>
      </c>
    </row>
    <row r="2768" spans="1:8" x14ac:dyDescent="0.25">
      <c r="A2768" s="113">
        <v>45049</v>
      </c>
      <c r="B2768" s="21" t="s">
        <v>9659</v>
      </c>
      <c r="C2768" s="13" t="s">
        <v>8392</v>
      </c>
      <c r="D2768" s="766"/>
      <c r="E2768" s="22"/>
      <c r="F2768" s="19">
        <f>730000-F2767</f>
        <v>235093</v>
      </c>
      <c r="G2768" s="14">
        <f t="shared" si="54"/>
        <v>-235093</v>
      </c>
      <c r="H2768" s="1175"/>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71" t="s">
        <v>9846</v>
      </c>
    </row>
    <row r="2778" spans="1:8" ht="16.5" thickBot="1" x14ac:dyDescent="0.3">
      <c r="A2778" s="113">
        <v>45056</v>
      </c>
      <c r="B2778" s="21" t="s">
        <v>9354</v>
      </c>
      <c r="C2778" s="13" t="s">
        <v>169</v>
      </c>
      <c r="D2778" s="766"/>
      <c r="E2778" s="783"/>
      <c r="F2778" s="786">
        <v>124699</v>
      </c>
      <c r="G2778" s="784">
        <f t="shared" si="54"/>
        <v>-124699</v>
      </c>
      <c r="H2778" s="1172"/>
    </row>
    <row r="2779" spans="1:8" x14ac:dyDescent="0.25">
      <c r="A2779" s="113">
        <v>45056</v>
      </c>
      <c r="B2779" s="21" t="s">
        <v>8874</v>
      </c>
      <c r="C2779" s="13" t="s">
        <v>180</v>
      </c>
      <c r="D2779" s="766"/>
      <c r="E2779" s="783"/>
      <c r="F2779" s="785">
        <v>380920</v>
      </c>
      <c r="G2779" s="784">
        <f t="shared" si="54"/>
        <v>-380920</v>
      </c>
      <c r="H2779" s="1171" t="s">
        <v>9847</v>
      </c>
    </row>
    <row r="2780" spans="1:8" ht="16.5" thickBot="1" x14ac:dyDescent="0.3">
      <c r="A2780" s="113">
        <v>45056</v>
      </c>
      <c r="B2780" s="21" t="s">
        <v>9407</v>
      </c>
      <c r="C2780" s="13" t="s">
        <v>180</v>
      </c>
      <c r="D2780" s="766"/>
      <c r="E2780" s="783"/>
      <c r="F2780" s="786">
        <v>192080</v>
      </c>
      <c r="G2780" s="784">
        <f t="shared" si="54"/>
        <v>-192080</v>
      </c>
      <c r="H2780" s="1172"/>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71" t="s">
        <v>12270</v>
      </c>
    </row>
    <row r="2783" spans="1:8" x14ac:dyDescent="0.25">
      <c r="A2783" s="113">
        <v>45056</v>
      </c>
      <c r="B2783" s="21" t="s">
        <v>8874</v>
      </c>
      <c r="C2783" s="13" t="s">
        <v>5186</v>
      </c>
      <c r="D2783" s="766"/>
      <c r="E2783" s="22"/>
      <c r="F2783" s="112">
        <v>150000</v>
      </c>
      <c r="G2783" s="14">
        <f t="shared" si="54"/>
        <v>-150000</v>
      </c>
      <c r="H2783" s="1175"/>
    </row>
    <row r="2784" spans="1:8" x14ac:dyDescent="0.25">
      <c r="A2784" s="113">
        <v>45056</v>
      </c>
      <c r="B2784" s="21" t="s">
        <v>8874</v>
      </c>
      <c r="C2784" s="13" t="s">
        <v>5186</v>
      </c>
      <c r="D2784" s="766"/>
      <c r="E2784" s="22"/>
      <c r="F2784" s="112">
        <v>35000</v>
      </c>
      <c r="G2784" s="14">
        <f t="shared" si="54"/>
        <v>-35000</v>
      </c>
      <c r="H2784" s="1175"/>
    </row>
    <row r="2785" spans="1:8" x14ac:dyDescent="0.25">
      <c r="A2785" s="113">
        <v>45056</v>
      </c>
      <c r="B2785" s="21" t="s">
        <v>8874</v>
      </c>
      <c r="C2785" s="13" t="s">
        <v>5186</v>
      </c>
      <c r="D2785" s="766"/>
      <c r="E2785" s="22"/>
      <c r="F2785" s="112">
        <v>5000</v>
      </c>
      <c r="G2785" s="14">
        <f t="shared" si="54"/>
        <v>-5000</v>
      </c>
      <c r="H2785" s="1172"/>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12280</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12281</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12241</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220" t="s">
        <v>10315</v>
      </c>
    </row>
    <row r="2825" spans="1:8" x14ac:dyDescent="0.25">
      <c r="A2825" s="113">
        <v>45076</v>
      </c>
      <c r="B2825" s="21" t="s">
        <v>8041</v>
      </c>
      <c r="C2825" s="13" t="s">
        <v>7240</v>
      </c>
      <c r="D2825" s="766"/>
      <c r="E2825" s="22"/>
      <c r="F2825" s="19">
        <v>141655</v>
      </c>
      <c r="G2825" s="14">
        <f t="shared" si="54"/>
        <v>-141655</v>
      </c>
      <c r="H2825" s="1221"/>
    </row>
    <row r="2826" spans="1:8" x14ac:dyDescent="0.25">
      <c r="A2826" s="113">
        <v>45076</v>
      </c>
      <c r="B2826" s="21" t="s">
        <v>8337</v>
      </c>
      <c r="C2826" s="13" t="s">
        <v>7240</v>
      </c>
      <c r="D2826" s="766"/>
      <c r="E2826" s="22"/>
      <c r="F2826" s="19">
        <v>27798</v>
      </c>
      <c r="G2826" s="14">
        <f t="shared" si="54"/>
        <v>-27798</v>
      </c>
      <c r="H2826" s="1221"/>
    </row>
    <row r="2827" spans="1:8" x14ac:dyDescent="0.25">
      <c r="A2827" s="113">
        <v>45076</v>
      </c>
      <c r="B2827" s="21" t="s">
        <v>8557</v>
      </c>
      <c r="C2827" s="13" t="s">
        <v>7240</v>
      </c>
      <c r="D2827" s="766"/>
      <c r="E2827" s="22"/>
      <c r="F2827" s="19">
        <v>65342</v>
      </c>
      <c r="G2827" s="14">
        <f t="shared" si="54"/>
        <v>-65342</v>
      </c>
      <c r="H2827" s="1221"/>
    </row>
    <row r="2828" spans="1:8" x14ac:dyDescent="0.25">
      <c r="A2828" s="113">
        <v>45076</v>
      </c>
      <c r="B2828" s="21" t="s">
        <v>8655</v>
      </c>
      <c r="C2828" s="13" t="s">
        <v>7240</v>
      </c>
      <c r="D2828" s="766"/>
      <c r="E2828" s="22"/>
      <c r="F2828" s="19">
        <v>188071</v>
      </c>
      <c r="G2828" s="14">
        <f t="shared" si="54"/>
        <v>-188071</v>
      </c>
      <c r="H2828" s="1221"/>
    </row>
    <row r="2829" spans="1:8" x14ac:dyDescent="0.25">
      <c r="A2829" s="113">
        <v>45076</v>
      </c>
      <c r="B2829" s="21" t="s">
        <v>8866</v>
      </c>
      <c r="C2829" s="13" t="s">
        <v>7240</v>
      </c>
      <c r="D2829" s="766"/>
      <c r="E2829" s="22"/>
      <c r="F2829" s="19">
        <v>3983</v>
      </c>
      <c r="G2829" s="14">
        <f t="shared" si="54"/>
        <v>-3983</v>
      </c>
      <c r="H2829" s="1221"/>
    </row>
    <row r="2830" spans="1:8" x14ac:dyDescent="0.25">
      <c r="A2830" s="113">
        <v>45076</v>
      </c>
      <c r="B2830" s="21" t="s">
        <v>8874</v>
      </c>
      <c r="C2830" s="13" t="s">
        <v>7240</v>
      </c>
      <c r="D2830" s="766"/>
      <c r="E2830" s="22"/>
      <c r="F2830" s="19">
        <v>48076</v>
      </c>
      <c r="G2830" s="14">
        <f t="shared" si="54"/>
        <v>-48076</v>
      </c>
      <c r="H2830" s="1221"/>
    </row>
    <row r="2831" spans="1:8" x14ac:dyDescent="0.25">
      <c r="A2831" s="113">
        <v>45076</v>
      </c>
      <c r="B2831" s="21" t="s">
        <v>9407</v>
      </c>
      <c r="C2831" s="13" t="s">
        <v>7240</v>
      </c>
      <c r="D2831" s="766"/>
      <c r="E2831" s="22"/>
      <c r="F2831" s="19">
        <v>48076</v>
      </c>
      <c r="G2831" s="14">
        <f t="shared" si="54"/>
        <v>-48076</v>
      </c>
      <c r="H2831" s="1222"/>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237" t="s">
        <v>10125</v>
      </c>
    </row>
    <row r="2875" spans="1:8" x14ac:dyDescent="0.25">
      <c r="A2875" s="113">
        <v>45086</v>
      </c>
      <c r="B2875" s="21" t="s">
        <v>8041</v>
      </c>
      <c r="C2875" s="13" t="s">
        <v>7465</v>
      </c>
      <c r="D2875" s="766"/>
      <c r="E2875" s="783"/>
      <c r="F2875" s="142">
        <v>176124</v>
      </c>
      <c r="G2875" s="784">
        <f t="shared" ref="G2875:G2942" si="57">E2875-F2875</f>
        <v>-176124</v>
      </c>
      <c r="H2875" s="1238"/>
    </row>
    <row r="2876" spans="1:8" x14ac:dyDescent="0.25">
      <c r="A2876" s="113">
        <v>45086</v>
      </c>
      <c r="B2876" s="21" t="s">
        <v>8337</v>
      </c>
      <c r="C2876" s="13" t="s">
        <v>7465</v>
      </c>
      <c r="D2876" s="766"/>
      <c r="E2876" s="783"/>
      <c r="F2876" s="142">
        <v>265939</v>
      </c>
      <c r="G2876" s="784">
        <f t="shared" si="57"/>
        <v>-265939</v>
      </c>
      <c r="H2876" s="1238"/>
    </row>
    <row r="2877" spans="1:8" x14ac:dyDescent="0.25">
      <c r="A2877" s="113">
        <v>45086</v>
      </c>
      <c r="B2877" s="21" t="s">
        <v>8557</v>
      </c>
      <c r="C2877" s="13" t="s">
        <v>7465</v>
      </c>
      <c r="D2877" s="766"/>
      <c r="E2877" s="783"/>
      <c r="F2877" s="142">
        <v>245863</v>
      </c>
      <c r="G2877" s="784">
        <f t="shared" si="57"/>
        <v>-245863</v>
      </c>
      <c r="H2877" s="1238"/>
    </row>
    <row r="2878" spans="1:8" ht="16.5" thickBot="1" x14ac:dyDescent="0.3">
      <c r="A2878" s="113">
        <v>45086</v>
      </c>
      <c r="B2878" s="21" t="s">
        <v>8874</v>
      </c>
      <c r="C2878" s="13" t="s">
        <v>7465</v>
      </c>
      <c r="D2878" s="766"/>
      <c r="E2878" s="783"/>
      <c r="F2878" s="786">
        <v>201031</v>
      </c>
      <c r="G2878" s="784">
        <f t="shared" si="57"/>
        <v>-201031</v>
      </c>
      <c r="H2878" s="1239"/>
    </row>
    <row r="2879" spans="1:8" ht="18.75" x14ac:dyDescent="0.25">
      <c r="A2879" s="113">
        <v>45086</v>
      </c>
      <c r="B2879" s="21" t="s">
        <v>10120</v>
      </c>
      <c r="C2879" s="13" t="s">
        <v>5186</v>
      </c>
      <c r="D2879" s="766"/>
      <c r="E2879" s="783"/>
      <c r="F2879" s="214">
        <v>80000</v>
      </c>
      <c r="G2879" s="784">
        <f t="shared" si="57"/>
        <v>-80000</v>
      </c>
      <c r="H2879" s="1108" t="s">
        <v>12140</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180" t="s">
        <v>10125</v>
      </c>
    </row>
    <row r="2882" spans="1:8" x14ac:dyDescent="0.25">
      <c r="A2882" s="113">
        <v>45089</v>
      </c>
      <c r="B2882" s="21" t="s">
        <v>9659</v>
      </c>
      <c r="C2882" s="13" t="s">
        <v>8392</v>
      </c>
      <c r="D2882" s="766"/>
      <c r="E2882" s="22"/>
      <c r="F2882" s="19">
        <v>100000</v>
      </c>
      <c r="G2882" s="14">
        <f t="shared" si="57"/>
        <v>-100000</v>
      </c>
      <c r="H2882" s="1181"/>
    </row>
    <row r="2883" spans="1:8" x14ac:dyDescent="0.25">
      <c r="A2883" s="113">
        <v>45089</v>
      </c>
      <c r="B2883" s="21" t="s">
        <v>8655</v>
      </c>
      <c r="C2883" s="13" t="s">
        <v>8392</v>
      </c>
      <c r="D2883" s="766"/>
      <c r="E2883" s="22"/>
      <c r="F2883" s="19">
        <v>350000</v>
      </c>
      <c r="G2883" s="14">
        <f t="shared" si="57"/>
        <v>-350000</v>
      </c>
      <c r="H2883" s="1182"/>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56" t="s">
        <v>10231</v>
      </c>
    </row>
    <row r="2894" spans="1:8" x14ac:dyDescent="0.25">
      <c r="A2894" s="113">
        <v>45094</v>
      </c>
      <c r="B2894" s="21" t="s">
        <v>9767</v>
      </c>
      <c r="C2894" s="13" t="s">
        <v>180</v>
      </c>
      <c r="D2894" s="766"/>
      <c r="E2894" s="783"/>
      <c r="F2894" s="142">
        <v>49080</v>
      </c>
      <c r="G2894" s="784">
        <f t="shared" si="57"/>
        <v>-49080</v>
      </c>
      <c r="H2894" s="1157"/>
    </row>
    <row r="2895" spans="1:8" x14ac:dyDescent="0.25">
      <c r="A2895" s="113">
        <v>45094</v>
      </c>
      <c r="B2895" s="21" t="s">
        <v>10294</v>
      </c>
      <c r="C2895" s="13" t="s">
        <v>180</v>
      </c>
      <c r="D2895" s="766"/>
      <c r="E2895" s="783"/>
      <c r="F2895" s="147">
        <v>151960</v>
      </c>
      <c r="G2895" s="784">
        <f t="shared" si="57"/>
        <v>-151960</v>
      </c>
      <c r="H2895" s="1157"/>
    </row>
    <row r="2896" spans="1:8" ht="16.5" thickBot="1" x14ac:dyDescent="0.3">
      <c r="A2896" s="113">
        <v>45094</v>
      </c>
      <c r="B2896" s="21" t="s">
        <v>10230</v>
      </c>
      <c r="C2896" s="13" t="s">
        <v>180</v>
      </c>
      <c r="D2896" s="766"/>
      <c r="E2896" s="783"/>
      <c r="F2896" s="786">
        <f>875000-F2895-F2894-F2893</f>
        <v>3960</v>
      </c>
      <c r="G2896" s="784">
        <f t="shared" si="57"/>
        <v>-3960</v>
      </c>
      <c r="H2896" s="1158"/>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56" t="s">
        <v>10254</v>
      </c>
    </row>
    <row r="2909" spans="1:8" x14ac:dyDescent="0.25">
      <c r="A2909" s="113">
        <v>45096</v>
      </c>
      <c r="B2909" s="21" t="s">
        <v>9965</v>
      </c>
      <c r="C2909" s="13" t="s">
        <v>169</v>
      </c>
      <c r="D2909" s="766"/>
      <c r="E2909" s="783"/>
      <c r="F2909" s="152">
        <v>23382</v>
      </c>
      <c r="G2909" s="784">
        <f t="shared" si="57"/>
        <v>-23382</v>
      </c>
      <c r="H2909" s="1157"/>
    </row>
    <row r="2910" spans="1:8" ht="16.5" thickBot="1" x14ac:dyDescent="0.3">
      <c r="A2910" s="113">
        <v>45096</v>
      </c>
      <c r="B2910" s="21" t="s">
        <v>9984</v>
      </c>
      <c r="C2910" s="13" t="s">
        <v>169</v>
      </c>
      <c r="D2910" s="766"/>
      <c r="E2910" s="783"/>
      <c r="F2910" s="296">
        <v>102854</v>
      </c>
      <c r="G2910" s="784">
        <f t="shared" si="57"/>
        <v>-102854</v>
      </c>
      <c r="H2910" s="1158"/>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71" t="s">
        <v>10233</v>
      </c>
    </row>
    <row r="2914" spans="1:8" x14ac:dyDescent="0.25">
      <c r="A2914" s="113">
        <v>45096</v>
      </c>
      <c r="B2914" s="21" t="s">
        <v>6503</v>
      </c>
      <c r="C2914" s="13" t="s">
        <v>164</v>
      </c>
      <c r="D2914" s="766"/>
      <c r="E2914" s="22"/>
      <c r="F2914" s="19">
        <v>1320</v>
      </c>
      <c r="G2914" s="14">
        <f t="shared" si="57"/>
        <v>-1320</v>
      </c>
      <c r="H2914" s="1175"/>
    </row>
    <row r="2915" spans="1:8" x14ac:dyDescent="0.25">
      <c r="A2915" s="113">
        <v>45096</v>
      </c>
      <c r="B2915" s="21" t="s">
        <v>8866</v>
      </c>
      <c r="C2915" s="13" t="s">
        <v>164</v>
      </c>
      <c r="D2915" s="766"/>
      <c r="E2915" s="22"/>
      <c r="F2915" s="19">
        <v>2773</v>
      </c>
      <c r="G2915" s="14">
        <f t="shared" si="57"/>
        <v>-2773</v>
      </c>
      <c r="H2915" s="1175"/>
    </row>
    <row r="2916" spans="1:8" x14ac:dyDescent="0.25">
      <c r="A2916" s="113">
        <v>45096</v>
      </c>
      <c r="B2916" s="21" t="s">
        <v>9354</v>
      </c>
      <c r="C2916" s="13" t="s">
        <v>164</v>
      </c>
      <c r="D2916" s="766"/>
      <c r="E2916" s="22"/>
      <c r="F2916" s="19">
        <v>12911</v>
      </c>
      <c r="G2916" s="14">
        <f t="shared" si="57"/>
        <v>-12911</v>
      </c>
      <c r="H2916" s="1175"/>
    </row>
    <row r="2917" spans="1:8" x14ac:dyDescent="0.25">
      <c r="A2917" s="113">
        <v>45096</v>
      </c>
      <c r="B2917" s="21" t="s">
        <v>9505</v>
      </c>
      <c r="C2917" s="13" t="s">
        <v>164</v>
      </c>
      <c r="D2917" s="766"/>
      <c r="E2917" s="22"/>
      <c r="F2917" s="19">
        <v>3303</v>
      </c>
      <c r="G2917" s="14">
        <f t="shared" si="57"/>
        <v>-3303</v>
      </c>
      <c r="H2917" s="1175"/>
    </row>
    <row r="2918" spans="1:8" x14ac:dyDescent="0.25">
      <c r="A2918" s="113">
        <v>45096</v>
      </c>
      <c r="B2918" s="21" t="s">
        <v>10909</v>
      </c>
      <c r="C2918" s="13" t="s">
        <v>164</v>
      </c>
      <c r="D2918" s="766"/>
      <c r="E2918" s="22"/>
      <c r="F2918" s="19">
        <v>64935</v>
      </c>
      <c r="G2918" s="14">
        <f t="shared" si="57"/>
        <v>-64935</v>
      </c>
      <c r="H2918" s="1175"/>
    </row>
    <row r="2919" spans="1:8" x14ac:dyDescent="0.25">
      <c r="A2919" s="113">
        <v>45096</v>
      </c>
      <c r="B2919" s="21" t="s">
        <v>9965</v>
      </c>
      <c r="C2919" s="13" t="s">
        <v>164</v>
      </c>
      <c r="D2919" s="766"/>
      <c r="E2919" s="22"/>
      <c r="F2919" s="19">
        <v>5073</v>
      </c>
      <c r="G2919" s="14">
        <f t="shared" si="57"/>
        <v>-5073</v>
      </c>
      <c r="H2919" s="1175"/>
    </row>
    <row r="2920" spans="1:8" x14ac:dyDescent="0.25">
      <c r="A2920" s="113">
        <v>45096</v>
      </c>
      <c r="B2920" s="21" t="s">
        <v>9984</v>
      </c>
      <c r="C2920" s="13" t="s">
        <v>164</v>
      </c>
      <c r="D2920" s="766"/>
      <c r="E2920" s="22"/>
      <c r="F2920" s="110">
        <f>100000-F2919-F2918-3485-F2916-F2915-F2914-F2913</f>
        <v>2239</v>
      </c>
      <c r="G2920" s="14">
        <f t="shared" si="57"/>
        <v>-2239</v>
      </c>
      <c r="H2920" s="1172"/>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176" t="s">
        <v>10125</v>
      </c>
    </row>
    <row r="2925" spans="1:8" x14ac:dyDescent="0.25">
      <c r="A2925" s="113">
        <v>45099</v>
      </c>
      <c r="B2925" s="21" t="s">
        <v>9767</v>
      </c>
      <c r="C2925" s="13" t="s">
        <v>8392</v>
      </c>
      <c r="D2925" s="766"/>
      <c r="E2925" s="783"/>
      <c r="F2925" s="214">
        <v>500000</v>
      </c>
      <c r="G2925" s="784">
        <f t="shared" si="57"/>
        <v>-500000</v>
      </c>
      <c r="H2925" s="1177"/>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220" t="s">
        <v>10396</v>
      </c>
    </row>
    <row r="2931" spans="1:8" ht="15.75" customHeight="1" x14ac:dyDescent="0.25">
      <c r="A2931" s="113">
        <v>45104</v>
      </c>
      <c r="B2931" s="21" t="s">
        <v>9407</v>
      </c>
      <c r="C2931" s="13" t="s">
        <v>7240</v>
      </c>
      <c r="D2931" s="766"/>
      <c r="E2931" s="22"/>
      <c r="F2931" s="19">
        <v>116894</v>
      </c>
      <c r="G2931" s="14">
        <f t="shared" si="57"/>
        <v>-116894</v>
      </c>
      <c r="H2931" s="1221"/>
    </row>
    <row r="2932" spans="1:8" x14ac:dyDescent="0.25">
      <c r="A2932" s="113">
        <v>45104</v>
      </c>
      <c r="B2932" s="21"/>
      <c r="C2932" s="13" t="s">
        <v>7240</v>
      </c>
      <c r="D2932" s="766"/>
      <c r="E2932" s="22"/>
      <c r="F2932" s="19">
        <v>13918</v>
      </c>
      <c r="G2932" s="14">
        <f t="shared" si="57"/>
        <v>-13918</v>
      </c>
      <c r="H2932" s="1222"/>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250" t="s">
        <v>10323</v>
      </c>
    </row>
    <row r="2939" spans="1:8" x14ac:dyDescent="0.25">
      <c r="A2939" s="113">
        <v>45112</v>
      </c>
      <c r="B2939" s="21" t="s">
        <v>8866</v>
      </c>
      <c r="C2939" s="13" t="s">
        <v>8392</v>
      </c>
      <c r="D2939" s="766"/>
      <c r="E2939" s="22"/>
      <c r="F2939" s="19">
        <v>200000</v>
      </c>
      <c r="G2939" s="14">
        <f t="shared" si="57"/>
        <v>-200000</v>
      </c>
      <c r="H2939" s="1251"/>
    </row>
    <row r="2940" spans="1:8" x14ac:dyDescent="0.25">
      <c r="A2940" s="113">
        <v>45112</v>
      </c>
      <c r="B2940" s="21" t="s">
        <v>9354</v>
      </c>
      <c r="C2940" s="13" t="s">
        <v>8392</v>
      </c>
      <c r="D2940" s="766"/>
      <c r="E2940" s="22"/>
      <c r="F2940" s="19">
        <v>270000</v>
      </c>
      <c r="G2940" s="14">
        <f t="shared" si="57"/>
        <v>-270000</v>
      </c>
      <c r="H2940" s="1251"/>
    </row>
    <row r="2941" spans="1:8" x14ac:dyDescent="0.25">
      <c r="A2941" s="113">
        <v>45112</v>
      </c>
      <c r="B2941" s="21" t="s">
        <v>9659</v>
      </c>
      <c r="C2941" s="13" t="s">
        <v>8392</v>
      </c>
      <c r="D2941" s="766"/>
      <c r="E2941" s="22"/>
      <c r="F2941" s="19">
        <v>430000</v>
      </c>
      <c r="G2941" s="14">
        <f t="shared" si="57"/>
        <v>-430000</v>
      </c>
      <c r="H2941" s="1251"/>
    </row>
    <row r="2942" spans="1:8" x14ac:dyDescent="0.25">
      <c r="A2942" s="113">
        <v>45112</v>
      </c>
      <c r="B2942" s="21" t="s">
        <v>10149</v>
      </c>
      <c r="C2942" s="13" t="s">
        <v>8392</v>
      </c>
      <c r="D2942" s="766"/>
      <c r="E2942" s="22"/>
      <c r="F2942" s="19">
        <v>50000</v>
      </c>
      <c r="G2942" s="14">
        <f t="shared" si="57"/>
        <v>-50000</v>
      </c>
      <c r="H2942" s="1252"/>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32" t="s">
        <v>10471</v>
      </c>
      <c r="E2949" s="783">
        <v>130000</v>
      </c>
      <c r="F2949" s="19"/>
      <c r="G2949" s="14">
        <f t="shared" si="60"/>
        <v>130000</v>
      </c>
      <c r="H2949" s="343" t="s">
        <v>9277</v>
      </c>
    </row>
    <row r="2950" spans="1:10" x14ac:dyDescent="0.25">
      <c r="A2950" s="113">
        <v>45118</v>
      </c>
      <c r="B2950" s="21" t="s">
        <v>8866</v>
      </c>
      <c r="C2950" s="13" t="s">
        <v>166</v>
      </c>
      <c r="D2950" s="1233"/>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181" t="s">
        <v>10478</v>
      </c>
      <c r="J2960" s="128"/>
    </row>
    <row r="2961" spans="1:8" x14ac:dyDescent="0.25">
      <c r="A2961" s="113">
        <v>45124</v>
      </c>
      <c r="B2961" s="21" t="s">
        <v>9767</v>
      </c>
      <c r="C2961" s="13" t="s">
        <v>166</v>
      </c>
      <c r="D2961" s="766"/>
      <c r="E2961" s="22"/>
      <c r="F2961" s="19">
        <v>66000</v>
      </c>
      <c r="G2961" s="14">
        <f t="shared" si="60"/>
        <v>-66000</v>
      </c>
      <c r="H2961" s="1181"/>
    </row>
    <row r="2962" spans="1:8" x14ac:dyDescent="0.25">
      <c r="A2962" s="113">
        <v>45124</v>
      </c>
      <c r="B2962" s="21" t="s">
        <v>9965</v>
      </c>
      <c r="C2962" s="13" t="s">
        <v>166</v>
      </c>
      <c r="D2962" s="766"/>
      <c r="E2962" s="22"/>
      <c r="F2962" s="19">
        <v>15800</v>
      </c>
      <c r="G2962" s="14">
        <f t="shared" si="60"/>
        <v>-15800</v>
      </c>
      <c r="H2962" s="1181"/>
    </row>
    <row r="2963" spans="1:8" x14ac:dyDescent="0.25">
      <c r="A2963" s="113">
        <v>45124</v>
      </c>
      <c r="B2963" s="21" t="s">
        <v>10469</v>
      </c>
      <c r="C2963" s="13" t="s">
        <v>166</v>
      </c>
      <c r="D2963" s="766"/>
      <c r="E2963" s="22"/>
      <c r="F2963" s="19">
        <v>13260</v>
      </c>
      <c r="G2963" s="14">
        <f t="shared" si="60"/>
        <v>-13260</v>
      </c>
      <c r="H2963" s="1181"/>
    </row>
    <row r="2964" spans="1:8" x14ac:dyDescent="0.25">
      <c r="A2964" s="113">
        <v>45124</v>
      </c>
      <c r="B2964" s="21" t="s">
        <v>8655</v>
      </c>
      <c r="C2964" s="13" t="s">
        <v>166</v>
      </c>
      <c r="D2964" s="766"/>
      <c r="E2964" s="22"/>
      <c r="F2964" s="19">
        <v>290840</v>
      </c>
      <c r="G2964" s="14">
        <f t="shared" si="60"/>
        <v>-290840</v>
      </c>
      <c r="H2964" s="1182"/>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71" t="s">
        <v>10508</v>
      </c>
    </row>
    <row r="2974" spans="1:8" ht="16.5" thickBot="1" x14ac:dyDescent="0.3">
      <c r="A2974" s="113">
        <v>45125</v>
      </c>
      <c r="B2974" s="21" t="s">
        <v>10469</v>
      </c>
      <c r="C2974" s="13" t="s">
        <v>166</v>
      </c>
      <c r="D2974" s="766"/>
      <c r="E2974" s="783"/>
      <c r="F2974" s="786">
        <v>130000</v>
      </c>
      <c r="G2974" s="784">
        <f t="shared" si="60"/>
        <v>-130000</v>
      </c>
      <c r="H2974" s="1172"/>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34" t="s">
        <v>10549</v>
      </c>
    </row>
    <row r="2981" spans="1:8" x14ac:dyDescent="0.25">
      <c r="A2981" s="113">
        <v>45127</v>
      </c>
      <c r="B2981" s="21" t="s">
        <v>8866</v>
      </c>
      <c r="C2981" s="13" t="s">
        <v>8392</v>
      </c>
      <c r="D2981" s="766"/>
      <c r="E2981" s="783"/>
      <c r="F2981" s="142">
        <v>182717</v>
      </c>
      <c r="G2981" s="784">
        <f t="shared" si="60"/>
        <v>-182717</v>
      </c>
      <c r="H2981" s="1235"/>
    </row>
    <row r="2982" spans="1:8" x14ac:dyDescent="0.25">
      <c r="A2982" s="113">
        <v>45127</v>
      </c>
      <c r="B2982" s="21" t="s">
        <v>9354</v>
      </c>
      <c r="C2982" s="13" t="s">
        <v>8392</v>
      </c>
      <c r="D2982" s="766"/>
      <c r="E2982" s="783"/>
      <c r="F2982" s="142">
        <v>190000</v>
      </c>
      <c r="G2982" s="784">
        <f t="shared" si="60"/>
        <v>-190000</v>
      </c>
      <c r="H2982" s="1235"/>
    </row>
    <row r="2983" spans="1:8" x14ac:dyDescent="0.25">
      <c r="A2983" s="113">
        <v>45127</v>
      </c>
      <c r="B2983" s="21" t="s">
        <v>9659</v>
      </c>
      <c r="C2983" s="13" t="s">
        <v>8392</v>
      </c>
      <c r="D2983" s="766"/>
      <c r="E2983" s="783"/>
      <c r="F2983" s="142">
        <v>45196</v>
      </c>
      <c r="G2983" s="784">
        <f t="shared" si="60"/>
        <v>-45196</v>
      </c>
      <c r="H2983" s="1235"/>
    </row>
    <row r="2984" spans="1:8" x14ac:dyDescent="0.25">
      <c r="A2984" s="113">
        <v>45127</v>
      </c>
      <c r="B2984" s="21" t="s">
        <v>9767</v>
      </c>
      <c r="C2984" s="13" t="s">
        <v>8392</v>
      </c>
      <c r="D2984" s="766"/>
      <c r="E2984" s="783"/>
      <c r="F2984" s="142">
        <v>190000</v>
      </c>
      <c r="G2984" s="784">
        <f t="shared" si="60"/>
        <v>-190000</v>
      </c>
      <c r="H2984" s="1235"/>
    </row>
    <row r="2985" spans="1:8" x14ac:dyDescent="0.25">
      <c r="A2985" s="113">
        <v>45127</v>
      </c>
      <c r="B2985" s="21" t="s">
        <v>10149</v>
      </c>
      <c r="C2985" s="13" t="s">
        <v>8392</v>
      </c>
      <c r="D2985" s="766"/>
      <c r="E2985" s="783"/>
      <c r="F2985" s="142">
        <v>190000</v>
      </c>
      <c r="G2985" s="784">
        <f t="shared" si="60"/>
        <v>-190000</v>
      </c>
      <c r="H2985" s="1235"/>
    </row>
    <row r="2986" spans="1:8" ht="16.5" thickBot="1" x14ac:dyDescent="0.3">
      <c r="A2986" s="113">
        <v>45127</v>
      </c>
      <c r="B2986" s="21" t="s">
        <v>10294</v>
      </c>
      <c r="C2986" s="13" t="s">
        <v>8392</v>
      </c>
      <c r="D2986" s="766"/>
      <c r="E2986" s="783"/>
      <c r="F2986" s="786">
        <v>190000</v>
      </c>
      <c r="G2986" s="784">
        <f t="shared" si="60"/>
        <v>-190000</v>
      </c>
      <c r="H2986" s="1236"/>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237" t="s">
        <v>10750</v>
      </c>
    </row>
    <row r="3029" spans="1:8" x14ac:dyDescent="0.25">
      <c r="A3029" s="113">
        <v>45153</v>
      </c>
      <c r="B3029" s="21" t="s">
        <v>8874</v>
      </c>
      <c r="C3029" s="13" t="s">
        <v>7465</v>
      </c>
      <c r="D3029" s="766"/>
      <c r="E3029" s="22"/>
      <c r="F3029" s="19">
        <v>201658</v>
      </c>
      <c r="G3029" s="14">
        <f t="shared" si="60"/>
        <v>-201658</v>
      </c>
      <c r="H3029" s="1238"/>
    </row>
    <row r="3030" spans="1:8" x14ac:dyDescent="0.25">
      <c r="A3030" s="113">
        <v>45153</v>
      </c>
      <c r="B3030" s="21" t="s">
        <v>9659</v>
      </c>
      <c r="C3030" s="13" t="s">
        <v>7465</v>
      </c>
      <c r="D3030" s="766"/>
      <c r="E3030" s="22"/>
      <c r="F3030" s="19">
        <v>482460</v>
      </c>
      <c r="G3030" s="14">
        <f t="shared" si="60"/>
        <v>-482460</v>
      </c>
      <c r="H3030" s="1239"/>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247" t="s">
        <v>10846</v>
      </c>
    </row>
    <row r="3033" spans="1:8" x14ac:dyDescent="0.25">
      <c r="A3033" s="113">
        <v>45154</v>
      </c>
      <c r="B3033" s="21" t="s">
        <v>9354</v>
      </c>
      <c r="C3033" s="13" t="s">
        <v>8392</v>
      </c>
      <c r="D3033" s="766"/>
      <c r="E3033" s="783"/>
      <c r="F3033" s="142">
        <v>150000</v>
      </c>
      <c r="G3033" s="784">
        <f t="shared" ref="G3033:G3169" si="62">E3033-F3033</f>
        <v>-150000</v>
      </c>
      <c r="H3033" s="1248"/>
    </row>
    <row r="3034" spans="1:8" x14ac:dyDescent="0.25">
      <c r="A3034" s="113">
        <v>45154</v>
      </c>
      <c r="B3034" s="21" t="s">
        <v>9767</v>
      </c>
      <c r="C3034" s="13" t="s">
        <v>8392</v>
      </c>
      <c r="D3034" s="766"/>
      <c r="E3034" s="783"/>
      <c r="F3034" s="142">
        <v>372320</v>
      </c>
      <c r="G3034" s="784">
        <f t="shared" si="62"/>
        <v>-372320</v>
      </c>
      <c r="H3034" s="1248"/>
    </row>
    <row r="3035" spans="1:8" x14ac:dyDescent="0.25">
      <c r="A3035" s="113">
        <v>45154</v>
      </c>
      <c r="B3035" s="21" t="s">
        <v>10149</v>
      </c>
      <c r="C3035" s="13" t="s">
        <v>8392</v>
      </c>
      <c r="D3035" s="766"/>
      <c r="E3035" s="783"/>
      <c r="F3035" s="142">
        <v>300000</v>
      </c>
      <c r="G3035" s="784">
        <f t="shared" si="62"/>
        <v>-300000</v>
      </c>
      <c r="H3035" s="1248"/>
    </row>
    <row r="3036" spans="1:8" x14ac:dyDescent="0.25">
      <c r="A3036" s="113">
        <v>45154</v>
      </c>
      <c r="B3036" s="983" t="s">
        <v>10377</v>
      </c>
      <c r="C3036" s="13" t="s">
        <v>8392</v>
      </c>
      <c r="D3036" s="766"/>
      <c r="E3036" s="783"/>
      <c r="F3036" s="142">
        <v>100000</v>
      </c>
      <c r="G3036" s="784">
        <f t="shared" si="62"/>
        <v>-100000</v>
      </c>
      <c r="H3036" s="1248"/>
    </row>
    <row r="3037" spans="1:8" x14ac:dyDescent="0.25">
      <c r="A3037" s="266">
        <v>45154</v>
      </c>
      <c r="B3037" s="978" t="s">
        <v>10230</v>
      </c>
      <c r="C3037" s="54" t="s">
        <v>8392</v>
      </c>
      <c r="D3037" s="777"/>
      <c r="E3037" s="955"/>
      <c r="F3037" s="147">
        <v>5602</v>
      </c>
      <c r="G3037" s="979">
        <f t="shared" si="62"/>
        <v>-5602</v>
      </c>
      <c r="H3037" s="1249"/>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243" t="s">
        <v>10804</v>
      </c>
      <c r="E3043" s="22">
        <v>20300</v>
      </c>
      <c r="F3043" s="19"/>
      <c r="G3043" s="14">
        <f t="shared" si="62"/>
        <v>20300</v>
      </c>
      <c r="H3043" s="1176" t="s">
        <v>9324</v>
      </c>
    </row>
    <row r="3044" spans="1:8" ht="15.75" customHeight="1" x14ac:dyDescent="0.25">
      <c r="A3044" s="113">
        <v>45156</v>
      </c>
      <c r="B3044" s="983" t="s">
        <v>10377</v>
      </c>
      <c r="C3044" s="13" t="s">
        <v>166</v>
      </c>
      <c r="D3044" s="1243"/>
      <c r="E3044" s="22">
        <v>45000</v>
      </c>
      <c r="F3044" s="19"/>
      <c r="G3044" s="14">
        <f t="shared" si="62"/>
        <v>45000</v>
      </c>
      <c r="H3044" s="1177"/>
    </row>
    <row r="3045" spans="1:8" x14ac:dyDescent="0.25">
      <c r="A3045" s="113">
        <v>45156</v>
      </c>
      <c r="B3045" s="21" t="s">
        <v>8655</v>
      </c>
      <c r="C3045" s="13" t="s">
        <v>166</v>
      </c>
      <c r="D3045" s="766"/>
      <c r="E3045" s="22"/>
      <c r="F3045" s="19">
        <v>64845</v>
      </c>
      <c r="G3045" s="14">
        <f t="shared" si="62"/>
        <v>-64845</v>
      </c>
      <c r="H3045" s="1180" t="s">
        <v>10841</v>
      </c>
    </row>
    <row r="3046" spans="1:8" x14ac:dyDescent="0.25">
      <c r="A3046" s="113">
        <v>45156</v>
      </c>
      <c r="B3046" s="21" t="s">
        <v>8866</v>
      </c>
      <c r="C3046" s="13" t="s">
        <v>166</v>
      </c>
      <c r="D3046" s="766"/>
      <c r="E3046" s="22"/>
      <c r="F3046" s="19">
        <v>22500</v>
      </c>
      <c r="G3046" s="14">
        <f t="shared" si="62"/>
        <v>-22500</v>
      </c>
      <c r="H3046" s="1181"/>
    </row>
    <row r="3047" spans="1:8" x14ac:dyDescent="0.25">
      <c r="A3047" s="113">
        <v>45156</v>
      </c>
      <c r="B3047" s="21" t="s">
        <v>10149</v>
      </c>
      <c r="C3047" s="13" t="s">
        <v>166</v>
      </c>
      <c r="D3047" s="766"/>
      <c r="E3047" s="22"/>
      <c r="F3047" s="19">
        <v>19260</v>
      </c>
      <c r="G3047" s="14">
        <f t="shared" si="62"/>
        <v>-19260</v>
      </c>
      <c r="H3047" s="1181"/>
    </row>
    <row r="3048" spans="1:8" x14ac:dyDescent="0.25">
      <c r="A3048" s="113">
        <v>45156</v>
      </c>
      <c r="B3048" s="21" t="s">
        <v>10469</v>
      </c>
      <c r="C3048" s="13" t="s">
        <v>166</v>
      </c>
      <c r="D3048" s="766"/>
      <c r="E3048" s="22"/>
      <c r="F3048" s="19">
        <v>34640</v>
      </c>
      <c r="G3048" s="14">
        <f t="shared" si="62"/>
        <v>-34640</v>
      </c>
      <c r="H3048" s="1181"/>
    </row>
    <row r="3049" spans="1:8" x14ac:dyDescent="0.25">
      <c r="A3049" s="113">
        <v>45156</v>
      </c>
      <c r="B3049" s="983" t="s">
        <v>10377</v>
      </c>
      <c r="C3049" s="13" t="s">
        <v>166</v>
      </c>
      <c r="D3049" s="766"/>
      <c r="E3049" s="22"/>
      <c r="F3049" s="19">
        <v>58755</v>
      </c>
      <c r="G3049" s="14">
        <f t="shared" si="62"/>
        <v>-58755</v>
      </c>
      <c r="H3049" s="1182"/>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247" t="s">
        <v>10846</v>
      </c>
    </row>
    <row r="3065" spans="1:8" x14ac:dyDescent="0.25">
      <c r="A3065" s="113">
        <v>45161</v>
      </c>
      <c r="B3065" s="983" t="s">
        <v>10294</v>
      </c>
      <c r="C3065" s="140" t="s">
        <v>8392</v>
      </c>
      <c r="D3065" s="984"/>
      <c r="E3065" s="783"/>
      <c r="F3065" s="142">
        <v>112135</v>
      </c>
      <c r="G3065" s="784">
        <f t="shared" si="62"/>
        <v>-112135</v>
      </c>
      <c r="H3065" s="1248"/>
    </row>
    <row r="3066" spans="1:8" x14ac:dyDescent="0.25">
      <c r="A3066" s="113">
        <v>45161</v>
      </c>
      <c r="B3066" s="21" t="s">
        <v>9354</v>
      </c>
      <c r="C3066" s="140" t="s">
        <v>8392</v>
      </c>
      <c r="D3066" s="984"/>
      <c r="E3066" s="783"/>
      <c r="F3066" s="142">
        <v>22065</v>
      </c>
      <c r="G3066" s="784">
        <f t="shared" si="62"/>
        <v>-22065</v>
      </c>
      <c r="H3066" s="1248"/>
    </row>
    <row r="3067" spans="1:8" x14ac:dyDescent="0.25">
      <c r="A3067" s="113">
        <v>45161</v>
      </c>
      <c r="B3067" s="983" t="s">
        <v>10149</v>
      </c>
      <c r="C3067" s="140" t="s">
        <v>8392</v>
      </c>
      <c r="D3067" s="984"/>
      <c r="E3067" s="783"/>
      <c r="F3067" s="142">
        <v>300000</v>
      </c>
      <c r="G3067" s="784">
        <f t="shared" si="62"/>
        <v>-300000</v>
      </c>
      <c r="H3067" s="1248"/>
    </row>
    <row r="3068" spans="1:8" x14ac:dyDescent="0.25">
      <c r="A3068" s="113">
        <v>45161</v>
      </c>
      <c r="B3068" s="983" t="s">
        <v>10377</v>
      </c>
      <c r="C3068" s="140" t="s">
        <v>8392</v>
      </c>
      <c r="D3068" s="984"/>
      <c r="E3068" s="783"/>
      <c r="F3068" s="142">
        <v>200000</v>
      </c>
      <c r="G3068" s="784">
        <f t="shared" si="62"/>
        <v>-200000</v>
      </c>
      <c r="H3068" s="1248"/>
    </row>
    <row r="3069" spans="1:8" ht="16.5" thickBot="1" x14ac:dyDescent="0.3">
      <c r="A3069" s="113">
        <v>45161</v>
      </c>
      <c r="B3069" s="983" t="s">
        <v>10230</v>
      </c>
      <c r="C3069" s="986" t="s">
        <v>8392</v>
      </c>
      <c r="D3069" s="984"/>
      <c r="E3069" s="783"/>
      <c r="F3069" s="786">
        <v>337781</v>
      </c>
      <c r="G3069" s="784">
        <f t="shared" si="62"/>
        <v>-337781</v>
      </c>
      <c r="H3069" s="1249"/>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244" t="s">
        <v>10854</v>
      </c>
    </row>
    <row r="3078" spans="1:8" x14ac:dyDescent="0.25">
      <c r="A3078" s="113">
        <v>45164</v>
      </c>
      <c r="B3078" s="21" t="s">
        <v>9965</v>
      </c>
      <c r="C3078" s="13" t="s">
        <v>169</v>
      </c>
      <c r="D3078" s="766"/>
      <c r="E3078" s="783"/>
      <c r="F3078" s="142">
        <v>23382</v>
      </c>
      <c r="G3078" s="784">
        <f t="shared" si="62"/>
        <v>-23382</v>
      </c>
      <c r="H3078" s="1245"/>
    </row>
    <row r="3079" spans="1:8" x14ac:dyDescent="0.25">
      <c r="A3079" s="113">
        <v>45164</v>
      </c>
      <c r="B3079" s="21" t="s">
        <v>9984</v>
      </c>
      <c r="C3079" s="13" t="s">
        <v>169</v>
      </c>
      <c r="D3079" s="766"/>
      <c r="E3079" s="783"/>
      <c r="F3079" s="142">
        <v>37222</v>
      </c>
      <c r="G3079" s="784">
        <f t="shared" si="62"/>
        <v>-37222</v>
      </c>
      <c r="H3079" s="1245"/>
    </row>
    <row r="3080" spans="1:8" x14ac:dyDescent="0.25">
      <c r="A3080" s="113">
        <v>45164</v>
      </c>
      <c r="B3080" s="21" t="s">
        <v>10294</v>
      </c>
      <c r="C3080" s="13" t="s">
        <v>169</v>
      </c>
      <c r="D3080" s="766"/>
      <c r="E3080" s="783"/>
      <c r="F3080" s="142">
        <v>129892</v>
      </c>
      <c r="G3080" s="784">
        <f t="shared" si="62"/>
        <v>-129892</v>
      </c>
      <c r="H3080" s="1245"/>
    </row>
    <row r="3081" spans="1:8" ht="16.5" thickBot="1" x14ac:dyDescent="0.3">
      <c r="A3081" s="113">
        <v>45164</v>
      </c>
      <c r="B3081" s="21" t="s">
        <v>10569</v>
      </c>
      <c r="C3081" s="13" t="s">
        <v>169</v>
      </c>
      <c r="D3081" s="766"/>
      <c r="E3081" s="783"/>
      <c r="F3081" s="786">
        <v>7300</v>
      </c>
      <c r="G3081" s="784">
        <f t="shared" si="62"/>
        <v>-7300</v>
      </c>
      <c r="H3081" s="1246"/>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226" t="s">
        <v>10874</v>
      </c>
    </row>
    <row r="3084" spans="1:8" x14ac:dyDescent="0.25">
      <c r="A3084" s="113">
        <v>45164</v>
      </c>
      <c r="B3084" s="21" t="s">
        <v>10294</v>
      </c>
      <c r="C3084" s="13" t="s">
        <v>1802</v>
      </c>
      <c r="D3084" s="766"/>
      <c r="E3084" s="783"/>
      <c r="F3084" s="142">
        <v>4870</v>
      </c>
      <c r="G3084" s="784">
        <f t="shared" si="62"/>
        <v>-4870</v>
      </c>
      <c r="H3084" s="1227"/>
    </row>
    <row r="3085" spans="1:8" ht="16.5" thickBot="1" x14ac:dyDescent="0.3">
      <c r="A3085" s="113">
        <v>45164</v>
      </c>
      <c r="B3085" s="21" t="s">
        <v>10907</v>
      </c>
      <c r="C3085" s="13" t="s">
        <v>1802</v>
      </c>
      <c r="D3085" s="766"/>
      <c r="E3085" s="955"/>
      <c r="F3085" s="786">
        <v>75050</v>
      </c>
      <c r="G3085" s="979">
        <f t="shared" si="62"/>
        <v>-75050</v>
      </c>
      <c r="H3085" s="1228"/>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12489</v>
      </c>
      <c r="D3101" s="766"/>
      <c r="E3101" s="22"/>
      <c r="F3101" s="19">
        <v>2500000</v>
      </c>
      <c r="G3101" s="14">
        <f t="shared" si="62"/>
        <v>-2500000</v>
      </c>
      <c r="H3101" s="13" t="s">
        <v>12491</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171" t="s">
        <v>11002</v>
      </c>
    </row>
    <row r="3110" spans="1:8" x14ac:dyDescent="0.25">
      <c r="A3110" s="113">
        <v>45174</v>
      </c>
      <c r="B3110" s="21" t="s">
        <v>10569</v>
      </c>
      <c r="C3110" s="13" t="s">
        <v>180</v>
      </c>
      <c r="D3110" s="766"/>
      <c r="E3110" s="22"/>
      <c r="F3110" s="19">
        <v>120960</v>
      </c>
      <c r="G3110" s="14">
        <f t="shared" si="62"/>
        <v>-120960</v>
      </c>
      <c r="H3110" s="1175"/>
    </row>
    <row r="3111" spans="1:8" x14ac:dyDescent="0.25">
      <c r="A3111" s="113">
        <v>45174</v>
      </c>
      <c r="B3111" s="21" t="s">
        <v>10377</v>
      </c>
      <c r="C3111" s="13" t="s">
        <v>180</v>
      </c>
      <c r="D3111" s="766"/>
      <c r="E3111" s="22"/>
      <c r="F3111" s="19">
        <v>4960</v>
      </c>
      <c r="G3111" s="14">
        <f t="shared" si="62"/>
        <v>-4960</v>
      </c>
      <c r="H3111" s="1172"/>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12258</v>
      </c>
      <c r="E3114" s="22">
        <v>613647</v>
      </c>
      <c r="F3114" s="19"/>
      <c r="G3114" s="14">
        <f t="shared" si="62"/>
        <v>613647</v>
      </c>
      <c r="H3114" s="956"/>
    </row>
    <row r="3115" spans="1:8" x14ac:dyDescent="0.25">
      <c r="A3115" s="113">
        <v>45173</v>
      </c>
      <c r="B3115" s="21" t="s">
        <v>8874</v>
      </c>
      <c r="C3115" s="13" t="s">
        <v>5186</v>
      </c>
      <c r="D3115" s="766" t="s">
        <v>12255</v>
      </c>
      <c r="E3115" s="22">
        <v>19540</v>
      </c>
      <c r="F3115" s="19"/>
      <c r="G3115" s="14">
        <f t="shared" si="62"/>
        <v>19540</v>
      </c>
      <c r="H3115" s="956"/>
    </row>
    <row r="3116" spans="1:8" x14ac:dyDescent="0.25">
      <c r="A3116" s="113">
        <v>45173</v>
      </c>
      <c r="B3116" s="21" t="s">
        <v>10294</v>
      </c>
      <c r="C3116" s="13" t="s">
        <v>5186</v>
      </c>
      <c r="D3116" s="766" t="s">
        <v>12257</v>
      </c>
      <c r="E3116" s="22">
        <v>127320</v>
      </c>
      <c r="F3116" s="19"/>
      <c r="G3116" s="14">
        <f t="shared" si="62"/>
        <v>127320</v>
      </c>
      <c r="H3116" s="956"/>
    </row>
    <row r="3117" spans="1:8" x14ac:dyDescent="0.25">
      <c r="A3117" s="113">
        <v>45173</v>
      </c>
      <c r="B3117" s="21" t="s">
        <v>10294</v>
      </c>
      <c r="C3117" s="13" t="s">
        <v>5186</v>
      </c>
      <c r="D3117" s="766" t="s">
        <v>12256</v>
      </c>
      <c r="E3117" s="22">
        <v>40720</v>
      </c>
      <c r="F3117" s="19"/>
      <c r="G3117" s="14">
        <f t="shared" si="62"/>
        <v>40720</v>
      </c>
      <c r="H3117" s="956"/>
    </row>
    <row r="3118" spans="1:8" x14ac:dyDescent="0.25">
      <c r="A3118" s="113">
        <v>45173</v>
      </c>
      <c r="B3118" s="21" t="s">
        <v>10120</v>
      </c>
      <c r="C3118" s="13" t="s">
        <v>5186</v>
      </c>
      <c r="D3118" s="766" t="s">
        <v>12139</v>
      </c>
      <c r="E3118" s="22">
        <v>80000</v>
      </c>
      <c r="F3118" s="19"/>
      <c r="G3118" s="14">
        <f t="shared" si="62"/>
        <v>80000</v>
      </c>
      <c r="H3118" s="956"/>
    </row>
    <row r="3119" spans="1:8" x14ac:dyDescent="0.25">
      <c r="A3119" s="113">
        <v>45173</v>
      </c>
      <c r="B3119" s="21" t="s">
        <v>10294</v>
      </c>
      <c r="C3119" s="13" t="s">
        <v>5186</v>
      </c>
      <c r="D3119" s="766" t="s">
        <v>12254</v>
      </c>
      <c r="E3119" s="22">
        <v>48600</v>
      </c>
      <c r="F3119" s="19"/>
      <c r="G3119" s="14">
        <f t="shared" si="62"/>
        <v>48600</v>
      </c>
      <c r="H3119" s="956"/>
    </row>
    <row r="3120" spans="1:8" x14ac:dyDescent="0.25">
      <c r="A3120" s="113">
        <v>45173</v>
      </c>
      <c r="B3120" s="21" t="s">
        <v>8874</v>
      </c>
      <c r="C3120" s="13" t="s">
        <v>5186</v>
      </c>
      <c r="D3120" s="766" t="s">
        <v>12253</v>
      </c>
      <c r="E3120" s="22">
        <v>30240</v>
      </c>
      <c r="F3120" s="19"/>
      <c r="G3120" s="14">
        <f t="shared" si="62"/>
        <v>30240</v>
      </c>
      <c r="H3120" s="956"/>
    </row>
    <row r="3121" spans="1:10" x14ac:dyDescent="0.25">
      <c r="A3121" s="113">
        <v>45173</v>
      </c>
      <c r="B3121" s="21" t="s">
        <v>8874</v>
      </c>
      <c r="C3121" s="13" t="s">
        <v>5186</v>
      </c>
      <c r="D3121" s="766" t="s">
        <v>12252</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12276</v>
      </c>
      <c r="D3129" s="766"/>
      <c r="E3129" s="22"/>
      <c r="F3129" s="19">
        <v>938219</v>
      </c>
      <c r="G3129" s="14">
        <f t="shared" si="62"/>
        <v>-938219</v>
      </c>
      <c r="H3129" s="13" t="s">
        <v>11225</v>
      </c>
    </row>
    <row r="3130" spans="1:10" x14ac:dyDescent="0.25">
      <c r="A3130" s="113">
        <v>45175</v>
      </c>
      <c r="B3130" s="21" t="s">
        <v>10907</v>
      </c>
      <c r="C3130" s="13" t="s">
        <v>12276</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08" t="s">
        <v>11159</v>
      </c>
      <c r="E3151" s="22">
        <v>35941</v>
      </c>
      <c r="F3151" s="19"/>
      <c r="G3151" s="14">
        <f t="shared" si="62"/>
        <v>35941</v>
      </c>
      <c r="H3151" s="13"/>
    </row>
    <row r="3152" spans="1:8" x14ac:dyDescent="0.25">
      <c r="A3152" s="113">
        <v>45190</v>
      </c>
      <c r="B3152" s="21" t="s">
        <v>11071</v>
      </c>
      <c r="C3152" s="13" t="s">
        <v>8392</v>
      </c>
      <c r="D3152" s="1209"/>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08" t="s">
        <v>11161</v>
      </c>
      <c r="E3154" s="22">
        <v>3870</v>
      </c>
      <c r="F3154" s="19"/>
      <c r="G3154" s="14">
        <f t="shared" si="62"/>
        <v>3870</v>
      </c>
      <c r="H3154" s="13"/>
    </row>
    <row r="3155" spans="1:8" x14ac:dyDescent="0.25">
      <c r="A3155" s="113">
        <v>45190</v>
      </c>
      <c r="B3155" s="21" t="s">
        <v>11071</v>
      </c>
      <c r="C3155" s="13" t="s">
        <v>8392</v>
      </c>
      <c r="D3155" s="1209"/>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253" t="s">
        <v>11169</v>
      </c>
    </row>
    <row r="3170" spans="1:8" x14ac:dyDescent="0.25">
      <c r="A3170" s="113">
        <v>45188</v>
      </c>
      <c r="B3170" s="21" t="s">
        <v>9965</v>
      </c>
      <c r="C3170" s="13" t="s">
        <v>164</v>
      </c>
      <c r="D3170" s="766"/>
      <c r="E3170" s="783"/>
      <c r="F3170" s="142">
        <v>1260</v>
      </c>
      <c r="G3170" s="784">
        <f t="shared" ref="G3170:G3271" si="64">E3170-F3170</f>
        <v>-1260</v>
      </c>
      <c r="H3170" s="1254"/>
    </row>
    <row r="3171" spans="1:8" x14ac:dyDescent="0.25">
      <c r="A3171" s="113">
        <v>45188</v>
      </c>
      <c r="B3171" s="21" t="s">
        <v>9984</v>
      </c>
      <c r="C3171" s="13" t="s">
        <v>164</v>
      </c>
      <c r="D3171" s="766"/>
      <c r="E3171" s="783"/>
      <c r="F3171" s="142">
        <v>9626</v>
      </c>
      <c r="G3171" s="784">
        <f t="shared" si="64"/>
        <v>-9626</v>
      </c>
      <c r="H3171" s="1254"/>
    </row>
    <row r="3172" spans="1:8" x14ac:dyDescent="0.25">
      <c r="A3172" s="113">
        <v>45188</v>
      </c>
      <c r="B3172" s="21" t="s">
        <v>10149</v>
      </c>
      <c r="C3172" s="13" t="s">
        <v>164</v>
      </c>
      <c r="D3172" s="766"/>
      <c r="E3172" s="783"/>
      <c r="F3172" s="142">
        <v>6023</v>
      </c>
      <c r="G3172" s="784">
        <f t="shared" si="64"/>
        <v>-6023</v>
      </c>
      <c r="H3172" s="1254"/>
    </row>
    <row r="3173" spans="1:8" x14ac:dyDescent="0.25">
      <c r="A3173" s="113">
        <v>45188</v>
      </c>
      <c r="B3173" s="21" t="s">
        <v>10294</v>
      </c>
      <c r="C3173" s="13" t="s">
        <v>164</v>
      </c>
      <c r="D3173" s="766"/>
      <c r="E3173" s="783"/>
      <c r="F3173" s="142">
        <v>6055</v>
      </c>
      <c r="G3173" s="784">
        <f t="shared" si="64"/>
        <v>-6055</v>
      </c>
      <c r="H3173" s="1254"/>
    </row>
    <row r="3174" spans="1:8" x14ac:dyDescent="0.25">
      <c r="A3174" s="113">
        <v>45188</v>
      </c>
      <c r="B3174" s="21" t="s">
        <v>10469</v>
      </c>
      <c r="C3174" s="13" t="s">
        <v>164</v>
      </c>
      <c r="D3174" s="766"/>
      <c r="E3174" s="783"/>
      <c r="F3174" s="142">
        <v>60002</v>
      </c>
      <c r="G3174" s="784">
        <f t="shared" si="64"/>
        <v>-60002</v>
      </c>
      <c r="H3174" s="1254"/>
    </row>
    <row r="3175" spans="1:8" x14ac:dyDescent="0.25">
      <c r="A3175" s="113">
        <v>45188</v>
      </c>
      <c r="B3175" s="21" t="s">
        <v>10230</v>
      </c>
      <c r="C3175" s="13" t="s">
        <v>164</v>
      </c>
      <c r="D3175" s="766"/>
      <c r="E3175" s="783"/>
      <c r="F3175" s="142">
        <v>9551</v>
      </c>
      <c r="G3175" s="784">
        <f t="shared" si="64"/>
        <v>-9551</v>
      </c>
      <c r="H3175" s="1254"/>
    </row>
    <row r="3176" spans="1:8" x14ac:dyDescent="0.25">
      <c r="A3176" s="113">
        <v>45188</v>
      </c>
      <c r="B3176" s="21" t="s">
        <v>9354</v>
      </c>
      <c r="C3176" s="13" t="s">
        <v>164</v>
      </c>
      <c r="D3176" s="766"/>
      <c r="E3176" s="783"/>
      <c r="F3176" s="142">
        <v>20807</v>
      </c>
      <c r="G3176" s="784">
        <f t="shared" si="64"/>
        <v>-20807</v>
      </c>
      <c r="H3176" s="1254"/>
    </row>
    <row r="3177" spans="1:8" ht="16.5" thickBot="1" x14ac:dyDescent="0.3">
      <c r="A3177" s="113">
        <v>45188</v>
      </c>
      <c r="B3177" s="21" t="s">
        <v>10377</v>
      </c>
      <c r="C3177" s="13" t="s">
        <v>164</v>
      </c>
      <c r="D3177" s="766"/>
      <c r="E3177" s="783"/>
      <c r="F3177" s="786">
        <v>14924</v>
      </c>
      <c r="G3177" s="784">
        <f t="shared" si="64"/>
        <v>-14924</v>
      </c>
      <c r="H3177" s="1255"/>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171" t="s">
        <v>11168</v>
      </c>
    </row>
    <row r="3181" spans="1:8" x14ac:dyDescent="0.25">
      <c r="A3181" s="113">
        <v>45190</v>
      </c>
      <c r="B3181" s="21" t="s">
        <v>10569</v>
      </c>
      <c r="C3181" s="13" t="s">
        <v>169</v>
      </c>
      <c r="D3181" s="766"/>
      <c r="E3181" s="783"/>
      <c r="F3181" s="142">
        <v>100000</v>
      </c>
      <c r="G3181" s="784">
        <f t="shared" si="64"/>
        <v>-100000</v>
      </c>
      <c r="H3181" s="1175"/>
    </row>
    <row r="3182" spans="1:8" ht="16.5" thickBot="1" x14ac:dyDescent="0.3">
      <c r="A3182" s="113">
        <v>45190</v>
      </c>
      <c r="B3182" s="21" t="s">
        <v>9354</v>
      </c>
      <c r="C3182" s="13" t="s">
        <v>169</v>
      </c>
      <c r="D3182" s="766"/>
      <c r="E3182" s="783"/>
      <c r="F3182" s="786">
        <v>300000</v>
      </c>
      <c r="G3182" s="784">
        <f t="shared" si="64"/>
        <v>-300000</v>
      </c>
      <c r="H3182" s="1172"/>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171" t="s">
        <v>11220</v>
      </c>
    </row>
    <row r="3190" spans="1:8" x14ac:dyDescent="0.25">
      <c r="A3190" s="113">
        <v>45195</v>
      </c>
      <c r="B3190" s="21" t="s">
        <v>10569</v>
      </c>
      <c r="C3190" s="13" t="s">
        <v>8392</v>
      </c>
      <c r="D3190" s="766"/>
      <c r="E3190" s="783"/>
      <c r="F3190" s="152">
        <v>11574</v>
      </c>
      <c r="G3190" s="784">
        <f t="shared" si="64"/>
        <v>-11574</v>
      </c>
      <c r="H3190" s="1175"/>
    </row>
    <row r="3191" spans="1:8" x14ac:dyDescent="0.25">
      <c r="A3191" s="113">
        <v>45195</v>
      </c>
      <c r="B3191" s="21" t="s">
        <v>9354</v>
      </c>
      <c r="C3191" s="13" t="s">
        <v>8392</v>
      </c>
      <c r="D3191" s="766"/>
      <c r="E3191" s="783"/>
      <c r="F3191" s="152">
        <v>120076</v>
      </c>
      <c r="G3191" s="784">
        <f t="shared" si="64"/>
        <v>-120076</v>
      </c>
      <c r="H3191" s="1175"/>
    </row>
    <row r="3192" spans="1:8" x14ac:dyDescent="0.25">
      <c r="A3192" s="113">
        <v>45195</v>
      </c>
      <c r="B3192" s="21" t="s">
        <v>10377</v>
      </c>
      <c r="C3192" s="13" t="s">
        <v>8392</v>
      </c>
      <c r="D3192" s="766"/>
      <c r="E3192" s="783"/>
      <c r="F3192" s="152">
        <v>209438</v>
      </c>
      <c r="G3192" s="784">
        <f t="shared" si="64"/>
        <v>-209438</v>
      </c>
      <c r="H3192" s="1175"/>
    </row>
    <row r="3193" spans="1:8" x14ac:dyDescent="0.25">
      <c r="A3193" s="113">
        <v>45195</v>
      </c>
      <c r="B3193" s="21" t="s">
        <v>11071</v>
      </c>
      <c r="C3193" s="13" t="s">
        <v>8392</v>
      </c>
      <c r="D3193" s="766"/>
      <c r="E3193" s="783"/>
      <c r="F3193" s="152">
        <v>203556</v>
      </c>
      <c r="G3193" s="784">
        <f t="shared" si="64"/>
        <v>-203556</v>
      </c>
      <c r="H3193" s="1175"/>
    </row>
    <row r="3194" spans="1:8" ht="16.5" customHeight="1" thickBot="1" x14ac:dyDescent="0.3">
      <c r="A3194" s="113">
        <v>45195</v>
      </c>
      <c r="B3194" s="21" t="s">
        <v>10574</v>
      </c>
      <c r="C3194" s="13" t="s">
        <v>8392</v>
      </c>
      <c r="D3194" s="766"/>
      <c r="E3194" s="783"/>
      <c r="F3194" s="296">
        <v>296860</v>
      </c>
      <c r="G3194" s="784">
        <f t="shared" si="64"/>
        <v>-296860</v>
      </c>
      <c r="H3194" s="1172"/>
    </row>
    <row r="3195" spans="1:8" x14ac:dyDescent="0.25">
      <c r="A3195" s="113">
        <v>45195</v>
      </c>
      <c r="B3195" s="21" t="s">
        <v>10569</v>
      </c>
      <c r="C3195" s="13" t="s">
        <v>7465</v>
      </c>
      <c r="D3195" s="766"/>
      <c r="E3195" s="783"/>
      <c r="F3195" s="785">
        <v>586928</v>
      </c>
      <c r="G3195" s="784">
        <f t="shared" si="64"/>
        <v>-586928</v>
      </c>
      <c r="H3195" s="1156" t="s">
        <v>11209</v>
      </c>
    </row>
    <row r="3196" spans="1:8" x14ac:dyDescent="0.25">
      <c r="A3196" s="113">
        <v>45195</v>
      </c>
      <c r="B3196" s="21" t="s">
        <v>9659</v>
      </c>
      <c r="C3196" s="13" t="s">
        <v>7465</v>
      </c>
      <c r="D3196" s="766"/>
      <c r="E3196" s="783"/>
      <c r="F3196" s="142">
        <v>130436</v>
      </c>
      <c r="G3196" s="784">
        <f t="shared" si="64"/>
        <v>-130436</v>
      </c>
      <c r="H3196" s="1157"/>
    </row>
    <row r="3197" spans="1:8" ht="16.5" thickBot="1" x14ac:dyDescent="0.3">
      <c r="A3197" s="113">
        <v>45195</v>
      </c>
      <c r="B3197" s="21" t="s">
        <v>10294</v>
      </c>
      <c r="C3197" s="13" t="s">
        <v>7465</v>
      </c>
      <c r="D3197" s="766"/>
      <c r="E3197" s="783"/>
      <c r="F3197" s="786">
        <v>82636</v>
      </c>
      <c r="G3197" s="784">
        <f t="shared" si="64"/>
        <v>-82636</v>
      </c>
      <c r="H3197" s="1158"/>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171" t="s">
        <v>11168</v>
      </c>
    </row>
    <row r="3201" spans="1:8" x14ac:dyDescent="0.25">
      <c r="A3201" s="113">
        <v>45195</v>
      </c>
      <c r="B3201" s="21" t="s">
        <v>10149</v>
      </c>
      <c r="C3201" s="13" t="s">
        <v>7465</v>
      </c>
      <c r="D3201" s="766"/>
      <c r="E3201" s="783"/>
      <c r="F3201" s="152">
        <v>228360</v>
      </c>
      <c r="G3201" s="784">
        <f t="shared" si="64"/>
        <v>-228360</v>
      </c>
      <c r="H3201" s="1175"/>
    </row>
    <row r="3202" spans="1:8" x14ac:dyDescent="0.25">
      <c r="A3202" s="113">
        <v>45195</v>
      </c>
      <c r="B3202" s="21" t="s">
        <v>9984</v>
      </c>
      <c r="C3202" s="13" t="s">
        <v>7465</v>
      </c>
      <c r="D3202" s="766"/>
      <c r="E3202" s="783"/>
      <c r="F3202" s="152">
        <v>35755</v>
      </c>
      <c r="G3202" s="784">
        <f t="shared" si="64"/>
        <v>-35755</v>
      </c>
      <c r="H3202" s="1175"/>
    </row>
    <row r="3203" spans="1:8" ht="16.5" thickBot="1" x14ac:dyDescent="0.3">
      <c r="A3203" s="113">
        <v>45195</v>
      </c>
      <c r="B3203" s="21" t="s">
        <v>11071</v>
      </c>
      <c r="C3203" s="13" t="s">
        <v>7465</v>
      </c>
      <c r="D3203" s="766"/>
      <c r="E3203" s="783"/>
      <c r="F3203" s="296">
        <f>500000-F3202-F3201-F3200</f>
        <v>203425</v>
      </c>
      <c r="G3203" s="784">
        <f t="shared" si="64"/>
        <v>-203425</v>
      </c>
      <c r="H3203" s="1172"/>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12259</v>
      </c>
      <c r="E3211" s="783">
        <v>198000</v>
      </c>
      <c r="F3211" s="214"/>
      <c r="G3211" s="784">
        <f t="shared" si="64"/>
        <v>198000</v>
      </c>
      <c r="H3211" s="956"/>
    </row>
    <row r="3212" spans="1:8" x14ac:dyDescent="0.25">
      <c r="A3212" s="113">
        <v>45201</v>
      </c>
      <c r="B3212" s="21" t="s">
        <v>10294</v>
      </c>
      <c r="C3212" s="13" t="s">
        <v>5186</v>
      </c>
      <c r="D3212" s="766" t="s">
        <v>12253</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171" t="s">
        <v>11168</v>
      </c>
    </row>
    <row r="3217" spans="1:8" x14ac:dyDescent="0.25">
      <c r="A3217" s="113">
        <v>45202</v>
      </c>
      <c r="B3217" s="21" t="s">
        <v>8866</v>
      </c>
      <c r="C3217" s="13" t="s">
        <v>168</v>
      </c>
      <c r="D3217" s="766"/>
      <c r="E3217" s="783"/>
      <c r="F3217" s="152">
        <v>227720</v>
      </c>
      <c r="G3217" s="784">
        <f t="shared" si="64"/>
        <v>-227720</v>
      </c>
      <c r="H3217" s="1175"/>
    </row>
    <row r="3218" spans="1:8" x14ac:dyDescent="0.25">
      <c r="A3218" s="113">
        <v>45202</v>
      </c>
      <c r="B3218" s="21" t="s">
        <v>9505</v>
      </c>
      <c r="C3218" s="13" t="s">
        <v>168</v>
      </c>
      <c r="D3218" s="766"/>
      <c r="E3218" s="783"/>
      <c r="F3218" s="152">
        <v>9820</v>
      </c>
      <c r="G3218" s="784">
        <f t="shared" si="64"/>
        <v>-9820</v>
      </c>
      <c r="H3218" s="1175"/>
    </row>
    <row r="3219" spans="1:8" ht="16.5" thickBot="1" x14ac:dyDescent="0.3">
      <c r="A3219" s="113">
        <v>45202</v>
      </c>
      <c r="B3219" s="21" t="s">
        <v>10294</v>
      </c>
      <c r="C3219" s="13" t="s">
        <v>168</v>
      </c>
      <c r="D3219" s="766"/>
      <c r="E3219" s="783"/>
      <c r="F3219" s="296">
        <v>179260</v>
      </c>
      <c r="G3219" s="784">
        <f t="shared" si="64"/>
        <v>-179260</v>
      </c>
      <c r="H3219" s="1172"/>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12262</v>
      </c>
      <c r="E3235" s="22">
        <v>291621.59999999998</v>
      </c>
      <c r="F3235" s="19"/>
      <c r="G3235" s="14">
        <f t="shared" si="64"/>
        <v>291621.59999999998</v>
      </c>
      <c r="H3235" s="13" t="s">
        <v>12266</v>
      </c>
    </row>
    <row r="3236" spans="1:8" x14ac:dyDescent="0.25">
      <c r="A3236" s="113">
        <v>45209</v>
      </c>
      <c r="B3236" s="21" t="s">
        <v>10907</v>
      </c>
      <c r="C3236" s="13" t="s">
        <v>5186</v>
      </c>
      <c r="D3236" s="766" t="s">
        <v>12263</v>
      </c>
      <c r="E3236" s="22">
        <v>87097.5</v>
      </c>
      <c r="F3236" s="19"/>
      <c r="G3236" s="14">
        <f t="shared" si="64"/>
        <v>87097.5</v>
      </c>
      <c r="H3236" s="13" t="s">
        <v>12266</v>
      </c>
    </row>
    <row r="3237" spans="1:8" x14ac:dyDescent="0.25">
      <c r="A3237" s="113">
        <v>45209</v>
      </c>
      <c r="B3237" s="21" t="s">
        <v>10907</v>
      </c>
      <c r="C3237" s="13" t="s">
        <v>5186</v>
      </c>
      <c r="D3237" s="766" t="s">
        <v>12264</v>
      </c>
      <c r="E3237" s="22">
        <v>214930.8</v>
      </c>
      <c r="F3237" s="19"/>
      <c r="G3237" s="14">
        <f t="shared" si="64"/>
        <v>214930.8</v>
      </c>
      <c r="H3237" s="13" t="s">
        <v>12266</v>
      </c>
    </row>
    <row r="3238" spans="1:8" x14ac:dyDescent="0.25">
      <c r="A3238" s="113">
        <v>45209</v>
      </c>
      <c r="B3238" s="21" t="s">
        <v>10907</v>
      </c>
      <c r="C3238" s="13" t="s">
        <v>5186</v>
      </c>
      <c r="D3238" s="766" t="s">
        <v>12265</v>
      </c>
      <c r="E3238" s="22">
        <v>253933.2</v>
      </c>
      <c r="F3238" s="19"/>
      <c r="G3238" s="14">
        <f t="shared" si="64"/>
        <v>253933.2</v>
      </c>
      <c r="H3238" s="13" t="s">
        <v>12266</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12260</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171" t="s">
        <v>11391</v>
      </c>
    </row>
    <row r="3272" spans="1:8" x14ac:dyDescent="0.25">
      <c r="A3272" s="113">
        <v>45216</v>
      </c>
      <c r="B3272" s="21" t="s">
        <v>9354</v>
      </c>
      <c r="C3272" s="13" t="s">
        <v>8392</v>
      </c>
      <c r="D3272" s="766"/>
      <c r="E3272" s="22"/>
      <c r="F3272" s="19">
        <v>3763</v>
      </c>
      <c r="G3272" s="14">
        <f t="shared" ref="G3272:G3368" si="65">E3272-F3272</f>
        <v>-3763</v>
      </c>
      <c r="H3272" s="1175"/>
    </row>
    <row r="3273" spans="1:8" x14ac:dyDescent="0.25">
      <c r="A3273" s="113">
        <v>45216</v>
      </c>
      <c r="B3273" s="21" t="s">
        <v>10377</v>
      </c>
      <c r="C3273" s="13" t="s">
        <v>8392</v>
      </c>
      <c r="D3273" s="766"/>
      <c r="E3273" s="22"/>
      <c r="F3273" s="19">
        <v>17368</v>
      </c>
      <c r="G3273" s="14">
        <f t="shared" si="65"/>
        <v>-17368</v>
      </c>
      <c r="H3273" s="1175"/>
    </row>
    <row r="3274" spans="1:8" x14ac:dyDescent="0.25">
      <c r="A3274" s="113">
        <v>45216</v>
      </c>
      <c r="B3274" s="21" t="s">
        <v>11071</v>
      </c>
      <c r="C3274" s="13" t="s">
        <v>8392</v>
      </c>
      <c r="D3274" s="766"/>
      <c r="E3274" s="22"/>
      <c r="F3274" s="19">
        <v>194858</v>
      </c>
      <c r="G3274" s="14">
        <f t="shared" si="65"/>
        <v>-194858</v>
      </c>
      <c r="H3274" s="1175"/>
    </row>
    <row r="3275" spans="1:8" x14ac:dyDescent="0.25">
      <c r="A3275" s="113">
        <v>45216</v>
      </c>
      <c r="B3275" s="21" t="s">
        <v>10230</v>
      </c>
      <c r="C3275" s="13" t="s">
        <v>8392</v>
      </c>
      <c r="D3275" s="766"/>
      <c r="E3275" s="22"/>
      <c r="F3275" s="19">
        <v>650000</v>
      </c>
      <c r="G3275" s="14">
        <f t="shared" si="65"/>
        <v>-650000</v>
      </c>
      <c r="H3275" s="1175"/>
    </row>
    <row r="3276" spans="1:8" x14ac:dyDescent="0.25">
      <c r="A3276" s="113">
        <v>45216</v>
      </c>
      <c r="B3276" s="21" t="s">
        <v>10907</v>
      </c>
      <c r="C3276" s="13" t="s">
        <v>8392</v>
      </c>
      <c r="D3276" s="766"/>
      <c r="E3276" s="22"/>
      <c r="F3276" s="19">
        <v>308871</v>
      </c>
      <c r="G3276" s="14">
        <f t="shared" si="65"/>
        <v>-308871</v>
      </c>
      <c r="H3276" s="1175"/>
    </row>
    <row r="3277" spans="1:8" x14ac:dyDescent="0.25">
      <c r="A3277" s="113">
        <v>45216</v>
      </c>
      <c r="B3277" s="21" t="s">
        <v>10574</v>
      </c>
      <c r="C3277" s="13" t="s">
        <v>8392</v>
      </c>
      <c r="D3277" s="766"/>
      <c r="E3277" s="22"/>
      <c r="F3277" s="19">
        <v>250000</v>
      </c>
      <c r="G3277" s="14">
        <f t="shared" si="65"/>
        <v>-250000</v>
      </c>
      <c r="H3277" s="1172"/>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12708</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242" t="s">
        <v>11443</v>
      </c>
      <c r="E3289" s="22">
        <v>20103</v>
      </c>
      <c r="F3289" s="19"/>
      <c r="G3289" s="14">
        <f t="shared" si="65"/>
        <v>20103</v>
      </c>
      <c r="H3289" s="13"/>
    </row>
    <row r="3290" spans="1:8" x14ac:dyDescent="0.25">
      <c r="A3290" s="113">
        <v>45220</v>
      </c>
      <c r="B3290" s="21" t="s">
        <v>11195</v>
      </c>
      <c r="C3290" s="13" t="s">
        <v>8392</v>
      </c>
      <c r="D3290" s="1242"/>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12276</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12261</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56" t="s">
        <v>11574</v>
      </c>
    </row>
    <row r="3327" spans="1:10" ht="16.5" thickBot="1" x14ac:dyDescent="0.3">
      <c r="A3327" s="113">
        <v>45233</v>
      </c>
      <c r="B3327" s="21" t="s">
        <v>11071</v>
      </c>
      <c r="C3327" s="13" t="s">
        <v>7465</v>
      </c>
      <c r="D3327" s="766"/>
      <c r="E3327" s="783"/>
      <c r="F3327" s="786">
        <v>173681</v>
      </c>
      <c r="G3327" s="784">
        <f t="shared" si="65"/>
        <v>-173681</v>
      </c>
      <c r="H3327" s="1158"/>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12489</v>
      </c>
      <c r="D3333" s="766" t="s">
        <v>12490</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12489</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12267</v>
      </c>
      <c r="E3359" s="22">
        <v>135900</v>
      </c>
      <c r="F3359" s="19"/>
      <c r="G3359" s="14">
        <f t="shared" si="65"/>
        <v>135900</v>
      </c>
      <c r="H3359" s="13" t="s">
        <v>12269</v>
      </c>
    </row>
    <row r="3360" spans="1:8" x14ac:dyDescent="0.25">
      <c r="A3360" s="113">
        <v>45243</v>
      </c>
      <c r="B3360" s="21" t="s">
        <v>10907</v>
      </c>
      <c r="C3360" s="13" t="s">
        <v>12489</v>
      </c>
      <c r="D3360" s="766" t="s">
        <v>8044</v>
      </c>
      <c r="E3360" s="22">
        <v>417642</v>
      </c>
      <c r="F3360" s="19"/>
      <c r="G3360" s="14">
        <f t="shared" si="65"/>
        <v>417642</v>
      </c>
      <c r="H3360" s="13"/>
    </row>
    <row r="3361" spans="1:8" ht="17.25" customHeight="1" x14ac:dyDescent="0.25">
      <c r="A3361" s="113">
        <v>45243</v>
      </c>
      <c r="B3361" s="21" t="s">
        <v>10907</v>
      </c>
      <c r="C3361" s="13" t="s">
        <v>12489</v>
      </c>
      <c r="D3361" s="766" t="s">
        <v>8045</v>
      </c>
      <c r="E3361" s="22">
        <v>20015</v>
      </c>
      <c r="F3361" s="19"/>
      <c r="G3361" s="14">
        <f t="shared" si="65"/>
        <v>20015</v>
      </c>
      <c r="H3361" s="13"/>
    </row>
    <row r="3362" spans="1:8" ht="17.25" customHeight="1" x14ac:dyDescent="0.25">
      <c r="A3362" s="113">
        <v>45243</v>
      </c>
      <c r="B3362" s="21" t="s">
        <v>10907</v>
      </c>
      <c r="C3362" s="13" t="s">
        <v>12489</v>
      </c>
      <c r="D3362" s="766"/>
      <c r="E3362" s="22"/>
      <c r="F3362" s="19">
        <v>20000</v>
      </c>
      <c r="G3362" s="14">
        <f t="shared" si="65"/>
        <v>-20000</v>
      </c>
      <c r="H3362" s="13" t="s">
        <v>10773</v>
      </c>
    </row>
    <row r="3363" spans="1:8" x14ac:dyDescent="0.25">
      <c r="A3363" s="113">
        <v>45243</v>
      </c>
      <c r="B3363" s="21" t="s">
        <v>10907</v>
      </c>
      <c r="C3363" s="13" t="s">
        <v>5186</v>
      </c>
      <c r="D3363" s="766" t="s">
        <v>12268</v>
      </c>
      <c r="E3363" s="22">
        <v>213854.4</v>
      </c>
      <c r="F3363" s="19"/>
      <c r="G3363" s="14">
        <f t="shared" si="65"/>
        <v>213854.4</v>
      </c>
      <c r="H3363" s="13" t="s">
        <v>12269</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3"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12140</v>
      </c>
    </row>
    <row r="3379" spans="1:8" x14ac:dyDescent="0.25">
      <c r="A3379" s="113">
        <v>45246</v>
      </c>
      <c r="B3379" s="21" t="s">
        <v>10907</v>
      </c>
      <c r="C3379" s="13" t="s">
        <v>5186</v>
      </c>
      <c r="D3379" s="766"/>
      <c r="E3379" s="22"/>
      <c r="F3379" s="19">
        <v>197000</v>
      </c>
      <c r="G3379" s="14">
        <f t="shared" si="66"/>
        <v>-197000</v>
      </c>
      <c r="H3379" s="13" t="s">
        <v>12140</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56" t="s">
        <v>12278</v>
      </c>
    </row>
    <row r="3392" spans="1:8" x14ac:dyDescent="0.25">
      <c r="A3392" s="113">
        <v>45248</v>
      </c>
      <c r="B3392" s="21" t="s">
        <v>11613</v>
      </c>
      <c r="C3392" s="13" t="s">
        <v>168</v>
      </c>
      <c r="D3392" s="766"/>
      <c r="E3392" s="22"/>
      <c r="F3392" s="110">
        <v>250000</v>
      </c>
      <c r="G3392" s="14">
        <f t="shared" si="67"/>
        <v>-250000</v>
      </c>
      <c r="H3392" s="1158"/>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45255</v>
      </c>
      <c r="B3413" s="21" t="s">
        <v>10907</v>
      </c>
      <c r="C3413" s="13" t="s">
        <v>12489</v>
      </c>
      <c r="D3413" s="766" t="s">
        <v>8694</v>
      </c>
      <c r="E3413" s="22">
        <v>196267</v>
      </c>
      <c r="F3413" s="19"/>
      <c r="G3413" s="14">
        <f t="shared" si="66"/>
        <v>196267</v>
      </c>
      <c r="H3413" s="13"/>
    </row>
    <row r="3414" spans="1:8" x14ac:dyDescent="0.25">
      <c r="A3414" s="113">
        <v>45255</v>
      </c>
      <c r="B3414" s="21" t="s">
        <v>11712</v>
      </c>
      <c r="C3414" s="13" t="s">
        <v>8392</v>
      </c>
      <c r="D3414" s="766" t="s">
        <v>11820</v>
      </c>
      <c r="E3414" s="22">
        <v>6351</v>
      </c>
      <c r="F3414" s="19"/>
      <c r="G3414" s="14">
        <f t="shared" si="66"/>
        <v>6351</v>
      </c>
      <c r="H3414" s="13"/>
    </row>
    <row r="3415" spans="1:8" x14ac:dyDescent="0.25">
      <c r="A3415" s="113">
        <v>45255</v>
      </c>
      <c r="B3415" s="21" t="s">
        <v>10230</v>
      </c>
      <c r="C3415" s="13" t="s">
        <v>8392</v>
      </c>
      <c r="D3415" s="766" t="s">
        <v>11821</v>
      </c>
      <c r="E3415" s="22">
        <v>10508</v>
      </c>
      <c r="F3415" s="19"/>
      <c r="G3415" s="14">
        <f t="shared" si="66"/>
        <v>10508</v>
      </c>
      <c r="H3415" s="13"/>
    </row>
    <row r="3416" spans="1:8" x14ac:dyDescent="0.25">
      <c r="A3416" s="113">
        <v>45255</v>
      </c>
      <c r="B3416" s="21" t="s">
        <v>11613</v>
      </c>
      <c r="C3416" s="13" t="s">
        <v>8392</v>
      </c>
      <c r="D3416" s="766" t="s">
        <v>11822</v>
      </c>
      <c r="E3416" s="22">
        <v>42998</v>
      </c>
      <c r="F3416" s="19"/>
      <c r="G3416" s="14">
        <f t="shared" si="66"/>
        <v>42998</v>
      </c>
      <c r="H3416" s="13"/>
    </row>
    <row r="3417" spans="1:8" x14ac:dyDescent="0.25">
      <c r="A3417" s="113">
        <v>45257</v>
      </c>
      <c r="B3417" s="21" t="s">
        <v>10907</v>
      </c>
      <c r="C3417" s="13" t="s">
        <v>180</v>
      </c>
      <c r="D3417" s="766" t="s">
        <v>11819</v>
      </c>
      <c r="E3417" s="22">
        <v>124800</v>
      </c>
      <c r="F3417" s="19"/>
      <c r="G3417" s="14">
        <f t="shared" si="66"/>
        <v>124800</v>
      </c>
      <c r="H3417" s="13"/>
    </row>
    <row r="3418" spans="1:8" x14ac:dyDescent="0.25">
      <c r="A3418" s="113">
        <v>45257</v>
      </c>
      <c r="B3418" s="21" t="s">
        <v>10574</v>
      </c>
      <c r="C3418" s="13" t="s">
        <v>164</v>
      </c>
      <c r="D3418" s="766" t="s">
        <v>11913</v>
      </c>
      <c r="E3418" s="22">
        <v>5887</v>
      </c>
      <c r="F3418" s="19"/>
      <c r="G3418" s="14">
        <f t="shared" si="66"/>
        <v>5887</v>
      </c>
      <c r="H3418" s="13"/>
    </row>
    <row r="3419" spans="1:8" x14ac:dyDescent="0.25">
      <c r="A3419" s="113">
        <v>45258</v>
      </c>
      <c r="B3419" s="21" t="s">
        <v>11442</v>
      </c>
      <c r="C3419" s="13" t="s">
        <v>166</v>
      </c>
      <c r="D3419" s="766" t="s">
        <v>12055</v>
      </c>
      <c r="E3419" s="22">
        <v>2920</v>
      </c>
      <c r="F3419" s="19"/>
      <c r="G3419" s="14">
        <f t="shared" si="66"/>
        <v>2920</v>
      </c>
      <c r="H3419" s="13"/>
    </row>
    <row r="3420" spans="1:8" x14ac:dyDescent="0.25">
      <c r="A3420" s="113">
        <v>45258</v>
      </c>
      <c r="B3420" s="21" t="s">
        <v>10907</v>
      </c>
      <c r="C3420" s="13" t="s">
        <v>166</v>
      </c>
      <c r="D3420" s="766" t="s">
        <v>12061</v>
      </c>
      <c r="E3420" s="22">
        <v>21300</v>
      </c>
      <c r="F3420" s="19"/>
      <c r="G3420" s="14">
        <f t="shared" si="66"/>
        <v>21300</v>
      </c>
      <c r="H3420" s="13"/>
    </row>
    <row r="3421" spans="1:8" x14ac:dyDescent="0.25">
      <c r="A3421" s="113">
        <v>45259</v>
      </c>
      <c r="B3421" s="21" t="s">
        <v>11</v>
      </c>
      <c r="C3421" s="13" t="s">
        <v>2385</v>
      </c>
      <c r="D3421" s="766" t="s">
        <v>12251</v>
      </c>
      <c r="E3421" s="22">
        <v>18551</v>
      </c>
      <c r="F3421" s="19"/>
      <c r="G3421" s="14">
        <f t="shared" si="66"/>
        <v>18551</v>
      </c>
      <c r="H3421" s="13"/>
    </row>
    <row r="3422" spans="1:8" x14ac:dyDescent="0.25">
      <c r="A3422" s="113">
        <v>45260</v>
      </c>
      <c r="B3422" s="21" t="s">
        <v>11442</v>
      </c>
      <c r="C3422" s="13" t="s">
        <v>166</v>
      </c>
      <c r="D3422" s="766" t="s">
        <v>12056</v>
      </c>
      <c r="E3422" s="22">
        <v>12900</v>
      </c>
      <c r="F3422" s="19"/>
      <c r="G3422" s="14">
        <f t="shared" si="66"/>
        <v>12900</v>
      </c>
      <c r="H3422" s="13"/>
    </row>
    <row r="3423" spans="1:8" x14ac:dyDescent="0.25">
      <c r="A3423" s="113">
        <v>45258</v>
      </c>
      <c r="B3423" s="21" t="s">
        <v>10574</v>
      </c>
      <c r="C3423" s="13" t="s">
        <v>168</v>
      </c>
      <c r="D3423" s="766"/>
      <c r="E3423" s="22"/>
      <c r="F3423" s="19">
        <v>500000</v>
      </c>
      <c r="G3423" s="14">
        <f t="shared" si="66"/>
        <v>-500000</v>
      </c>
      <c r="H3423" s="13" t="s">
        <v>11808</v>
      </c>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45260</v>
      </c>
      <c r="B3427" s="21" t="s">
        <v>11613</v>
      </c>
      <c r="C3427" s="13" t="s">
        <v>8392</v>
      </c>
      <c r="D3427" s="766" t="s">
        <v>11907</v>
      </c>
      <c r="E3427" s="22">
        <v>30958</v>
      </c>
      <c r="F3427" s="19"/>
      <c r="G3427" s="14">
        <f t="shared" si="66"/>
        <v>30958</v>
      </c>
      <c r="H3427" s="13"/>
    </row>
    <row r="3428" spans="1:8" x14ac:dyDescent="0.25">
      <c r="A3428" s="113">
        <v>45260</v>
      </c>
      <c r="B3428" s="21" t="s">
        <v>10907</v>
      </c>
      <c r="C3428" s="13" t="s">
        <v>12276</v>
      </c>
      <c r="D3428" s="766" t="s">
        <v>11947</v>
      </c>
      <c r="E3428" s="22">
        <v>189553</v>
      </c>
      <c r="F3428" s="19"/>
      <c r="G3428" s="14">
        <f t="shared" si="66"/>
        <v>189553</v>
      </c>
      <c r="H3428" s="13"/>
    </row>
    <row r="3429" spans="1:8" x14ac:dyDescent="0.25">
      <c r="A3429" s="113">
        <v>45262</v>
      </c>
      <c r="B3429" s="21" t="s">
        <v>10574</v>
      </c>
      <c r="C3429" s="13" t="s">
        <v>7465</v>
      </c>
      <c r="D3429" s="766"/>
      <c r="E3429" s="22"/>
      <c r="F3429" s="19">
        <v>1000000</v>
      </c>
      <c r="G3429" s="14">
        <f t="shared" si="66"/>
        <v>-1000000</v>
      </c>
      <c r="H3429" s="13" t="s">
        <v>11374</v>
      </c>
    </row>
    <row r="3430" spans="1:8" x14ac:dyDescent="0.25">
      <c r="A3430" s="113">
        <v>45262</v>
      </c>
      <c r="B3430" s="21" t="s">
        <v>10574</v>
      </c>
      <c r="C3430" s="13" t="s">
        <v>7465</v>
      </c>
      <c r="D3430" s="766"/>
      <c r="E3430" s="22"/>
      <c r="F3430" s="19">
        <v>600000</v>
      </c>
      <c r="G3430" s="14">
        <f t="shared" si="66"/>
        <v>-600000</v>
      </c>
      <c r="H3430" s="13" t="s">
        <v>11170</v>
      </c>
    </row>
    <row r="3431" spans="1:8" x14ac:dyDescent="0.25">
      <c r="A3431" s="113">
        <v>45262</v>
      </c>
      <c r="B3431" s="21" t="s">
        <v>11613</v>
      </c>
      <c r="C3431" s="13" t="s">
        <v>180</v>
      </c>
      <c r="D3431" s="766" t="s">
        <v>11917</v>
      </c>
      <c r="E3431" s="22">
        <v>52800</v>
      </c>
      <c r="F3431" s="19"/>
      <c r="G3431" s="14">
        <f t="shared" si="66"/>
        <v>52800</v>
      </c>
      <c r="H3431" s="13"/>
    </row>
    <row r="3432" spans="1:8" x14ac:dyDescent="0.25">
      <c r="A3432" s="113">
        <v>45264</v>
      </c>
      <c r="B3432" s="21" t="s">
        <v>10574</v>
      </c>
      <c r="C3432" s="13" t="s">
        <v>168</v>
      </c>
      <c r="D3432" s="766" t="s">
        <v>11919</v>
      </c>
      <c r="E3432" s="22">
        <v>2952685</v>
      </c>
      <c r="F3432" s="19"/>
      <c r="G3432" s="14">
        <f t="shared" si="66"/>
        <v>2952685</v>
      </c>
      <c r="H3432" s="13"/>
    </row>
    <row r="3433" spans="1:8" x14ac:dyDescent="0.25">
      <c r="A3433" s="113">
        <v>45264</v>
      </c>
      <c r="B3433" s="21" t="s">
        <v>10907</v>
      </c>
      <c r="C3433" s="13" t="s">
        <v>168</v>
      </c>
      <c r="D3433" s="766" t="s">
        <v>11921</v>
      </c>
      <c r="E3433" s="22">
        <v>45000</v>
      </c>
      <c r="F3433" s="19"/>
      <c r="G3433" s="14">
        <f t="shared" si="66"/>
        <v>45000</v>
      </c>
      <c r="H3433" s="13"/>
    </row>
    <row r="3434" spans="1:8" x14ac:dyDescent="0.25">
      <c r="A3434" s="113">
        <v>45264</v>
      </c>
      <c r="B3434" s="21" t="s">
        <v>11442</v>
      </c>
      <c r="C3434" s="13" t="s">
        <v>166</v>
      </c>
      <c r="D3434" s="766" t="s">
        <v>12057</v>
      </c>
      <c r="E3434" s="22">
        <v>17500</v>
      </c>
      <c r="F3434" s="19"/>
      <c r="G3434" s="14">
        <f t="shared" si="66"/>
        <v>17500</v>
      </c>
      <c r="H3434" s="13"/>
    </row>
    <row r="3435" spans="1:8" x14ac:dyDescent="0.25">
      <c r="A3435" s="113">
        <v>45265</v>
      </c>
      <c r="B3435" s="21" t="s">
        <v>10230</v>
      </c>
      <c r="C3435" s="13" t="s">
        <v>7465</v>
      </c>
      <c r="D3435" s="766" t="s">
        <v>11924</v>
      </c>
      <c r="E3435" s="22">
        <v>144334</v>
      </c>
      <c r="F3435" s="19"/>
      <c r="G3435" s="14">
        <f t="shared" si="66"/>
        <v>144334</v>
      </c>
      <c r="H3435" s="13"/>
    </row>
    <row r="3436" spans="1:8" x14ac:dyDescent="0.25">
      <c r="A3436" s="113">
        <v>45265</v>
      </c>
      <c r="B3436" s="21" t="s">
        <v>10907</v>
      </c>
      <c r="C3436" s="13" t="s">
        <v>12489</v>
      </c>
      <c r="D3436" s="766" t="s">
        <v>8696</v>
      </c>
      <c r="E3436" s="22">
        <v>113438</v>
      </c>
      <c r="F3436" s="19"/>
      <c r="G3436" s="14">
        <f t="shared" si="66"/>
        <v>113438</v>
      </c>
      <c r="H3436" s="13"/>
    </row>
    <row r="3437" spans="1:8" x14ac:dyDescent="0.25">
      <c r="A3437" s="113">
        <v>45266</v>
      </c>
      <c r="B3437" s="21" t="s">
        <v>10230</v>
      </c>
      <c r="C3437" s="13" t="s">
        <v>8392</v>
      </c>
      <c r="D3437" s="766" t="s">
        <v>11908</v>
      </c>
      <c r="E3437" s="22">
        <v>40849</v>
      </c>
      <c r="F3437" s="19"/>
      <c r="G3437" s="14">
        <f t="shared" si="66"/>
        <v>40849</v>
      </c>
      <c r="H3437" s="13"/>
    </row>
    <row r="3438" spans="1:8" x14ac:dyDescent="0.25">
      <c r="A3438" s="113">
        <v>45266</v>
      </c>
      <c r="B3438" s="21" t="s">
        <v>11613</v>
      </c>
      <c r="C3438" s="13" t="s">
        <v>8392</v>
      </c>
      <c r="D3438" s="766" t="s">
        <v>11909</v>
      </c>
      <c r="E3438" s="22">
        <v>18196</v>
      </c>
      <c r="F3438" s="19"/>
      <c r="G3438" s="14">
        <f t="shared" si="66"/>
        <v>18196</v>
      </c>
      <c r="H3438" s="13"/>
    </row>
    <row r="3439" spans="1:8" x14ac:dyDescent="0.25">
      <c r="A3439" s="113">
        <v>45267</v>
      </c>
      <c r="B3439" s="21" t="s">
        <v>11613</v>
      </c>
      <c r="C3439" s="13" t="s">
        <v>164</v>
      </c>
      <c r="D3439" s="766" t="s">
        <v>11915</v>
      </c>
      <c r="E3439" s="22">
        <v>16400</v>
      </c>
      <c r="F3439" s="19"/>
      <c r="G3439" s="14">
        <f t="shared" si="66"/>
        <v>16400</v>
      </c>
      <c r="H3439" s="13"/>
    </row>
    <row r="3440" spans="1:8" x14ac:dyDescent="0.25">
      <c r="A3440" s="113">
        <v>45267</v>
      </c>
      <c r="B3440" s="21" t="s">
        <v>10907</v>
      </c>
      <c r="C3440" s="13" t="s">
        <v>168</v>
      </c>
      <c r="D3440" s="766" t="s">
        <v>11920</v>
      </c>
      <c r="E3440" s="22">
        <v>55000</v>
      </c>
      <c r="F3440" s="19"/>
      <c r="G3440" s="14">
        <f t="shared" si="66"/>
        <v>55000</v>
      </c>
      <c r="H3440" s="13"/>
    </row>
    <row r="3441" spans="1:8" x14ac:dyDescent="0.25">
      <c r="A3441" s="113">
        <v>45267</v>
      </c>
      <c r="B3441" s="21" t="s">
        <v>11613</v>
      </c>
      <c r="C3441" s="13" t="s">
        <v>166</v>
      </c>
      <c r="D3441" s="766" t="s">
        <v>11946</v>
      </c>
      <c r="E3441" s="22">
        <v>25430</v>
      </c>
      <c r="F3441" s="19"/>
      <c r="G3441" s="14">
        <f t="shared" si="66"/>
        <v>25430</v>
      </c>
      <c r="H3441" s="13"/>
    </row>
    <row r="3442" spans="1:8" x14ac:dyDescent="0.25">
      <c r="A3442" s="113">
        <v>45267</v>
      </c>
      <c r="B3442" s="21" t="s">
        <v>11613</v>
      </c>
      <c r="C3442" s="13" t="s">
        <v>180</v>
      </c>
      <c r="D3442" s="766" t="s">
        <v>11963</v>
      </c>
      <c r="E3442" s="22">
        <v>214720</v>
      </c>
      <c r="F3442" s="19"/>
      <c r="G3442" s="14">
        <f t="shared" si="66"/>
        <v>214720</v>
      </c>
      <c r="H3442" s="13"/>
    </row>
    <row r="3443" spans="1:8" x14ac:dyDescent="0.25">
      <c r="A3443" s="113">
        <v>45268</v>
      </c>
      <c r="B3443" s="21" t="s">
        <v>9965</v>
      </c>
      <c r="C3443" s="13" t="s">
        <v>164</v>
      </c>
      <c r="D3443" s="766" t="s">
        <v>11914</v>
      </c>
      <c r="E3443" s="22">
        <v>6047</v>
      </c>
      <c r="F3443" s="19"/>
      <c r="G3443" s="14">
        <f t="shared" si="66"/>
        <v>6047</v>
      </c>
      <c r="H3443" s="13"/>
    </row>
    <row r="3444" spans="1:8" x14ac:dyDescent="0.25">
      <c r="A3444" s="113">
        <v>45269</v>
      </c>
      <c r="B3444" s="21" t="s">
        <v>7805</v>
      </c>
      <c r="C3444" s="13" t="s">
        <v>11325</v>
      </c>
      <c r="D3444" s="766"/>
      <c r="E3444" s="22"/>
      <c r="F3444" s="19">
        <v>340000</v>
      </c>
      <c r="G3444" s="14">
        <f t="shared" si="66"/>
        <v>-340000</v>
      </c>
      <c r="H3444" s="13" t="s">
        <v>11374</v>
      </c>
    </row>
    <row r="3445" spans="1:8" x14ac:dyDescent="0.25">
      <c r="A3445" s="113">
        <v>45269</v>
      </c>
      <c r="B3445" s="21" t="s">
        <v>7805</v>
      </c>
      <c r="C3445" s="13" t="s">
        <v>11325</v>
      </c>
      <c r="D3445" s="766"/>
      <c r="E3445" s="22"/>
      <c r="F3445" s="19">
        <v>21510</v>
      </c>
      <c r="G3445" s="14">
        <f t="shared" si="66"/>
        <v>-21510</v>
      </c>
      <c r="H3445" s="13" t="s">
        <v>4976</v>
      </c>
    </row>
    <row r="3446" spans="1:8" x14ac:dyDescent="0.25">
      <c r="A3446" s="113">
        <v>45272</v>
      </c>
      <c r="B3446" s="21" t="s">
        <v>11613</v>
      </c>
      <c r="C3446" s="13" t="s">
        <v>8392</v>
      </c>
      <c r="D3446" s="766" t="s">
        <v>11910</v>
      </c>
      <c r="E3446" s="22">
        <v>32566</v>
      </c>
      <c r="F3446" s="19"/>
      <c r="G3446" s="14">
        <f t="shared" si="66"/>
        <v>32566</v>
      </c>
      <c r="H3446" s="13"/>
    </row>
    <row r="3447" spans="1:8" x14ac:dyDescent="0.25">
      <c r="A3447" s="113">
        <v>45272</v>
      </c>
      <c r="B3447" s="21" t="s">
        <v>10907</v>
      </c>
      <c r="C3447" s="13" t="s">
        <v>168</v>
      </c>
      <c r="D3447" s="766" t="s">
        <v>11922</v>
      </c>
      <c r="E3447" s="22">
        <v>55000</v>
      </c>
      <c r="F3447" s="19"/>
      <c r="G3447" s="14">
        <f t="shared" si="66"/>
        <v>55000</v>
      </c>
      <c r="H3447" s="13"/>
    </row>
    <row r="3448" spans="1:8" x14ac:dyDescent="0.25">
      <c r="A3448" s="113">
        <v>45272</v>
      </c>
      <c r="B3448" s="21" t="s">
        <v>10907</v>
      </c>
      <c r="C3448" s="13" t="s">
        <v>168</v>
      </c>
      <c r="D3448" s="766" t="s">
        <v>11923</v>
      </c>
      <c r="E3448" s="22">
        <v>45000</v>
      </c>
      <c r="F3448" s="19"/>
      <c r="G3448" s="14">
        <f t="shared" si="66"/>
        <v>45000</v>
      </c>
      <c r="H3448" s="13"/>
    </row>
    <row r="3449" spans="1:8" x14ac:dyDescent="0.25">
      <c r="A3449" s="113">
        <v>45274</v>
      </c>
      <c r="B3449" s="21" t="s">
        <v>11442</v>
      </c>
      <c r="C3449" s="13" t="s">
        <v>166</v>
      </c>
      <c r="D3449" s="766" t="s">
        <v>12058</v>
      </c>
      <c r="E3449" s="22">
        <v>4380</v>
      </c>
      <c r="F3449" s="19"/>
      <c r="G3449" s="14">
        <f t="shared" si="66"/>
        <v>4380</v>
      </c>
      <c r="H3449" s="13"/>
    </row>
    <row r="3450" spans="1:8" x14ac:dyDescent="0.25">
      <c r="A3450" s="113">
        <v>45275</v>
      </c>
      <c r="B3450" s="21" t="s">
        <v>11613</v>
      </c>
      <c r="C3450" s="13" t="s">
        <v>164</v>
      </c>
      <c r="D3450" s="766" t="s">
        <v>11916</v>
      </c>
      <c r="E3450" s="22">
        <v>5396</v>
      </c>
      <c r="F3450" s="19"/>
      <c r="G3450" s="14">
        <f t="shared" si="66"/>
        <v>5396</v>
      </c>
      <c r="H3450" s="13"/>
    </row>
    <row r="3451" spans="1:8" x14ac:dyDescent="0.25">
      <c r="A3451" s="113">
        <v>45275</v>
      </c>
      <c r="B3451" s="21" t="s">
        <v>11613</v>
      </c>
      <c r="C3451" s="13" t="s">
        <v>166</v>
      </c>
      <c r="D3451" s="766" t="s">
        <v>12059</v>
      </c>
      <c r="E3451" s="22">
        <v>9125</v>
      </c>
      <c r="F3451" s="19"/>
      <c r="G3451" s="14">
        <f t="shared" si="66"/>
        <v>9125</v>
      </c>
      <c r="H3451" s="13"/>
    </row>
    <row r="3452" spans="1:8" x14ac:dyDescent="0.25">
      <c r="A3452" s="113">
        <v>45275</v>
      </c>
      <c r="B3452" s="21" t="s">
        <v>11892</v>
      </c>
      <c r="C3452" s="13" t="s">
        <v>180</v>
      </c>
      <c r="D3452" s="766"/>
      <c r="E3452" s="22"/>
      <c r="F3452" s="19">
        <v>1500000</v>
      </c>
      <c r="G3452" s="14">
        <f t="shared" si="66"/>
        <v>-1500000</v>
      </c>
      <c r="H3452" s="13" t="s">
        <v>11928</v>
      </c>
    </row>
    <row r="3453" spans="1:8" x14ac:dyDescent="0.25">
      <c r="A3453" s="113">
        <v>45275</v>
      </c>
      <c r="B3453" s="21" t="s">
        <v>10230</v>
      </c>
      <c r="C3453" s="13" t="s">
        <v>8392</v>
      </c>
      <c r="D3453" s="766"/>
      <c r="E3453" s="22"/>
      <c r="F3453" s="19">
        <v>250000</v>
      </c>
      <c r="G3453" s="14">
        <f t="shared" si="66"/>
        <v>-250000</v>
      </c>
      <c r="H3453" s="13" t="s">
        <v>11928</v>
      </c>
    </row>
    <row r="3454" spans="1:8" x14ac:dyDescent="0.25">
      <c r="A3454" s="113">
        <v>45275</v>
      </c>
      <c r="B3454" s="21" t="s">
        <v>10574</v>
      </c>
      <c r="C3454" s="13" t="s">
        <v>8392</v>
      </c>
      <c r="D3454" s="766"/>
      <c r="E3454" s="22"/>
      <c r="F3454" s="19">
        <v>250000</v>
      </c>
      <c r="G3454" s="14">
        <f t="shared" ref="G3454:G3598" si="68">E3454-F3454</f>
        <v>-250000</v>
      </c>
      <c r="H3454" s="13" t="s">
        <v>11928</v>
      </c>
    </row>
    <row r="3455" spans="1:8" x14ac:dyDescent="0.25">
      <c r="A3455" s="113">
        <v>45275</v>
      </c>
      <c r="B3455" s="21" t="s">
        <v>10907</v>
      </c>
      <c r="C3455" s="13" t="s">
        <v>8392</v>
      </c>
      <c r="D3455" s="766"/>
      <c r="E3455" s="22"/>
      <c r="F3455" s="19">
        <v>250000</v>
      </c>
      <c r="G3455" s="14">
        <f t="shared" si="68"/>
        <v>-250000</v>
      </c>
      <c r="H3455" s="13" t="s">
        <v>11928</v>
      </c>
    </row>
    <row r="3456" spans="1:8" x14ac:dyDescent="0.25">
      <c r="A3456" s="113">
        <v>45275</v>
      </c>
      <c r="B3456" s="21" t="s">
        <v>11442</v>
      </c>
      <c r="C3456" s="13" t="s">
        <v>8392</v>
      </c>
      <c r="D3456" s="766"/>
      <c r="E3456" s="22"/>
      <c r="F3456" s="19">
        <v>250000</v>
      </c>
      <c r="G3456" s="14">
        <f t="shared" si="68"/>
        <v>-250000</v>
      </c>
      <c r="H3456" s="13" t="s">
        <v>11928</v>
      </c>
    </row>
    <row r="3457" spans="1:8" ht="16.5" thickBot="1" x14ac:dyDescent="0.3">
      <c r="A3457" s="113">
        <v>45275</v>
      </c>
      <c r="B3457" s="21" t="s">
        <v>10230</v>
      </c>
      <c r="C3457" s="13" t="s">
        <v>7465</v>
      </c>
      <c r="D3457" s="766"/>
      <c r="E3457" s="22"/>
      <c r="F3457" s="110">
        <v>1000000</v>
      </c>
      <c r="G3457" s="14">
        <f t="shared" si="68"/>
        <v>-1000000</v>
      </c>
      <c r="H3457" s="13" t="s">
        <v>11928</v>
      </c>
    </row>
    <row r="3458" spans="1:8" x14ac:dyDescent="0.25">
      <c r="A3458" s="113">
        <v>45276</v>
      </c>
      <c r="B3458" s="21" t="s">
        <v>9965</v>
      </c>
      <c r="C3458" s="13" t="s">
        <v>164</v>
      </c>
      <c r="D3458" s="766"/>
      <c r="E3458" s="783"/>
      <c r="F3458" s="785">
        <v>14707</v>
      </c>
      <c r="G3458" s="784">
        <f t="shared" si="68"/>
        <v>-14707</v>
      </c>
      <c r="H3458" s="13" t="s">
        <v>11953</v>
      </c>
    </row>
    <row r="3459" spans="1:8" x14ac:dyDescent="0.25">
      <c r="A3459" s="113">
        <v>45276</v>
      </c>
      <c r="B3459" s="21" t="s">
        <v>9984</v>
      </c>
      <c r="C3459" s="13" t="s">
        <v>164</v>
      </c>
      <c r="D3459" s="766"/>
      <c r="E3459" s="783"/>
      <c r="F3459" s="142">
        <v>41074</v>
      </c>
      <c r="G3459" s="784">
        <f t="shared" si="68"/>
        <v>-41074</v>
      </c>
      <c r="H3459" s="13" t="s">
        <v>11953</v>
      </c>
    </row>
    <row r="3460" spans="1:8" x14ac:dyDescent="0.25">
      <c r="A3460" s="113">
        <v>45276</v>
      </c>
      <c r="B3460" s="21" t="s">
        <v>10230</v>
      </c>
      <c r="C3460" s="13" t="s">
        <v>164</v>
      </c>
      <c r="D3460" s="766"/>
      <c r="E3460" s="783"/>
      <c r="F3460" s="142">
        <v>32306</v>
      </c>
      <c r="G3460" s="784">
        <f t="shared" si="68"/>
        <v>-32306</v>
      </c>
      <c r="H3460" s="13" t="s">
        <v>11953</v>
      </c>
    </row>
    <row r="3461" spans="1:8" x14ac:dyDescent="0.25">
      <c r="A3461" s="113">
        <v>45276</v>
      </c>
      <c r="B3461" s="21" t="s">
        <v>10574</v>
      </c>
      <c r="C3461" s="13" t="s">
        <v>164</v>
      </c>
      <c r="D3461" s="766"/>
      <c r="E3461" s="783"/>
      <c r="F3461" s="142">
        <v>5887</v>
      </c>
      <c r="G3461" s="784">
        <f t="shared" si="68"/>
        <v>-5887</v>
      </c>
      <c r="H3461" s="13" t="s">
        <v>11953</v>
      </c>
    </row>
    <row r="3462" spans="1:8" x14ac:dyDescent="0.25">
      <c r="A3462" s="113">
        <v>45276</v>
      </c>
      <c r="B3462" s="21" t="s">
        <v>11442</v>
      </c>
      <c r="C3462" s="13" t="s">
        <v>164</v>
      </c>
      <c r="D3462" s="766"/>
      <c r="E3462" s="783"/>
      <c r="F3462" s="142">
        <v>52104</v>
      </c>
      <c r="G3462" s="784">
        <f t="shared" si="68"/>
        <v>-52104</v>
      </c>
      <c r="H3462" s="13" t="s">
        <v>11953</v>
      </c>
    </row>
    <row r="3463" spans="1:8" x14ac:dyDescent="0.25">
      <c r="A3463" s="113">
        <v>45276</v>
      </c>
      <c r="B3463" s="21" t="s">
        <v>11267</v>
      </c>
      <c r="C3463" s="13" t="s">
        <v>164</v>
      </c>
      <c r="D3463" s="766"/>
      <c r="E3463" s="783"/>
      <c r="F3463" s="142">
        <v>1420</v>
      </c>
      <c r="G3463" s="784">
        <f t="shared" si="68"/>
        <v>-1420</v>
      </c>
      <c r="H3463" s="13" t="s">
        <v>11953</v>
      </c>
    </row>
    <row r="3464" spans="1:8" ht="16.5" thickBot="1" x14ac:dyDescent="0.3">
      <c r="A3464" s="113">
        <v>45276</v>
      </c>
      <c r="B3464" s="21" t="s">
        <v>11613</v>
      </c>
      <c r="C3464" s="13" t="s">
        <v>164</v>
      </c>
      <c r="D3464" s="766"/>
      <c r="E3464" s="783"/>
      <c r="F3464" s="786">
        <v>12502</v>
      </c>
      <c r="G3464" s="784">
        <f t="shared" si="68"/>
        <v>-12502</v>
      </c>
      <c r="H3464" s="13" t="s">
        <v>11953</v>
      </c>
    </row>
    <row r="3465" spans="1:8" x14ac:dyDescent="0.25">
      <c r="A3465" s="113">
        <v>45276</v>
      </c>
      <c r="B3465" s="21" t="s">
        <v>11892</v>
      </c>
      <c r="C3465" s="13" t="s">
        <v>180</v>
      </c>
      <c r="D3465" s="766" t="s">
        <v>11964</v>
      </c>
      <c r="E3465" s="22">
        <v>1343560</v>
      </c>
      <c r="F3465" s="112"/>
      <c r="G3465" s="784">
        <f t="shared" si="68"/>
        <v>1343560</v>
      </c>
      <c r="H3465" s="13"/>
    </row>
    <row r="3466" spans="1:8" x14ac:dyDescent="0.25">
      <c r="A3466" s="113">
        <v>45276</v>
      </c>
      <c r="B3466" s="21" t="s">
        <v>11613</v>
      </c>
      <c r="C3466" s="13" t="s">
        <v>164</v>
      </c>
      <c r="D3466" s="766" t="s">
        <v>12051</v>
      </c>
      <c r="E3466" s="22">
        <v>1113</v>
      </c>
      <c r="F3466" s="112"/>
      <c r="G3466" s="784">
        <f t="shared" si="68"/>
        <v>1113</v>
      </c>
      <c r="H3466" s="13"/>
    </row>
    <row r="3467" spans="1:8" x14ac:dyDescent="0.25">
      <c r="A3467" s="113">
        <v>45278</v>
      </c>
      <c r="B3467" s="21" t="s">
        <v>11613</v>
      </c>
      <c r="C3467" s="13" t="s">
        <v>166</v>
      </c>
      <c r="D3467" s="766" t="s">
        <v>12060</v>
      </c>
      <c r="E3467" s="22">
        <v>6580</v>
      </c>
      <c r="F3467" s="112"/>
      <c r="G3467" s="784">
        <f t="shared" si="68"/>
        <v>6580</v>
      </c>
      <c r="H3467" s="13"/>
    </row>
    <row r="3468" spans="1:8" x14ac:dyDescent="0.25">
      <c r="A3468" s="113">
        <v>45280</v>
      </c>
      <c r="B3468" s="21" t="s">
        <v>10907</v>
      </c>
      <c r="C3468" s="13" t="s">
        <v>1197</v>
      </c>
      <c r="D3468" s="766" t="s">
        <v>11992</v>
      </c>
      <c r="E3468" s="22">
        <v>44000</v>
      </c>
      <c r="F3468" s="112"/>
      <c r="G3468" s="784">
        <f t="shared" si="68"/>
        <v>44000</v>
      </c>
      <c r="H3468" s="13"/>
    </row>
    <row r="3469" spans="1:8" x14ac:dyDescent="0.25">
      <c r="A3469" s="113">
        <v>45282</v>
      </c>
      <c r="B3469" s="21" t="s">
        <v>11892</v>
      </c>
      <c r="C3469" s="13" t="s">
        <v>180</v>
      </c>
      <c r="D3469" s="766" t="s">
        <v>12052</v>
      </c>
      <c r="E3469" s="22">
        <v>987960</v>
      </c>
      <c r="F3469" s="112"/>
      <c r="G3469" s="784">
        <f t="shared" si="68"/>
        <v>987960</v>
      </c>
      <c r="H3469" s="13"/>
    </row>
    <row r="3470" spans="1:8" x14ac:dyDescent="0.25">
      <c r="A3470" s="113">
        <v>45283</v>
      </c>
      <c r="B3470" s="21" t="s">
        <v>10907</v>
      </c>
      <c r="C3470" s="13" t="s">
        <v>12276</v>
      </c>
      <c r="D3470" s="766"/>
      <c r="E3470" s="22"/>
      <c r="F3470" s="19">
        <v>189553</v>
      </c>
      <c r="G3470" s="784">
        <f t="shared" si="68"/>
        <v>-189553</v>
      </c>
      <c r="H3470" s="13" t="s">
        <v>11981</v>
      </c>
    </row>
    <row r="3471" spans="1:8" x14ac:dyDescent="0.25">
      <c r="A3471" s="113">
        <v>45285</v>
      </c>
      <c r="B3471" s="21" t="s">
        <v>11613</v>
      </c>
      <c r="C3471" s="13" t="s">
        <v>8392</v>
      </c>
      <c r="D3471" s="766" t="s">
        <v>12046</v>
      </c>
      <c r="E3471" s="22">
        <v>717268</v>
      </c>
      <c r="F3471" s="19"/>
      <c r="G3471" s="784">
        <f t="shared" si="68"/>
        <v>717268</v>
      </c>
      <c r="H3471" s="13"/>
    </row>
    <row r="3472" spans="1:8" x14ac:dyDescent="0.25">
      <c r="A3472" s="113">
        <v>45285</v>
      </c>
      <c r="B3472" s="21" t="s">
        <v>10907</v>
      </c>
      <c r="C3472" s="13" t="s">
        <v>12276</v>
      </c>
      <c r="D3472" s="766"/>
      <c r="E3472" s="22"/>
      <c r="F3472" s="19">
        <v>472526</v>
      </c>
      <c r="G3472" s="784">
        <f t="shared" si="68"/>
        <v>-472526</v>
      </c>
      <c r="H3472" s="13" t="s">
        <v>11981</v>
      </c>
    </row>
    <row r="3473" spans="1:8" x14ac:dyDescent="0.25">
      <c r="A3473" s="113">
        <v>45286</v>
      </c>
      <c r="B3473" s="21" t="s">
        <v>10907</v>
      </c>
      <c r="C3473" s="13" t="s">
        <v>5186</v>
      </c>
      <c r="D3473" s="766" t="s">
        <v>12272</v>
      </c>
      <c r="E3473" s="22">
        <v>11148</v>
      </c>
      <c r="F3473" s="19"/>
      <c r="G3473" s="784">
        <f t="shared" si="68"/>
        <v>11148</v>
      </c>
      <c r="H3473" s="13" t="s">
        <v>12273</v>
      </c>
    </row>
    <row r="3474" spans="1:8" x14ac:dyDescent="0.25">
      <c r="A3474" s="113">
        <v>45286</v>
      </c>
      <c r="B3474" s="21" t="s">
        <v>10230</v>
      </c>
      <c r="C3474" s="13" t="s">
        <v>168</v>
      </c>
      <c r="D3474" s="766" t="s">
        <v>12049</v>
      </c>
      <c r="E3474" s="22">
        <v>14520</v>
      </c>
      <c r="F3474" s="19"/>
      <c r="G3474" s="784">
        <f t="shared" si="68"/>
        <v>14520</v>
      </c>
      <c r="H3474" s="13"/>
    </row>
    <row r="3475" spans="1:8" x14ac:dyDescent="0.25">
      <c r="A3475" s="113">
        <v>45286</v>
      </c>
      <c r="B3475" s="21" t="s">
        <v>11613</v>
      </c>
      <c r="C3475" s="13" t="s">
        <v>168</v>
      </c>
      <c r="D3475" s="766" t="s">
        <v>12050</v>
      </c>
      <c r="E3475" s="22">
        <v>382500</v>
      </c>
      <c r="F3475" s="19"/>
      <c r="G3475" s="784">
        <f t="shared" si="68"/>
        <v>382500</v>
      </c>
      <c r="H3475" s="13"/>
    </row>
    <row r="3476" spans="1:8" x14ac:dyDescent="0.25">
      <c r="A3476" s="113">
        <v>45286</v>
      </c>
      <c r="B3476" s="21" t="s">
        <v>9354</v>
      </c>
      <c r="C3476" s="13" t="s">
        <v>5680</v>
      </c>
      <c r="D3476" s="766"/>
      <c r="E3476" s="22"/>
      <c r="F3476" s="19">
        <v>500000</v>
      </c>
      <c r="G3476" s="784">
        <f t="shared" si="68"/>
        <v>-500000</v>
      </c>
      <c r="H3476" s="13" t="s">
        <v>11998</v>
      </c>
    </row>
    <row r="3477" spans="1:8" ht="16.5" thickBot="1" x14ac:dyDescent="0.3">
      <c r="A3477" s="113">
        <v>45286</v>
      </c>
      <c r="B3477" s="21" t="s">
        <v>9984</v>
      </c>
      <c r="C3477" s="13" t="s">
        <v>169</v>
      </c>
      <c r="D3477" s="766"/>
      <c r="E3477" s="22"/>
      <c r="F3477" s="110">
        <v>250000</v>
      </c>
      <c r="G3477" s="14">
        <f t="shared" si="68"/>
        <v>-250000</v>
      </c>
      <c r="H3477" s="13" t="s">
        <v>11998</v>
      </c>
    </row>
    <row r="3478" spans="1:8" x14ac:dyDescent="0.25">
      <c r="A3478" s="113">
        <v>45286</v>
      </c>
      <c r="B3478" s="21" t="s">
        <v>9984</v>
      </c>
      <c r="C3478" s="13" t="s">
        <v>166</v>
      </c>
      <c r="D3478" s="766"/>
      <c r="E3478" s="783"/>
      <c r="F3478" s="785">
        <v>91980</v>
      </c>
      <c r="G3478" s="784">
        <f t="shared" si="68"/>
        <v>-91980</v>
      </c>
      <c r="H3478" s="1167" t="s">
        <v>12062</v>
      </c>
    </row>
    <row r="3479" spans="1:8" x14ac:dyDescent="0.25">
      <c r="A3479" s="113">
        <v>45286</v>
      </c>
      <c r="B3479" s="21" t="s">
        <v>10149</v>
      </c>
      <c r="C3479" s="13" t="s">
        <v>166</v>
      </c>
      <c r="D3479" s="766"/>
      <c r="E3479" s="783"/>
      <c r="F3479" s="142">
        <v>21340</v>
      </c>
      <c r="G3479" s="784">
        <f t="shared" si="68"/>
        <v>-21340</v>
      </c>
      <c r="H3479" s="1167"/>
    </row>
    <row r="3480" spans="1:8" x14ac:dyDescent="0.25">
      <c r="A3480" s="113">
        <v>45286</v>
      </c>
      <c r="B3480" s="21" t="s">
        <v>10469</v>
      </c>
      <c r="C3480" s="13" t="s">
        <v>166</v>
      </c>
      <c r="D3480" s="766"/>
      <c r="E3480" s="783"/>
      <c r="F3480" s="142">
        <v>140985</v>
      </c>
      <c r="G3480" s="784">
        <f t="shared" si="68"/>
        <v>-140985</v>
      </c>
      <c r="H3480" s="1167"/>
    </row>
    <row r="3481" spans="1:8" x14ac:dyDescent="0.25">
      <c r="A3481" s="113">
        <v>45286</v>
      </c>
      <c r="B3481" s="21" t="s">
        <v>10230</v>
      </c>
      <c r="C3481" s="13" t="s">
        <v>166</v>
      </c>
      <c r="D3481" s="766"/>
      <c r="E3481" s="783"/>
      <c r="F3481" s="142">
        <v>15980</v>
      </c>
      <c r="G3481" s="784">
        <f t="shared" si="68"/>
        <v>-15980</v>
      </c>
      <c r="H3481" s="1167"/>
    </row>
    <row r="3482" spans="1:8" x14ac:dyDescent="0.25">
      <c r="A3482" s="113">
        <v>45286</v>
      </c>
      <c r="B3482" s="21" t="s">
        <v>10569</v>
      </c>
      <c r="C3482" s="13" t="s">
        <v>166</v>
      </c>
      <c r="D3482" s="766"/>
      <c r="E3482" s="783"/>
      <c r="F3482" s="142">
        <v>45000</v>
      </c>
      <c r="G3482" s="784">
        <f t="shared" si="68"/>
        <v>-45000</v>
      </c>
      <c r="H3482" s="1167"/>
    </row>
    <row r="3483" spans="1:8" x14ac:dyDescent="0.25">
      <c r="A3483" s="113">
        <v>45286</v>
      </c>
      <c r="B3483" s="21" t="s">
        <v>10377</v>
      </c>
      <c r="C3483" s="13" t="s">
        <v>166</v>
      </c>
      <c r="D3483" s="766"/>
      <c r="E3483" s="783"/>
      <c r="F3483" s="142">
        <v>114255</v>
      </c>
      <c r="G3483" s="784">
        <f t="shared" si="68"/>
        <v>-114255</v>
      </c>
      <c r="H3483" s="1167"/>
    </row>
    <row r="3484" spans="1:8" x14ac:dyDescent="0.25">
      <c r="A3484" s="113">
        <v>45286</v>
      </c>
      <c r="B3484" s="21" t="s">
        <v>10907</v>
      </c>
      <c r="C3484" s="13" t="s">
        <v>166</v>
      </c>
      <c r="D3484" s="766"/>
      <c r="E3484" s="783"/>
      <c r="F3484" s="142">
        <v>83530</v>
      </c>
      <c r="G3484" s="784">
        <f t="shared" si="68"/>
        <v>-83530</v>
      </c>
      <c r="H3484" s="1167"/>
    </row>
    <row r="3485" spans="1:8" x14ac:dyDescent="0.25">
      <c r="A3485" s="113">
        <v>45286</v>
      </c>
      <c r="B3485" s="21" t="s">
        <v>11003</v>
      </c>
      <c r="C3485" s="13" t="s">
        <v>166</v>
      </c>
      <c r="D3485" s="766"/>
      <c r="E3485" s="783"/>
      <c r="F3485" s="142">
        <v>65500</v>
      </c>
      <c r="G3485" s="784">
        <f t="shared" si="68"/>
        <v>-65500</v>
      </c>
      <c r="H3485" s="1167"/>
    </row>
    <row r="3486" spans="1:8" x14ac:dyDescent="0.25">
      <c r="A3486" s="113">
        <v>45286</v>
      </c>
      <c r="B3486" s="21" t="s">
        <v>11442</v>
      </c>
      <c r="C3486" s="13" t="s">
        <v>166</v>
      </c>
      <c r="D3486" s="766"/>
      <c r="E3486" s="783"/>
      <c r="F3486" s="142">
        <v>250855</v>
      </c>
      <c r="G3486" s="784">
        <f t="shared" si="68"/>
        <v>-250855</v>
      </c>
      <c r="H3486" s="1167"/>
    </row>
    <row r="3487" spans="1:8" x14ac:dyDescent="0.25">
      <c r="A3487" s="113">
        <v>45286</v>
      </c>
      <c r="B3487" s="21" t="s">
        <v>11613</v>
      </c>
      <c r="C3487" s="13" t="s">
        <v>166</v>
      </c>
      <c r="D3487" s="766"/>
      <c r="E3487" s="783"/>
      <c r="F3487" s="142">
        <v>41135</v>
      </c>
      <c r="G3487" s="784">
        <f t="shared" si="68"/>
        <v>-41135</v>
      </c>
      <c r="H3487" s="1167"/>
    </row>
    <row r="3488" spans="1:8" x14ac:dyDescent="0.25">
      <c r="A3488" s="113">
        <v>45286</v>
      </c>
      <c r="B3488" s="21" t="s">
        <v>10907</v>
      </c>
      <c r="C3488" s="13" t="s">
        <v>166</v>
      </c>
      <c r="D3488" s="766"/>
      <c r="E3488" s="783"/>
      <c r="F3488" s="147">
        <v>103490</v>
      </c>
      <c r="G3488" s="784">
        <f t="shared" si="68"/>
        <v>-103490</v>
      </c>
      <c r="H3488" s="1167"/>
    </row>
    <row r="3489" spans="1:8" x14ac:dyDescent="0.25">
      <c r="A3489" s="113">
        <v>45286</v>
      </c>
      <c r="B3489" s="21" t="s">
        <v>11892</v>
      </c>
      <c r="C3489" s="13" t="s">
        <v>166</v>
      </c>
      <c r="D3489" s="766"/>
      <c r="E3489" s="783"/>
      <c r="F3489" s="147">
        <v>56000</v>
      </c>
      <c r="G3489" s="784">
        <f t="shared" si="68"/>
        <v>-56000</v>
      </c>
      <c r="H3489" s="1167"/>
    </row>
    <row r="3490" spans="1:8" ht="16.5" thickBot="1" x14ac:dyDescent="0.3">
      <c r="A3490" s="113">
        <v>45286</v>
      </c>
      <c r="B3490" s="21" t="s">
        <v>12201</v>
      </c>
      <c r="C3490" s="13" t="s">
        <v>166</v>
      </c>
      <c r="D3490" s="766"/>
      <c r="E3490" s="783"/>
      <c r="F3490" s="786">
        <v>45650</v>
      </c>
      <c r="G3490" s="784">
        <f t="shared" si="68"/>
        <v>-45650</v>
      </c>
      <c r="H3490" s="1167"/>
    </row>
    <row r="3491" spans="1:8" x14ac:dyDescent="0.25">
      <c r="A3491" s="113">
        <v>45286</v>
      </c>
      <c r="B3491" s="21" t="s">
        <v>10907</v>
      </c>
      <c r="C3491" s="13" t="s">
        <v>166</v>
      </c>
      <c r="D3491" s="766" t="s">
        <v>9810</v>
      </c>
      <c r="E3491" s="783">
        <v>3500</v>
      </c>
      <c r="F3491" s="214"/>
      <c r="G3491" s="784">
        <f t="shared" si="68"/>
        <v>3500</v>
      </c>
      <c r="H3491" s="1107"/>
    </row>
    <row r="3492" spans="1:8" x14ac:dyDescent="0.25">
      <c r="A3492" s="113">
        <v>45287</v>
      </c>
      <c r="B3492" s="21" t="s">
        <v>11892</v>
      </c>
      <c r="C3492" s="13" t="s">
        <v>12033</v>
      </c>
      <c r="D3492" s="766"/>
      <c r="E3492" s="22">
        <v>1044000</v>
      </c>
      <c r="F3492" s="112"/>
      <c r="G3492" s="14">
        <f>E3492-F3492</f>
        <v>1044000</v>
      </c>
      <c r="H3492" s="13"/>
    </row>
    <row r="3493" spans="1:8" x14ac:dyDescent="0.25">
      <c r="A3493" s="113">
        <v>45287</v>
      </c>
      <c r="B3493" s="21" t="s">
        <v>10907</v>
      </c>
      <c r="C3493" s="13" t="s">
        <v>8392</v>
      </c>
      <c r="D3493" s="766" t="s">
        <v>12047</v>
      </c>
      <c r="E3493" s="22">
        <v>26569</v>
      </c>
      <c r="F3493" s="19"/>
      <c r="G3493" s="14">
        <f>E3493-F3493</f>
        <v>26569</v>
      </c>
      <c r="H3493" s="13"/>
    </row>
    <row r="3494" spans="1:8" x14ac:dyDescent="0.25">
      <c r="A3494" s="113">
        <v>45287</v>
      </c>
      <c r="B3494" s="21" t="s">
        <v>11442</v>
      </c>
      <c r="C3494" s="13" t="s">
        <v>8392</v>
      </c>
      <c r="D3494" s="766" t="s">
        <v>12048</v>
      </c>
      <c r="E3494" s="22">
        <v>15289</v>
      </c>
      <c r="F3494" s="19"/>
      <c r="G3494" s="14">
        <f>E3494-F3494</f>
        <v>15289</v>
      </c>
      <c r="H3494" s="13"/>
    </row>
    <row r="3495" spans="1:8" ht="16.5" thickBot="1" x14ac:dyDescent="0.3">
      <c r="A3495" s="113">
        <v>45287</v>
      </c>
      <c r="B3495" s="21" t="s">
        <v>11892</v>
      </c>
      <c r="C3495" s="13" t="s">
        <v>12033</v>
      </c>
      <c r="D3495" s="766"/>
      <c r="E3495" s="22"/>
      <c r="F3495" s="110">
        <v>1000000</v>
      </c>
      <c r="G3495" s="14">
        <f>E3495-F3495</f>
        <v>-1000000</v>
      </c>
      <c r="H3495" s="13" t="s">
        <v>12032</v>
      </c>
    </row>
    <row r="3496" spans="1:8" x14ac:dyDescent="0.25">
      <c r="A3496" s="113">
        <v>45287</v>
      </c>
      <c r="B3496" s="21" t="s">
        <v>1399</v>
      </c>
      <c r="C3496" s="13" t="s">
        <v>1802</v>
      </c>
      <c r="D3496" s="766"/>
      <c r="E3496" s="783"/>
      <c r="F3496" s="785">
        <v>159545</v>
      </c>
      <c r="G3496" s="784">
        <f t="shared" si="68"/>
        <v>-159545</v>
      </c>
      <c r="H3496" s="1156" t="s">
        <v>13057</v>
      </c>
    </row>
    <row r="3497" spans="1:8" x14ac:dyDescent="0.25">
      <c r="A3497" s="113">
        <v>45287</v>
      </c>
      <c r="B3497" s="21" t="s">
        <v>6407</v>
      </c>
      <c r="C3497" s="13" t="s">
        <v>1802</v>
      </c>
      <c r="D3497" s="766"/>
      <c r="E3497" s="783"/>
      <c r="F3497" s="142">
        <v>80843</v>
      </c>
      <c r="G3497" s="784">
        <f t="shared" si="68"/>
        <v>-80843</v>
      </c>
      <c r="H3497" s="1157"/>
    </row>
    <row r="3498" spans="1:8" x14ac:dyDescent="0.25">
      <c r="A3498" s="113">
        <v>45287</v>
      </c>
      <c r="B3498" s="21" t="s">
        <v>6506</v>
      </c>
      <c r="C3498" s="13" t="s">
        <v>1802</v>
      </c>
      <c r="D3498" s="766"/>
      <c r="E3498" s="783"/>
      <c r="F3498" s="142">
        <v>4245</v>
      </c>
      <c r="G3498" s="784">
        <f t="shared" si="68"/>
        <v>-4245</v>
      </c>
      <c r="H3498" s="1157"/>
    </row>
    <row r="3499" spans="1:8" ht="16.5" thickBot="1" x14ac:dyDescent="0.3">
      <c r="A3499" s="113">
        <v>45287</v>
      </c>
      <c r="B3499" s="21" t="s">
        <v>10294</v>
      </c>
      <c r="C3499" s="13" t="s">
        <v>1802</v>
      </c>
      <c r="D3499" s="766"/>
      <c r="E3499" s="783"/>
      <c r="F3499" s="786">
        <v>5367</v>
      </c>
      <c r="G3499" s="784">
        <f t="shared" si="68"/>
        <v>-5367</v>
      </c>
      <c r="H3499" s="1158"/>
    </row>
    <row r="3500" spans="1:8" x14ac:dyDescent="0.25">
      <c r="A3500" s="113">
        <v>45288</v>
      </c>
      <c r="B3500" s="21" t="s">
        <v>10574</v>
      </c>
      <c r="C3500" s="13" t="s">
        <v>7465</v>
      </c>
      <c r="D3500" s="766"/>
      <c r="E3500" s="22"/>
      <c r="F3500" s="112">
        <v>1500000</v>
      </c>
      <c r="G3500" s="14">
        <f t="shared" si="68"/>
        <v>-1500000</v>
      </c>
      <c r="H3500" s="13" t="s">
        <v>12032</v>
      </c>
    </row>
    <row r="3501" spans="1:8" x14ac:dyDescent="0.25">
      <c r="A3501" s="113">
        <v>45288</v>
      </c>
      <c r="B3501" s="21" t="s">
        <v>10907</v>
      </c>
      <c r="C3501" s="13" t="s">
        <v>166</v>
      </c>
      <c r="D3501" s="766" t="s">
        <v>12133</v>
      </c>
      <c r="E3501" s="22">
        <v>7000</v>
      </c>
      <c r="F3501" s="19"/>
      <c r="G3501" s="14">
        <f t="shared" si="68"/>
        <v>7000</v>
      </c>
      <c r="H3501" s="13"/>
    </row>
    <row r="3502" spans="1:8" x14ac:dyDescent="0.25">
      <c r="A3502" s="113">
        <v>45289</v>
      </c>
      <c r="B3502" s="21" t="s">
        <v>10574</v>
      </c>
      <c r="C3502" s="13" t="s">
        <v>8089</v>
      </c>
      <c r="D3502" s="766"/>
      <c r="E3502" s="22"/>
      <c r="F3502" s="19">
        <v>1000000</v>
      </c>
      <c r="G3502" s="14">
        <f t="shared" si="68"/>
        <v>-1000000</v>
      </c>
      <c r="H3502" s="13" t="s">
        <v>12032</v>
      </c>
    </row>
    <row r="3503" spans="1:8" x14ac:dyDescent="0.25">
      <c r="A3503" s="113">
        <v>45289</v>
      </c>
      <c r="B3503" s="21" t="s">
        <v>11613</v>
      </c>
      <c r="C3503" s="13" t="s">
        <v>180</v>
      </c>
      <c r="D3503" s="766"/>
      <c r="E3503" s="22"/>
      <c r="F3503" s="19">
        <v>250000</v>
      </c>
      <c r="G3503" s="14">
        <f t="shared" si="68"/>
        <v>-250000</v>
      </c>
      <c r="H3503" s="13" t="s">
        <v>12021</v>
      </c>
    </row>
    <row r="3504" spans="1:8" x14ac:dyDescent="0.25">
      <c r="A3504" s="113">
        <v>45289</v>
      </c>
      <c r="B3504" s="21" t="s">
        <v>10230</v>
      </c>
      <c r="C3504" s="13" t="s">
        <v>7465</v>
      </c>
      <c r="D3504" s="766"/>
      <c r="E3504" s="22"/>
      <c r="F3504" s="19">
        <v>1000000</v>
      </c>
      <c r="G3504" s="14">
        <f t="shared" si="68"/>
        <v>-1000000</v>
      </c>
      <c r="H3504" s="13" t="s">
        <v>12032</v>
      </c>
    </row>
    <row r="3505" spans="1:8" x14ac:dyDescent="0.25">
      <c r="A3505" s="113">
        <v>45289</v>
      </c>
      <c r="B3505" s="21" t="s">
        <v>11892</v>
      </c>
      <c r="C3505" s="13" t="s">
        <v>8089</v>
      </c>
      <c r="D3505" s="766"/>
      <c r="E3505" s="22">
        <v>2000000</v>
      </c>
      <c r="F3505" s="19"/>
      <c r="G3505" s="14">
        <f t="shared" si="68"/>
        <v>2000000</v>
      </c>
      <c r="H3505" s="54" t="s">
        <v>12332</v>
      </c>
    </row>
    <row r="3506" spans="1:8" x14ac:dyDescent="0.25">
      <c r="A3506" s="113">
        <v>45289</v>
      </c>
      <c r="B3506" s="21" t="s">
        <v>11892</v>
      </c>
      <c r="C3506" s="13" t="s">
        <v>8089</v>
      </c>
      <c r="D3506" s="766"/>
      <c r="E3506" s="22"/>
      <c r="F3506" s="19">
        <v>1000000</v>
      </c>
      <c r="G3506" s="14">
        <f t="shared" si="68"/>
        <v>-1000000</v>
      </c>
      <c r="H3506" s="54" t="s">
        <v>12030</v>
      </c>
    </row>
    <row r="3507" spans="1:8" x14ac:dyDescent="0.25">
      <c r="A3507" s="113">
        <v>45289</v>
      </c>
      <c r="B3507" s="21" t="s">
        <v>11892</v>
      </c>
      <c r="C3507" s="13" t="s">
        <v>8089</v>
      </c>
      <c r="D3507" s="766"/>
      <c r="E3507" s="22"/>
      <c r="F3507" s="19">
        <v>250000</v>
      </c>
      <c r="G3507" s="14">
        <f t="shared" si="68"/>
        <v>-250000</v>
      </c>
      <c r="H3507" s="54" t="s">
        <v>12031</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45293</v>
      </c>
      <c r="B3509" s="21" t="s">
        <v>9830</v>
      </c>
      <c r="C3509" s="13" t="s">
        <v>180</v>
      </c>
      <c r="D3509" s="766"/>
      <c r="E3509" s="22">
        <v>199500</v>
      </c>
      <c r="F3509" s="19"/>
      <c r="G3509" s="14">
        <f t="shared" si="68"/>
        <v>199500</v>
      </c>
      <c r="H3509" s="54"/>
    </row>
    <row r="3510" spans="1:8" x14ac:dyDescent="0.25">
      <c r="A3510" s="113">
        <v>45294</v>
      </c>
      <c r="B3510" s="21" t="s">
        <v>10569</v>
      </c>
      <c r="C3510" s="13" t="s">
        <v>5680</v>
      </c>
      <c r="D3510" s="766"/>
      <c r="E3510" s="22"/>
      <c r="F3510" s="19">
        <v>60000</v>
      </c>
      <c r="G3510" s="14">
        <f t="shared" si="68"/>
        <v>-60000</v>
      </c>
      <c r="H3510" s="1237" t="s">
        <v>11998</v>
      </c>
    </row>
    <row r="3511" spans="1:8" x14ac:dyDescent="0.25">
      <c r="A3511" s="113">
        <v>45294</v>
      </c>
      <c r="B3511" s="21" t="s">
        <v>10377</v>
      </c>
      <c r="C3511" s="13" t="s">
        <v>5680</v>
      </c>
      <c r="D3511" s="766"/>
      <c r="E3511" s="22"/>
      <c r="F3511" s="19">
        <v>190000</v>
      </c>
      <c r="G3511" s="14">
        <f t="shared" si="68"/>
        <v>-190000</v>
      </c>
      <c r="H3511" s="1239"/>
    </row>
    <row r="3512" spans="1:8" x14ac:dyDescent="0.25">
      <c r="A3512" s="113">
        <v>45294</v>
      </c>
      <c r="B3512" s="21" t="s">
        <v>10907</v>
      </c>
      <c r="C3512" s="13" t="s">
        <v>12489</v>
      </c>
      <c r="D3512" s="766"/>
      <c r="E3512" s="22"/>
      <c r="F3512" s="19">
        <v>500000</v>
      </c>
      <c r="G3512" s="14">
        <f t="shared" si="68"/>
        <v>-500000</v>
      </c>
      <c r="H3512" s="54" t="s">
        <v>12031</v>
      </c>
    </row>
    <row r="3513" spans="1:8" ht="18.75" x14ac:dyDescent="0.25">
      <c r="A3513" s="113">
        <v>45294</v>
      </c>
      <c r="B3513" s="21" t="s">
        <v>11085</v>
      </c>
      <c r="C3513" s="13" t="s">
        <v>180</v>
      </c>
      <c r="D3513" s="766" t="s">
        <v>12137</v>
      </c>
      <c r="E3513" s="22">
        <v>1154145</v>
      </c>
      <c r="F3513" s="19"/>
      <c r="G3513" s="14">
        <f t="shared" si="68"/>
        <v>1154145</v>
      </c>
      <c r="H3513" s="927" t="s">
        <v>12138</v>
      </c>
    </row>
    <row r="3514" spans="1:8" x14ac:dyDescent="0.25">
      <c r="A3514" s="113">
        <v>45295</v>
      </c>
      <c r="B3514" s="21" t="s">
        <v>11085</v>
      </c>
      <c r="C3514" s="13" t="s">
        <v>180</v>
      </c>
      <c r="D3514" s="766"/>
      <c r="E3514" s="22"/>
      <c r="F3514" s="19">
        <v>1154145</v>
      </c>
      <c r="G3514" s="14">
        <f t="shared" si="68"/>
        <v>-1154145</v>
      </c>
      <c r="H3514" s="13" t="s">
        <v>12130</v>
      </c>
    </row>
    <row r="3515" spans="1:8" x14ac:dyDescent="0.25">
      <c r="A3515" s="113">
        <v>45295</v>
      </c>
      <c r="B3515" s="21" t="s">
        <v>8557</v>
      </c>
      <c r="C3515" s="13" t="s">
        <v>164</v>
      </c>
      <c r="D3515" s="766" t="s">
        <v>12486</v>
      </c>
      <c r="E3515" s="22">
        <v>111994</v>
      </c>
      <c r="F3515" s="19"/>
      <c r="G3515" s="14">
        <f t="shared" si="68"/>
        <v>111994</v>
      </c>
      <c r="H3515" s="54"/>
    </row>
    <row r="3516" spans="1:8" x14ac:dyDescent="0.25">
      <c r="A3516" s="113">
        <v>45295</v>
      </c>
      <c r="B3516" s="21" t="s">
        <v>10230</v>
      </c>
      <c r="C3516" s="13" t="s">
        <v>8392</v>
      </c>
      <c r="D3516" s="766"/>
      <c r="E3516" s="22"/>
      <c r="F3516" s="19">
        <v>250000</v>
      </c>
      <c r="G3516" s="14">
        <f t="shared" si="68"/>
        <v>-250000</v>
      </c>
      <c r="H3516" s="1156" t="s">
        <v>12132</v>
      </c>
    </row>
    <row r="3517" spans="1:8" x14ac:dyDescent="0.25">
      <c r="A3517" s="113">
        <v>45295</v>
      </c>
      <c r="B3517" s="21" t="s">
        <v>11442</v>
      </c>
      <c r="C3517" s="13" t="s">
        <v>8392</v>
      </c>
      <c r="D3517" s="766"/>
      <c r="E3517" s="22"/>
      <c r="F3517" s="19">
        <v>250000</v>
      </c>
      <c r="G3517" s="14">
        <f t="shared" si="68"/>
        <v>-250000</v>
      </c>
      <c r="H3517" s="1157"/>
    </row>
    <row r="3518" spans="1:8" x14ac:dyDescent="0.25">
      <c r="A3518" s="113">
        <v>45295</v>
      </c>
      <c r="B3518" s="21" t="s">
        <v>11613</v>
      </c>
      <c r="C3518" s="13" t="s">
        <v>8392</v>
      </c>
      <c r="D3518" s="766"/>
      <c r="E3518" s="22"/>
      <c r="F3518" s="19">
        <v>500000</v>
      </c>
      <c r="G3518" s="14">
        <f t="shared" si="68"/>
        <v>-500000</v>
      </c>
      <c r="H3518" s="1158"/>
    </row>
    <row r="3519" spans="1:8" x14ac:dyDescent="0.25">
      <c r="A3519" s="113">
        <v>45295</v>
      </c>
      <c r="B3519" s="21" t="s">
        <v>11892</v>
      </c>
      <c r="C3519" s="13" t="s">
        <v>180</v>
      </c>
      <c r="D3519" s="766" t="s">
        <v>12135</v>
      </c>
      <c r="E3519" s="22">
        <v>94520</v>
      </c>
      <c r="F3519" s="19"/>
      <c r="G3519" s="14">
        <f t="shared" si="68"/>
        <v>94520</v>
      </c>
      <c r="H3519" s="343"/>
    </row>
    <row r="3520" spans="1:8" x14ac:dyDescent="0.25">
      <c r="A3520" s="113">
        <v>45295</v>
      </c>
      <c r="B3520" s="21" t="s">
        <v>10907</v>
      </c>
      <c r="C3520" s="13" t="s">
        <v>168</v>
      </c>
      <c r="D3520" s="766" t="s">
        <v>12238</v>
      </c>
      <c r="E3520" s="22">
        <v>8400</v>
      </c>
      <c r="F3520" s="19"/>
      <c r="G3520" s="14">
        <f t="shared" si="68"/>
        <v>8400</v>
      </c>
      <c r="H3520" s="343"/>
    </row>
    <row r="3521" spans="1:8" x14ac:dyDescent="0.25">
      <c r="A3521" s="113">
        <v>45297</v>
      </c>
      <c r="B3521" s="21" t="s">
        <v>11892</v>
      </c>
      <c r="C3521" s="13" t="s">
        <v>180</v>
      </c>
      <c r="D3521" s="766" t="s">
        <v>12136</v>
      </c>
      <c r="E3521" s="22">
        <v>9630</v>
      </c>
      <c r="F3521" s="19"/>
      <c r="G3521" s="14">
        <f t="shared" si="68"/>
        <v>9630</v>
      </c>
      <c r="H3521" s="343"/>
    </row>
    <row r="3522" spans="1:8" x14ac:dyDescent="0.25">
      <c r="A3522" s="113">
        <v>45299</v>
      </c>
      <c r="B3522" s="21" t="s">
        <v>9830</v>
      </c>
      <c r="C3522" s="13" t="s">
        <v>166</v>
      </c>
      <c r="D3522" s="766" t="s">
        <v>12134</v>
      </c>
      <c r="E3522" s="22">
        <v>33840</v>
      </c>
      <c r="F3522" s="19"/>
      <c r="G3522" s="14">
        <f t="shared" si="68"/>
        <v>33840</v>
      </c>
      <c r="H3522" s="13"/>
    </row>
    <row r="3523" spans="1:8" x14ac:dyDescent="0.25">
      <c r="A3523" s="113">
        <v>45299</v>
      </c>
      <c r="B3523" s="21" t="s">
        <v>11613</v>
      </c>
      <c r="C3523" s="13" t="s">
        <v>168</v>
      </c>
      <c r="D3523" s="766" t="s">
        <v>12239</v>
      </c>
      <c r="E3523" s="22">
        <v>102000</v>
      </c>
      <c r="F3523" s="19"/>
      <c r="G3523" s="14">
        <f t="shared" si="68"/>
        <v>102000</v>
      </c>
      <c r="H3523" s="13"/>
    </row>
    <row r="3524" spans="1:8" x14ac:dyDescent="0.25">
      <c r="A3524" s="113">
        <v>45299</v>
      </c>
      <c r="B3524" s="21" t="s">
        <v>12241</v>
      </c>
      <c r="C3524" s="13" t="s">
        <v>168</v>
      </c>
      <c r="D3524" s="766" t="s">
        <v>12240</v>
      </c>
      <c r="E3524" s="22">
        <v>82500</v>
      </c>
      <c r="F3524" s="19"/>
      <c r="G3524" s="14">
        <f t="shared" si="68"/>
        <v>82500</v>
      </c>
      <c r="H3524" s="13"/>
    </row>
    <row r="3525" spans="1:8" x14ac:dyDescent="0.25">
      <c r="A3525" s="113">
        <v>45299</v>
      </c>
      <c r="B3525" s="21"/>
      <c r="C3525" s="13" t="s">
        <v>164</v>
      </c>
      <c r="D3525" s="766" t="s">
        <v>12484</v>
      </c>
      <c r="E3525" s="22">
        <v>34317</v>
      </c>
      <c r="F3525" s="19"/>
      <c r="G3525" s="14">
        <f t="shared" si="68"/>
        <v>34317</v>
      </c>
      <c r="H3525" s="54"/>
    </row>
    <row r="3526" spans="1:8" x14ac:dyDescent="0.25">
      <c r="A3526" s="113">
        <v>45300</v>
      </c>
      <c r="B3526" s="21" t="s">
        <v>10294</v>
      </c>
      <c r="C3526" s="13" t="s">
        <v>8392</v>
      </c>
      <c r="D3526" s="766"/>
      <c r="E3526" s="22"/>
      <c r="F3526" s="19">
        <v>25780</v>
      </c>
      <c r="G3526" s="14">
        <f t="shared" ref="G3526:G3561" si="69">E3526-F3526</f>
        <v>-25780</v>
      </c>
      <c r="H3526" s="1171" t="s">
        <v>12305</v>
      </c>
    </row>
    <row r="3527" spans="1:8" x14ac:dyDescent="0.25">
      <c r="A3527" s="113">
        <v>45300</v>
      </c>
      <c r="B3527" s="21" t="s">
        <v>10230</v>
      </c>
      <c r="C3527" s="13" t="s">
        <v>8392</v>
      </c>
      <c r="D3527" s="766"/>
      <c r="E3527" s="22"/>
      <c r="F3527" s="19">
        <v>10470</v>
      </c>
      <c r="G3527" s="14">
        <f t="shared" si="69"/>
        <v>-10470</v>
      </c>
      <c r="H3527" s="1175"/>
    </row>
    <row r="3528" spans="1:8" x14ac:dyDescent="0.25">
      <c r="A3528" s="113">
        <v>45300</v>
      </c>
      <c r="B3528" s="21" t="s">
        <v>10574</v>
      </c>
      <c r="C3528" s="13" t="s">
        <v>8392</v>
      </c>
      <c r="D3528" s="766"/>
      <c r="E3528" s="22"/>
      <c r="F3528" s="19">
        <v>1347</v>
      </c>
      <c r="G3528" s="14">
        <f t="shared" si="69"/>
        <v>-1347</v>
      </c>
      <c r="H3528" s="1175"/>
    </row>
    <row r="3529" spans="1:8" x14ac:dyDescent="0.25">
      <c r="A3529" s="113">
        <v>45300</v>
      </c>
      <c r="B3529" s="21" t="s">
        <v>10907</v>
      </c>
      <c r="C3529" s="13" t="s">
        <v>8392</v>
      </c>
      <c r="D3529" s="766"/>
      <c r="E3529" s="22"/>
      <c r="F3529" s="19">
        <v>187415</v>
      </c>
      <c r="G3529" s="14">
        <f t="shared" si="69"/>
        <v>-187415</v>
      </c>
      <c r="H3529" s="1175"/>
    </row>
    <row r="3530" spans="1:8" x14ac:dyDescent="0.25">
      <c r="A3530" s="113">
        <v>45300</v>
      </c>
      <c r="B3530" s="21" t="s">
        <v>11003</v>
      </c>
      <c r="C3530" s="13" t="s">
        <v>8392</v>
      </c>
      <c r="D3530" s="766"/>
      <c r="E3530" s="22"/>
      <c r="F3530" s="19">
        <v>4390</v>
      </c>
      <c r="G3530" s="14">
        <f t="shared" si="69"/>
        <v>-4390</v>
      </c>
      <c r="H3530" s="1175"/>
    </row>
    <row r="3531" spans="1:8" x14ac:dyDescent="0.25">
      <c r="A3531" s="113">
        <v>45300</v>
      </c>
      <c r="B3531" s="21" t="s">
        <v>11071</v>
      </c>
      <c r="C3531" s="13" t="s">
        <v>8392</v>
      </c>
      <c r="D3531" s="766"/>
      <c r="E3531" s="22"/>
      <c r="F3531" s="19">
        <v>75122</v>
      </c>
      <c r="G3531" s="14">
        <f t="shared" si="69"/>
        <v>-75122</v>
      </c>
      <c r="H3531" s="1175"/>
    </row>
    <row r="3532" spans="1:8" x14ac:dyDescent="0.25">
      <c r="A3532" s="113">
        <v>45300</v>
      </c>
      <c r="B3532" s="21" t="s">
        <v>11442</v>
      </c>
      <c r="C3532" s="13" t="s">
        <v>8392</v>
      </c>
      <c r="D3532" s="766"/>
      <c r="E3532" s="22"/>
      <c r="F3532" s="19">
        <v>130168</v>
      </c>
      <c r="G3532" s="14">
        <f t="shared" si="69"/>
        <v>-130168</v>
      </c>
      <c r="H3532" s="1175"/>
    </row>
    <row r="3533" spans="1:8" x14ac:dyDescent="0.25">
      <c r="A3533" s="113">
        <v>45300</v>
      </c>
      <c r="B3533" s="21" t="s">
        <v>11267</v>
      </c>
      <c r="C3533" s="13" t="s">
        <v>8392</v>
      </c>
      <c r="D3533" s="766"/>
      <c r="E3533" s="22"/>
      <c r="F3533" s="19">
        <v>13416</v>
      </c>
      <c r="G3533" s="14">
        <f t="shared" si="69"/>
        <v>-13416</v>
      </c>
      <c r="H3533" s="1175"/>
    </row>
    <row r="3534" spans="1:8" x14ac:dyDescent="0.25">
      <c r="A3534" s="113">
        <v>45300</v>
      </c>
      <c r="B3534" s="21" t="s">
        <v>11712</v>
      </c>
      <c r="C3534" s="13" t="s">
        <v>8392</v>
      </c>
      <c r="D3534" s="766"/>
      <c r="E3534" s="22"/>
      <c r="F3534" s="19">
        <v>56173</v>
      </c>
      <c r="G3534" s="14">
        <f t="shared" si="69"/>
        <v>-56173</v>
      </c>
      <c r="H3534" s="1175"/>
    </row>
    <row r="3535" spans="1:8" x14ac:dyDescent="0.25">
      <c r="A3535" s="113">
        <v>45300</v>
      </c>
      <c r="B3535" s="21" t="s">
        <v>11507</v>
      </c>
      <c r="C3535" s="13" t="s">
        <v>8392</v>
      </c>
      <c r="D3535" s="766"/>
      <c r="E3535" s="22"/>
      <c r="F3535" s="19">
        <v>73043</v>
      </c>
      <c r="G3535" s="14">
        <f t="shared" si="69"/>
        <v>-73043</v>
      </c>
      <c r="H3535" s="1175"/>
    </row>
    <row r="3536" spans="1:8" x14ac:dyDescent="0.25">
      <c r="A3536" s="113">
        <v>45300</v>
      </c>
      <c r="B3536" s="21" t="s">
        <v>11613</v>
      </c>
      <c r="C3536" s="13" t="s">
        <v>8392</v>
      </c>
      <c r="D3536" s="766"/>
      <c r="E3536" s="22"/>
      <c r="F3536" s="19">
        <v>322676</v>
      </c>
      <c r="G3536" s="14">
        <f t="shared" si="69"/>
        <v>-322676</v>
      </c>
      <c r="H3536" s="1172"/>
    </row>
    <row r="3537" spans="1:8" x14ac:dyDescent="0.25">
      <c r="A3537" s="113">
        <v>45300</v>
      </c>
      <c r="B3537" s="21" t="s">
        <v>9830</v>
      </c>
      <c r="C3537" s="13" t="s">
        <v>164</v>
      </c>
      <c r="D3537" s="766" t="s">
        <v>12488</v>
      </c>
      <c r="E3537" s="22">
        <v>30000</v>
      </c>
      <c r="F3537" s="19"/>
      <c r="G3537" s="14">
        <f t="shared" si="69"/>
        <v>30000</v>
      </c>
      <c r="H3537" s="956"/>
    </row>
    <row r="3538" spans="1:8" x14ac:dyDescent="0.25">
      <c r="A3538" s="113">
        <v>45301</v>
      </c>
      <c r="B3538" s="21" t="s">
        <v>10907</v>
      </c>
      <c r="C3538" s="13" t="s">
        <v>166</v>
      </c>
      <c r="D3538" s="766" t="s">
        <v>12472</v>
      </c>
      <c r="E3538" s="22">
        <v>10500</v>
      </c>
      <c r="F3538" s="19"/>
      <c r="G3538" s="14">
        <f t="shared" si="69"/>
        <v>10500</v>
      </c>
      <c r="H3538" s="956"/>
    </row>
    <row r="3539" spans="1:8" x14ac:dyDescent="0.25">
      <c r="A3539" s="113">
        <v>45301</v>
      </c>
      <c r="B3539" s="21" t="s">
        <v>11892</v>
      </c>
      <c r="C3539" s="13" t="s">
        <v>168</v>
      </c>
      <c r="D3539" s="766" t="s">
        <v>12242</v>
      </c>
      <c r="E3539" s="22">
        <v>239352</v>
      </c>
      <c r="F3539" s="19"/>
      <c r="G3539" s="14">
        <f t="shared" si="69"/>
        <v>239352</v>
      </c>
      <c r="H3539" s="13"/>
    </row>
    <row r="3540" spans="1:8" ht="16.5" thickBot="1" x14ac:dyDescent="0.3">
      <c r="A3540" s="113">
        <v>45301</v>
      </c>
      <c r="B3540" s="21" t="s">
        <v>11892</v>
      </c>
      <c r="C3540" s="13" t="s">
        <v>168</v>
      </c>
      <c r="D3540" s="766" t="s">
        <v>12243</v>
      </c>
      <c r="E3540" s="22">
        <v>115501</v>
      </c>
      <c r="F3540" s="19"/>
      <c r="G3540" s="14">
        <f t="shared" si="69"/>
        <v>115501</v>
      </c>
      <c r="H3540" s="13"/>
    </row>
    <row r="3541" spans="1:8" x14ac:dyDescent="0.25">
      <c r="A3541" s="113">
        <v>45303</v>
      </c>
      <c r="B3541" s="21" t="s">
        <v>9965</v>
      </c>
      <c r="C3541" s="13" t="s">
        <v>168</v>
      </c>
      <c r="D3541" s="766"/>
      <c r="E3541" s="783"/>
      <c r="F3541" s="785">
        <v>148537</v>
      </c>
      <c r="G3541" s="784">
        <f t="shared" si="69"/>
        <v>-148537</v>
      </c>
      <c r="H3541" s="1156" t="s">
        <v>12277</v>
      </c>
    </row>
    <row r="3542" spans="1:8" x14ac:dyDescent="0.25">
      <c r="A3542" s="113">
        <v>45303</v>
      </c>
      <c r="B3542" s="21" t="s">
        <v>10294</v>
      </c>
      <c r="C3542" s="13" t="s">
        <v>168</v>
      </c>
      <c r="D3542" s="766"/>
      <c r="E3542" s="783"/>
      <c r="F3542" s="142">
        <v>8740</v>
      </c>
      <c r="G3542" s="784">
        <f t="shared" si="69"/>
        <v>-8740</v>
      </c>
      <c r="H3542" s="1157"/>
    </row>
    <row r="3543" spans="1:8" x14ac:dyDescent="0.25">
      <c r="A3543" s="113">
        <v>45303</v>
      </c>
      <c r="B3543" s="21" t="s">
        <v>10569</v>
      </c>
      <c r="C3543" s="13" t="s">
        <v>168</v>
      </c>
      <c r="D3543" s="766"/>
      <c r="E3543" s="783"/>
      <c r="F3543" s="142">
        <v>91300</v>
      </c>
      <c r="G3543" s="784">
        <f t="shared" si="69"/>
        <v>-91300</v>
      </c>
      <c r="H3543" s="1157"/>
    </row>
    <row r="3544" spans="1:8" x14ac:dyDescent="0.25">
      <c r="A3544" s="113">
        <v>45303</v>
      </c>
      <c r="B3544" s="21" t="s">
        <v>7805</v>
      </c>
      <c r="C3544" s="13" t="s">
        <v>168</v>
      </c>
      <c r="D3544" s="766"/>
      <c r="E3544" s="783"/>
      <c r="F3544" s="142">
        <v>10980</v>
      </c>
      <c r="G3544" s="784">
        <f t="shared" si="69"/>
        <v>-10980</v>
      </c>
      <c r="H3544" s="1157"/>
    </row>
    <row r="3545" spans="1:8" x14ac:dyDescent="0.25">
      <c r="A3545" s="113">
        <v>45303</v>
      </c>
      <c r="B3545" s="21" t="s">
        <v>10377</v>
      </c>
      <c r="C3545" s="13" t="s">
        <v>168</v>
      </c>
      <c r="D3545" s="766"/>
      <c r="E3545" s="783"/>
      <c r="F3545" s="142">
        <v>206520</v>
      </c>
      <c r="G3545" s="784">
        <f t="shared" si="69"/>
        <v>-206520</v>
      </c>
      <c r="H3545" s="1157"/>
    </row>
    <row r="3546" spans="1:8" x14ac:dyDescent="0.25">
      <c r="A3546" s="113">
        <v>45303</v>
      </c>
      <c r="B3546" s="21" t="s">
        <v>11267</v>
      </c>
      <c r="C3546" s="13" t="s">
        <v>168</v>
      </c>
      <c r="D3546" s="766"/>
      <c r="E3546" s="783"/>
      <c r="F3546" s="142">
        <v>19640</v>
      </c>
      <c r="G3546" s="784">
        <f t="shared" si="69"/>
        <v>-19640</v>
      </c>
      <c r="H3546" s="1157"/>
    </row>
    <row r="3547" spans="1:8" x14ac:dyDescent="0.25">
      <c r="A3547" s="113">
        <v>45303</v>
      </c>
      <c r="B3547" s="21" t="s">
        <v>10469</v>
      </c>
      <c r="C3547" s="13" t="s">
        <v>168</v>
      </c>
      <c r="D3547" s="766"/>
      <c r="E3547" s="783"/>
      <c r="F3547" s="142">
        <v>259118</v>
      </c>
      <c r="G3547" s="784">
        <f t="shared" si="69"/>
        <v>-259118</v>
      </c>
      <c r="H3547" s="1157"/>
    </row>
    <row r="3548" spans="1:8" ht="16.5" thickBot="1" x14ac:dyDescent="0.3">
      <c r="A3548" s="113">
        <v>45303</v>
      </c>
      <c r="B3548" s="21" t="s">
        <v>10574</v>
      </c>
      <c r="C3548" s="13" t="s">
        <v>168</v>
      </c>
      <c r="D3548" s="766"/>
      <c r="E3548" s="783"/>
      <c r="F3548" s="786">
        <v>5165</v>
      </c>
      <c r="G3548" s="784">
        <f t="shared" si="69"/>
        <v>-5165</v>
      </c>
      <c r="H3548" s="1158"/>
    </row>
    <row r="3549" spans="1:8" x14ac:dyDescent="0.25">
      <c r="A3549" s="113">
        <v>45304</v>
      </c>
      <c r="B3549" s="21" t="s">
        <v>11892</v>
      </c>
      <c r="C3549" s="13" t="s">
        <v>7465</v>
      </c>
      <c r="D3549" s="766" t="s">
        <v>12236</v>
      </c>
      <c r="E3549" s="22">
        <v>816740</v>
      </c>
      <c r="F3549" s="19"/>
      <c r="G3549" s="14">
        <f t="shared" si="69"/>
        <v>816740</v>
      </c>
      <c r="H3549" s="13"/>
    </row>
    <row r="3550" spans="1:8" x14ac:dyDescent="0.25">
      <c r="A3550" s="113">
        <v>45304</v>
      </c>
      <c r="B3550" s="21" t="s">
        <v>11892</v>
      </c>
      <c r="C3550" s="13" t="s">
        <v>168</v>
      </c>
      <c r="D3550" s="766" t="s">
        <v>12244</v>
      </c>
      <c r="E3550" s="22">
        <v>328130</v>
      </c>
      <c r="F3550" s="19"/>
      <c r="G3550" s="14">
        <f t="shared" si="69"/>
        <v>328130</v>
      </c>
      <c r="H3550" s="13"/>
    </row>
    <row r="3551" spans="1:8" x14ac:dyDescent="0.25">
      <c r="A3551" s="113">
        <v>45304</v>
      </c>
      <c r="B3551" s="21" t="s">
        <v>11892</v>
      </c>
      <c r="C3551" s="13" t="s">
        <v>168</v>
      </c>
      <c r="D3551" s="766" t="s">
        <v>11912</v>
      </c>
      <c r="E3551" s="22">
        <v>151031</v>
      </c>
      <c r="F3551" s="19"/>
      <c r="G3551" s="14">
        <f t="shared" si="69"/>
        <v>151031</v>
      </c>
      <c r="H3551" s="13"/>
    </row>
    <row r="3552" spans="1:8" x14ac:dyDescent="0.25">
      <c r="A3552" s="113">
        <v>45304</v>
      </c>
      <c r="B3552" s="21" t="s">
        <v>11892</v>
      </c>
      <c r="C3552" s="13" t="s">
        <v>180</v>
      </c>
      <c r="D3552" s="766" t="s">
        <v>12248</v>
      </c>
      <c r="E3552" s="22">
        <v>408700</v>
      </c>
      <c r="F3552" s="19"/>
      <c r="G3552" s="14">
        <f t="shared" si="69"/>
        <v>408700</v>
      </c>
      <c r="H3552" s="13"/>
    </row>
    <row r="3553" spans="1:8" x14ac:dyDescent="0.25">
      <c r="A3553" s="113">
        <v>45305</v>
      </c>
      <c r="B3553" s="21" t="s">
        <v>11892</v>
      </c>
      <c r="C3553" s="13" t="s">
        <v>4724</v>
      </c>
      <c r="D3553" s="766"/>
      <c r="E3553" s="22"/>
      <c r="F3553" s="19">
        <v>550000</v>
      </c>
      <c r="G3553" s="14">
        <f t="shared" si="69"/>
        <v>-550000</v>
      </c>
      <c r="H3553" s="13" t="s">
        <v>12178</v>
      </c>
    </row>
    <row r="3554" spans="1:8" x14ac:dyDescent="0.25">
      <c r="A3554" s="113">
        <v>45305</v>
      </c>
      <c r="B3554" s="21" t="s">
        <v>11892</v>
      </c>
      <c r="C3554" s="13" t="s">
        <v>7465</v>
      </c>
      <c r="D3554" s="766" t="s">
        <v>12237</v>
      </c>
      <c r="E3554" s="22">
        <v>831940</v>
      </c>
      <c r="F3554" s="19"/>
      <c r="G3554" s="14">
        <f t="shared" si="69"/>
        <v>831940</v>
      </c>
      <c r="H3554" s="13"/>
    </row>
    <row r="3555" spans="1:8" x14ac:dyDescent="0.25">
      <c r="A3555" s="113">
        <v>45305</v>
      </c>
      <c r="B3555" s="21" t="s">
        <v>11892</v>
      </c>
      <c r="C3555" s="13" t="s">
        <v>168</v>
      </c>
      <c r="D3555" s="766" t="s">
        <v>12245</v>
      </c>
      <c r="E3555" s="22">
        <v>57332</v>
      </c>
      <c r="F3555" s="19"/>
      <c r="G3555" s="14">
        <f t="shared" si="69"/>
        <v>57332</v>
      </c>
      <c r="H3555" s="13"/>
    </row>
    <row r="3556" spans="1:8" x14ac:dyDescent="0.25">
      <c r="A3556" s="113">
        <v>45307</v>
      </c>
      <c r="B3556" s="21" t="s">
        <v>10907</v>
      </c>
      <c r="C3556" s="13" t="s">
        <v>180</v>
      </c>
      <c r="D3556" s="766" t="s">
        <v>12249</v>
      </c>
      <c r="E3556" s="22">
        <v>36300</v>
      </c>
      <c r="F3556" s="19"/>
      <c r="G3556" s="14">
        <f t="shared" si="69"/>
        <v>36300</v>
      </c>
      <c r="H3556" s="13"/>
    </row>
    <row r="3557" spans="1:8" x14ac:dyDescent="0.25">
      <c r="A3557" s="113">
        <v>45307</v>
      </c>
      <c r="B3557" s="21" t="s">
        <v>10907</v>
      </c>
      <c r="C3557" s="13" t="s">
        <v>12489</v>
      </c>
      <c r="D3557" s="766" t="s">
        <v>8966</v>
      </c>
      <c r="E3557" s="22">
        <v>57719</v>
      </c>
      <c r="F3557" s="19"/>
      <c r="G3557" s="14">
        <f t="shared" si="69"/>
        <v>57719</v>
      </c>
      <c r="H3557" s="13"/>
    </row>
    <row r="3558" spans="1:8" x14ac:dyDescent="0.25">
      <c r="A3558" s="113">
        <v>45309</v>
      </c>
      <c r="B3558" s="21" t="s">
        <v>11892</v>
      </c>
      <c r="C3558" s="13" t="s">
        <v>168</v>
      </c>
      <c r="D3558" s="766" t="s">
        <v>12246</v>
      </c>
      <c r="E3558" s="22">
        <v>24244</v>
      </c>
      <c r="F3558" s="19"/>
      <c r="G3558" s="14">
        <f t="shared" si="69"/>
        <v>24244</v>
      </c>
      <c r="H3558" s="13"/>
    </row>
    <row r="3559" spans="1:8" x14ac:dyDescent="0.25">
      <c r="A3559" s="113">
        <v>45309</v>
      </c>
      <c r="B3559" s="21" t="s">
        <v>10907</v>
      </c>
      <c r="C3559" s="13" t="s">
        <v>168</v>
      </c>
      <c r="D3559" s="766" t="s">
        <v>12247</v>
      </c>
      <c r="E3559" s="22">
        <v>28900</v>
      </c>
      <c r="F3559" s="19"/>
      <c r="G3559" s="14">
        <f t="shared" si="69"/>
        <v>28900</v>
      </c>
      <c r="H3559" s="13"/>
    </row>
    <row r="3560" spans="1:8" x14ac:dyDescent="0.25">
      <c r="A3560" s="113">
        <v>45309</v>
      </c>
      <c r="B3560" s="21" t="s">
        <v>10907</v>
      </c>
      <c r="C3560" s="13" t="s">
        <v>166</v>
      </c>
      <c r="D3560" s="766" t="s">
        <v>12473</v>
      </c>
      <c r="E3560" s="22">
        <v>5100</v>
      </c>
      <c r="F3560" s="19"/>
      <c r="G3560" s="14">
        <f t="shared" si="69"/>
        <v>5100</v>
      </c>
      <c r="H3560" s="13"/>
    </row>
    <row r="3561" spans="1:8" x14ac:dyDescent="0.25">
      <c r="A3561" s="113">
        <v>45310</v>
      </c>
      <c r="B3561" s="21" t="s">
        <v>10907</v>
      </c>
      <c r="C3561" s="13" t="s">
        <v>166</v>
      </c>
      <c r="D3561" s="766" t="s">
        <v>12474</v>
      </c>
      <c r="E3561" s="22">
        <v>7000</v>
      </c>
      <c r="F3561" s="19"/>
      <c r="G3561" s="14">
        <f t="shared" si="69"/>
        <v>7000</v>
      </c>
      <c r="H3561" s="13"/>
    </row>
    <row r="3562" spans="1:8" x14ac:dyDescent="0.25">
      <c r="A3562" s="113">
        <v>45310</v>
      </c>
      <c r="B3562" s="21" t="s">
        <v>8655</v>
      </c>
      <c r="C3562" s="13" t="s">
        <v>5186</v>
      </c>
      <c r="D3562" s="766"/>
      <c r="E3562" s="22"/>
      <c r="F3562" s="19">
        <v>200000</v>
      </c>
      <c r="G3562" s="14">
        <f t="shared" si="68"/>
        <v>-200000</v>
      </c>
      <c r="H3562" s="1171" t="s">
        <v>13053</v>
      </c>
    </row>
    <row r="3563" spans="1:8" x14ac:dyDescent="0.25">
      <c r="A3563" s="113">
        <v>45310</v>
      </c>
      <c r="B3563" s="21" t="s">
        <v>8866</v>
      </c>
      <c r="C3563" s="13" t="s">
        <v>5186</v>
      </c>
      <c r="D3563" s="766"/>
      <c r="E3563" s="22"/>
      <c r="F3563" s="19">
        <v>200000</v>
      </c>
      <c r="G3563" s="14">
        <f t="shared" si="68"/>
        <v>-200000</v>
      </c>
      <c r="H3563" s="1172"/>
    </row>
    <row r="3564" spans="1:8" x14ac:dyDescent="0.25">
      <c r="A3564" s="113">
        <v>45310</v>
      </c>
      <c r="B3564" s="21" t="s">
        <v>11892</v>
      </c>
      <c r="C3564" s="13" t="s">
        <v>4724</v>
      </c>
      <c r="D3564" s="766"/>
      <c r="E3564" s="22">
        <v>1680000</v>
      </c>
      <c r="F3564" s="19"/>
      <c r="G3564" s="14">
        <f t="shared" si="68"/>
        <v>1680000</v>
      </c>
      <c r="H3564" s="13"/>
    </row>
    <row r="3565" spans="1:8" x14ac:dyDescent="0.25">
      <c r="A3565" s="113">
        <v>45310</v>
      </c>
      <c r="B3565" s="21" t="s">
        <v>11892</v>
      </c>
      <c r="C3565" s="13" t="s">
        <v>4724</v>
      </c>
      <c r="D3565" s="766"/>
      <c r="E3565" s="22"/>
      <c r="F3565" s="19">
        <v>600000</v>
      </c>
      <c r="G3565" s="14">
        <f t="shared" si="68"/>
        <v>-600000</v>
      </c>
      <c r="H3565" s="13" t="s">
        <v>12144</v>
      </c>
    </row>
    <row r="3566" spans="1:8" x14ac:dyDescent="0.25">
      <c r="A3566" s="113">
        <v>45310</v>
      </c>
      <c r="B3566" s="21" t="s">
        <v>8041</v>
      </c>
      <c r="C3566" s="13" t="s">
        <v>3010</v>
      </c>
      <c r="D3566" s="766"/>
      <c r="E3566" s="22"/>
      <c r="F3566" s="19">
        <v>56522</v>
      </c>
      <c r="G3566" s="14">
        <f t="shared" si="68"/>
        <v>-56522</v>
      </c>
      <c r="H3566" s="13" t="s">
        <v>4976</v>
      </c>
    </row>
    <row r="3567" spans="1:8" x14ac:dyDescent="0.25">
      <c r="A3567" s="113">
        <v>45310</v>
      </c>
      <c r="B3567" s="21" t="s">
        <v>8041</v>
      </c>
      <c r="C3567" s="13" t="s">
        <v>8454</v>
      </c>
      <c r="D3567" s="766"/>
      <c r="E3567" s="22"/>
      <c r="F3567" s="19">
        <v>24000</v>
      </c>
      <c r="G3567" s="14">
        <f t="shared" si="68"/>
        <v>-24000</v>
      </c>
      <c r="H3567" s="13" t="s">
        <v>4976</v>
      </c>
    </row>
    <row r="3568" spans="1:8" x14ac:dyDescent="0.25">
      <c r="A3568" s="113">
        <v>45310</v>
      </c>
      <c r="B3568" s="21" t="s">
        <v>2932</v>
      </c>
      <c r="C3568" s="13" t="s">
        <v>10110</v>
      </c>
      <c r="D3568" s="766"/>
      <c r="E3568" s="22"/>
      <c r="F3568" s="19">
        <v>76350</v>
      </c>
      <c r="G3568" s="14">
        <f t="shared" si="68"/>
        <v>-76350</v>
      </c>
      <c r="H3568" s="13" t="s">
        <v>4976</v>
      </c>
    </row>
    <row r="3569" spans="1:8" x14ac:dyDescent="0.25">
      <c r="A3569" s="113">
        <v>45310</v>
      </c>
      <c r="B3569" s="21" t="s">
        <v>8041</v>
      </c>
      <c r="C3569" s="13" t="s">
        <v>161</v>
      </c>
      <c r="D3569" s="766"/>
      <c r="E3569" s="22"/>
      <c r="F3569" s="19">
        <v>33213</v>
      </c>
      <c r="G3569" s="14">
        <f t="shared" si="68"/>
        <v>-33213</v>
      </c>
      <c r="H3569" s="13" t="s">
        <v>4976</v>
      </c>
    </row>
    <row r="3570" spans="1:8" x14ac:dyDescent="0.25">
      <c r="A3570" s="113">
        <v>45310</v>
      </c>
      <c r="B3570" s="21" t="s">
        <v>1399</v>
      </c>
      <c r="C3570" s="13" t="s">
        <v>1814</v>
      </c>
      <c r="D3570" s="766"/>
      <c r="E3570" s="22"/>
      <c r="F3570" s="19">
        <v>101800</v>
      </c>
      <c r="G3570" s="14">
        <f t="shared" si="68"/>
        <v>-101800</v>
      </c>
      <c r="H3570" s="13" t="s">
        <v>4976</v>
      </c>
    </row>
    <row r="3571" spans="1:8" x14ac:dyDescent="0.25">
      <c r="A3571" s="113">
        <v>45310</v>
      </c>
      <c r="B3571" s="21" t="s">
        <v>4720</v>
      </c>
      <c r="C3571" s="13" t="s">
        <v>1814</v>
      </c>
      <c r="D3571" s="766"/>
      <c r="E3571" s="22"/>
      <c r="F3571" s="19">
        <v>99334</v>
      </c>
      <c r="G3571" s="14">
        <f t="shared" si="68"/>
        <v>-99334</v>
      </c>
      <c r="H3571" s="13" t="s">
        <v>4976</v>
      </c>
    </row>
    <row r="3572" spans="1:8" x14ac:dyDescent="0.25">
      <c r="A3572" s="113">
        <v>45310</v>
      </c>
      <c r="B3572" s="21" t="s">
        <v>10230</v>
      </c>
      <c r="C3572" s="13" t="s">
        <v>11320</v>
      </c>
      <c r="D3572" s="766"/>
      <c r="E3572" s="22"/>
      <c r="F3572" s="19">
        <v>120000</v>
      </c>
      <c r="G3572" s="14">
        <f t="shared" si="68"/>
        <v>-120000</v>
      </c>
      <c r="H3572" s="13" t="s">
        <v>12274</v>
      </c>
    </row>
    <row r="3573" spans="1:8" x14ac:dyDescent="0.25">
      <c r="A3573" s="113">
        <v>45311</v>
      </c>
      <c r="B3573" s="21" t="s">
        <v>11892</v>
      </c>
      <c r="C3573" s="13" t="s">
        <v>7465</v>
      </c>
      <c r="D3573" s="766" t="s">
        <v>11802</v>
      </c>
      <c r="E3573" s="22">
        <v>774131</v>
      </c>
      <c r="F3573" s="19"/>
      <c r="G3573" s="14">
        <f t="shared" si="68"/>
        <v>774131</v>
      </c>
      <c r="H3573" s="13"/>
    </row>
    <row r="3574" spans="1:8" x14ac:dyDescent="0.25">
      <c r="A3574" s="113">
        <v>45313</v>
      </c>
      <c r="B3574" s="21" t="s">
        <v>11892</v>
      </c>
      <c r="C3574" s="13" t="s">
        <v>180</v>
      </c>
      <c r="D3574" s="766"/>
      <c r="E3574" s="22"/>
      <c r="F3574" s="19">
        <v>1119250</v>
      </c>
      <c r="G3574" s="14">
        <f t="shared" si="68"/>
        <v>-1119250</v>
      </c>
      <c r="H3574" s="13" t="s">
        <v>12250</v>
      </c>
    </row>
    <row r="3575" spans="1:8" x14ac:dyDescent="0.25">
      <c r="A3575" s="113">
        <v>45313</v>
      </c>
      <c r="B3575" s="21" t="s">
        <v>12201</v>
      </c>
      <c r="C3575" s="13" t="s">
        <v>180</v>
      </c>
      <c r="D3575" s="766" t="s">
        <v>12306</v>
      </c>
      <c r="E3575" s="22">
        <v>33710</v>
      </c>
      <c r="F3575" s="19"/>
      <c r="G3575" s="14">
        <f t="shared" si="68"/>
        <v>33710</v>
      </c>
      <c r="H3575" s="13" t="s">
        <v>341</v>
      </c>
    </row>
    <row r="3576" spans="1:8" x14ac:dyDescent="0.25">
      <c r="A3576" s="113">
        <v>45313</v>
      </c>
      <c r="B3576" s="21" t="s">
        <v>12201</v>
      </c>
      <c r="C3576" s="13" t="s">
        <v>180</v>
      </c>
      <c r="D3576" s="766" t="s">
        <v>12307</v>
      </c>
      <c r="E3576" s="22">
        <v>712701</v>
      </c>
      <c r="F3576" s="19"/>
      <c r="G3576" s="14">
        <f t="shared" si="68"/>
        <v>712701</v>
      </c>
      <c r="H3576" s="13" t="s">
        <v>12308</v>
      </c>
    </row>
    <row r="3577" spans="1:8" x14ac:dyDescent="0.25">
      <c r="A3577" s="113">
        <v>45313</v>
      </c>
      <c r="B3577" s="21" t="s">
        <v>12201</v>
      </c>
      <c r="C3577" s="13" t="s">
        <v>8392</v>
      </c>
      <c r="D3577" s="766" t="s">
        <v>12384</v>
      </c>
      <c r="E3577" s="22">
        <v>128444</v>
      </c>
      <c r="F3577" s="19"/>
      <c r="G3577" s="14">
        <f t="shared" si="68"/>
        <v>128444</v>
      </c>
      <c r="H3577" s="13"/>
    </row>
    <row r="3578" spans="1:8" x14ac:dyDescent="0.25">
      <c r="A3578" s="113">
        <v>45313</v>
      </c>
      <c r="B3578" s="21" t="s">
        <v>12201</v>
      </c>
      <c r="C3578" s="13" t="s">
        <v>166</v>
      </c>
      <c r="D3578" s="766" t="s">
        <v>12475</v>
      </c>
      <c r="E3578" s="22">
        <v>140000</v>
      </c>
      <c r="F3578" s="19"/>
      <c r="G3578" s="14">
        <f t="shared" si="68"/>
        <v>140000</v>
      </c>
      <c r="H3578" s="13"/>
    </row>
    <row r="3579" spans="1:8" x14ac:dyDescent="0.25">
      <c r="A3579" s="113">
        <v>45314</v>
      </c>
      <c r="B3579" s="21" t="s">
        <v>12201</v>
      </c>
      <c r="C3579" s="13" t="s">
        <v>166</v>
      </c>
      <c r="D3579" s="766" t="s">
        <v>12476</v>
      </c>
      <c r="E3579" s="22">
        <v>140000</v>
      </c>
      <c r="F3579" s="19"/>
      <c r="G3579" s="14">
        <f t="shared" si="68"/>
        <v>140000</v>
      </c>
      <c r="H3579" s="13"/>
    </row>
    <row r="3580" spans="1:8" x14ac:dyDescent="0.25">
      <c r="A3580" s="113">
        <v>45314</v>
      </c>
      <c r="B3580" s="21" t="s">
        <v>11892</v>
      </c>
      <c r="C3580" s="13" t="s">
        <v>7465</v>
      </c>
      <c r="D3580" s="766" t="s">
        <v>12309</v>
      </c>
      <c r="E3580" s="22">
        <v>816740</v>
      </c>
      <c r="F3580" s="19"/>
      <c r="G3580" s="14">
        <f t="shared" si="68"/>
        <v>816740</v>
      </c>
      <c r="H3580" s="13"/>
    </row>
    <row r="3581" spans="1:8" x14ac:dyDescent="0.25">
      <c r="A3581" s="113">
        <v>45315</v>
      </c>
      <c r="B3581" s="21" t="s">
        <v>11892</v>
      </c>
      <c r="C3581" s="13" t="s">
        <v>7465</v>
      </c>
      <c r="D3581" s="766" t="s">
        <v>12310</v>
      </c>
      <c r="E3581" s="22">
        <v>45600</v>
      </c>
      <c r="F3581" s="19"/>
      <c r="G3581" s="14">
        <f t="shared" si="68"/>
        <v>45600</v>
      </c>
      <c r="H3581" s="13"/>
    </row>
    <row r="3582" spans="1:8" x14ac:dyDescent="0.25">
      <c r="A3582" s="113">
        <v>45315</v>
      </c>
      <c r="B3582" s="21" t="s">
        <v>12201</v>
      </c>
      <c r="C3582" s="13" t="s">
        <v>166</v>
      </c>
      <c r="D3582" s="766" t="s">
        <v>12477</v>
      </c>
      <c r="E3582" s="22">
        <v>140000</v>
      </c>
      <c r="F3582" s="19"/>
      <c r="G3582" s="14">
        <f t="shared" si="68"/>
        <v>140000</v>
      </c>
      <c r="H3582" s="13"/>
    </row>
    <row r="3583" spans="1:8" x14ac:dyDescent="0.25">
      <c r="A3583" s="113">
        <v>45315</v>
      </c>
      <c r="B3583" s="21" t="s">
        <v>10230</v>
      </c>
      <c r="C3583" s="13" t="s">
        <v>7465</v>
      </c>
      <c r="D3583" s="766"/>
      <c r="E3583" s="22"/>
      <c r="F3583" s="19">
        <v>1000000</v>
      </c>
      <c r="G3583" s="14">
        <f t="shared" si="68"/>
        <v>-1000000</v>
      </c>
      <c r="H3583" s="13" t="s">
        <v>12031</v>
      </c>
    </row>
    <row r="3584" spans="1:8" x14ac:dyDescent="0.25">
      <c r="A3584" s="113">
        <v>45315</v>
      </c>
      <c r="B3584" s="21" t="s">
        <v>12201</v>
      </c>
      <c r="C3584" s="13" t="s">
        <v>8898</v>
      </c>
      <c r="D3584" s="766"/>
      <c r="E3584" s="22">
        <v>312552</v>
      </c>
      <c r="F3584" s="19"/>
      <c r="G3584" s="14">
        <f t="shared" si="68"/>
        <v>312552</v>
      </c>
      <c r="H3584" s="13"/>
    </row>
    <row r="3585" spans="1:8" x14ac:dyDescent="0.25">
      <c r="A3585" s="113">
        <v>45315</v>
      </c>
      <c r="B3585" s="21" t="s">
        <v>12201</v>
      </c>
      <c r="C3585" s="13" t="s">
        <v>8898</v>
      </c>
      <c r="D3585" s="766"/>
      <c r="E3585" s="22"/>
      <c r="F3585" s="19">
        <v>150000</v>
      </c>
      <c r="G3585" s="14">
        <f t="shared" si="68"/>
        <v>-150000</v>
      </c>
      <c r="H3585" s="13" t="s">
        <v>12298</v>
      </c>
    </row>
    <row r="3586" spans="1:8" x14ac:dyDescent="0.25">
      <c r="A3586" s="113">
        <v>45315</v>
      </c>
      <c r="B3586" s="21" t="s">
        <v>11892</v>
      </c>
      <c r="C3586" s="13" t="s">
        <v>8392</v>
      </c>
      <c r="D3586" s="766" t="s">
        <v>12385</v>
      </c>
      <c r="E3586" s="22">
        <v>2308000</v>
      </c>
      <c r="F3586" s="19"/>
      <c r="G3586" s="14">
        <f t="shared" si="68"/>
        <v>2308000</v>
      </c>
      <c r="H3586" s="13"/>
    </row>
    <row r="3587" spans="1:8" x14ac:dyDescent="0.25">
      <c r="A3587" s="113">
        <v>45315</v>
      </c>
      <c r="B3587" s="21" t="s">
        <v>10907</v>
      </c>
      <c r="C3587" s="13" t="s">
        <v>8392</v>
      </c>
      <c r="D3587" s="766" t="s">
        <v>12386</v>
      </c>
      <c r="E3587" s="22">
        <v>20637</v>
      </c>
      <c r="F3587" s="19"/>
      <c r="G3587" s="14">
        <f t="shared" si="68"/>
        <v>20637</v>
      </c>
      <c r="H3587" s="13"/>
    </row>
    <row r="3588" spans="1:8" x14ac:dyDescent="0.25">
      <c r="A3588" s="113">
        <v>45315</v>
      </c>
      <c r="B3588" s="21" t="s">
        <v>9830</v>
      </c>
      <c r="C3588" s="13" t="s">
        <v>8392</v>
      </c>
      <c r="D3588" s="766" t="s">
        <v>12387</v>
      </c>
      <c r="E3588" s="22">
        <v>15317</v>
      </c>
      <c r="F3588" s="19"/>
      <c r="G3588" s="14">
        <f t="shared" si="68"/>
        <v>15317</v>
      </c>
      <c r="H3588" s="13"/>
    </row>
    <row r="3589" spans="1:8" x14ac:dyDescent="0.25">
      <c r="A3589" s="113">
        <v>45316</v>
      </c>
      <c r="B3589" s="21" t="s">
        <v>10230</v>
      </c>
      <c r="C3589" s="13" t="s">
        <v>164</v>
      </c>
      <c r="D3589" s="766" t="s">
        <v>12487</v>
      </c>
      <c r="E3589" s="22">
        <v>6729</v>
      </c>
      <c r="F3589" s="19"/>
      <c r="G3589" s="14">
        <f t="shared" si="68"/>
        <v>6729</v>
      </c>
      <c r="H3589" s="13"/>
    </row>
    <row r="3590" spans="1:8" x14ac:dyDescent="0.25">
      <c r="A3590" s="113">
        <v>45316</v>
      </c>
      <c r="B3590" s="21" t="s">
        <v>10907</v>
      </c>
      <c r="C3590" s="13" t="s">
        <v>12489</v>
      </c>
      <c r="D3590" s="766" t="s">
        <v>9243</v>
      </c>
      <c r="E3590" s="22">
        <v>27608</v>
      </c>
      <c r="F3590" s="19"/>
      <c r="G3590" s="14">
        <f t="shared" si="68"/>
        <v>27608</v>
      </c>
      <c r="H3590" s="13"/>
    </row>
    <row r="3591" spans="1:8" x14ac:dyDescent="0.25">
      <c r="A3591" s="113">
        <v>45316</v>
      </c>
      <c r="B3591" s="21" t="s">
        <v>11892</v>
      </c>
      <c r="C3591" s="13" t="s">
        <v>6845</v>
      </c>
      <c r="D3591" s="766"/>
      <c r="E3591" s="22">
        <v>903164</v>
      </c>
      <c r="F3591" s="19"/>
      <c r="G3591" s="14">
        <f t="shared" si="68"/>
        <v>903164</v>
      </c>
      <c r="H3591" s="13"/>
    </row>
    <row r="3592" spans="1:8" x14ac:dyDescent="0.25">
      <c r="A3592" s="113">
        <v>45316</v>
      </c>
      <c r="B3592" s="21" t="s">
        <v>11892</v>
      </c>
      <c r="C3592" s="13" t="s">
        <v>6845</v>
      </c>
      <c r="D3592" s="766"/>
      <c r="E3592" s="22"/>
      <c r="F3592" s="19">
        <v>500000</v>
      </c>
      <c r="G3592" s="14">
        <f t="shared" si="68"/>
        <v>-500000</v>
      </c>
      <c r="H3592" s="13" t="s">
        <v>12031</v>
      </c>
    </row>
    <row r="3593" spans="1:8" x14ac:dyDescent="0.25">
      <c r="A3593" s="113">
        <v>45316</v>
      </c>
      <c r="B3593" s="21" t="s">
        <v>11892</v>
      </c>
      <c r="C3593" s="13" t="s">
        <v>8392</v>
      </c>
      <c r="D3593" s="766"/>
      <c r="E3593" s="22"/>
      <c r="F3593" s="19">
        <v>1000000</v>
      </c>
      <c r="G3593" s="14">
        <f t="shared" si="68"/>
        <v>-1000000</v>
      </c>
      <c r="H3593" s="13" t="s">
        <v>12312</v>
      </c>
    </row>
    <row r="3594" spans="1:8" x14ac:dyDescent="0.25">
      <c r="A3594" s="113">
        <v>45317</v>
      </c>
      <c r="B3594" s="21" t="s">
        <v>10907</v>
      </c>
      <c r="C3594" s="13" t="s">
        <v>7952</v>
      </c>
      <c r="D3594" s="766"/>
      <c r="E3594" s="22"/>
      <c r="F3594" s="19">
        <v>500000</v>
      </c>
      <c r="G3594" s="14">
        <f t="shared" si="68"/>
        <v>-500000</v>
      </c>
      <c r="H3594" s="13" t="s">
        <v>12329</v>
      </c>
    </row>
    <row r="3595" spans="1:8" x14ac:dyDescent="0.25">
      <c r="A3595" s="113">
        <v>45317</v>
      </c>
      <c r="B3595" s="21" t="s">
        <v>10907</v>
      </c>
      <c r="C3595" s="13" t="s">
        <v>166</v>
      </c>
      <c r="D3595" s="766" t="s">
        <v>12478</v>
      </c>
      <c r="E3595" s="22">
        <v>22950</v>
      </c>
      <c r="F3595" s="19"/>
      <c r="G3595" s="14">
        <f t="shared" si="68"/>
        <v>22950</v>
      </c>
      <c r="H3595" s="13"/>
    </row>
    <row r="3596" spans="1:8" x14ac:dyDescent="0.25">
      <c r="A3596" s="113">
        <v>45317</v>
      </c>
      <c r="B3596" s="21" t="s">
        <v>10574</v>
      </c>
      <c r="C3596" s="13" t="s">
        <v>8089</v>
      </c>
      <c r="D3596" s="766"/>
      <c r="E3596" s="22"/>
      <c r="F3596" s="19">
        <v>500000</v>
      </c>
      <c r="G3596" s="14">
        <f t="shared" si="68"/>
        <v>-500000</v>
      </c>
      <c r="H3596" s="13" t="s">
        <v>12331</v>
      </c>
    </row>
    <row r="3597" spans="1:8" x14ac:dyDescent="0.25">
      <c r="A3597" s="113">
        <v>45320</v>
      </c>
      <c r="B3597" s="21" t="s">
        <v>9830</v>
      </c>
      <c r="C3597" s="13" t="s">
        <v>180</v>
      </c>
      <c r="D3597" s="766"/>
      <c r="E3597" s="22"/>
      <c r="F3597" s="19">
        <v>491000</v>
      </c>
      <c r="G3597" s="14">
        <f t="shared" si="68"/>
        <v>-491000</v>
      </c>
      <c r="H3597" s="13" t="s">
        <v>12354</v>
      </c>
    </row>
    <row r="3598" spans="1:8" x14ac:dyDescent="0.25">
      <c r="A3598" s="113">
        <v>45320</v>
      </c>
      <c r="B3598" s="21" t="s">
        <v>11892</v>
      </c>
      <c r="C3598" s="13" t="s">
        <v>7465</v>
      </c>
      <c r="D3598" s="766"/>
      <c r="E3598" s="22"/>
      <c r="F3598" s="19">
        <v>650000</v>
      </c>
      <c r="G3598" s="14">
        <f t="shared" si="68"/>
        <v>-650000</v>
      </c>
      <c r="H3598" s="13" t="s">
        <v>12355</v>
      </c>
    </row>
    <row r="3599" spans="1:8" x14ac:dyDescent="0.25">
      <c r="A3599" s="113">
        <v>45320</v>
      </c>
      <c r="B3599" s="21" t="s">
        <v>10574</v>
      </c>
      <c r="C3599" s="13" t="s">
        <v>7465</v>
      </c>
      <c r="D3599" s="766"/>
      <c r="E3599" s="22"/>
      <c r="F3599" s="19">
        <v>700000</v>
      </c>
      <c r="G3599" s="14">
        <f t="shared" ref="G3599:G3698" si="70">E3599-F3599</f>
        <v>-700000</v>
      </c>
      <c r="H3599" s="13" t="s">
        <v>12355</v>
      </c>
    </row>
    <row r="3600" spans="1:8" x14ac:dyDescent="0.25">
      <c r="A3600" s="113">
        <v>45320</v>
      </c>
      <c r="B3600" s="21" t="s">
        <v>8557</v>
      </c>
      <c r="C3600" s="13" t="s">
        <v>7465</v>
      </c>
      <c r="D3600" s="766" t="s">
        <v>12383</v>
      </c>
      <c r="E3600" s="22">
        <v>174312</v>
      </c>
      <c r="F3600" s="19"/>
      <c r="G3600" s="14">
        <f t="shared" si="70"/>
        <v>174312</v>
      </c>
      <c r="H3600" s="13"/>
    </row>
    <row r="3601" spans="1:8" x14ac:dyDescent="0.25">
      <c r="A3601" s="113">
        <v>45320</v>
      </c>
      <c r="B3601" s="21" t="s">
        <v>11613</v>
      </c>
      <c r="C3601" s="13" t="s">
        <v>180</v>
      </c>
      <c r="D3601" s="766" t="s">
        <v>12482</v>
      </c>
      <c r="E3601" s="22">
        <v>127710</v>
      </c>
      <c r="F3601" s="19"/>
      <c r="G3601" s="14">
        <f t="shared" si="70"/>
        <v>127710</v>
      </c>
      <c r="H3601" s="13"/>
    </row>
    <row r="3602" spans="1:8" x14ac:dyDescent="0.25">
      <c r="A3602" s="113">
        <v>45321</v>
      </c>
      <c r="B3602" s="21" t="s">
        <v>12201</v>
      </c>
      <c r="C3602" s="13" t="s">
        <v>180</v>
      </c>
      <c r="D3602" s="766" t="s">
        <v>12483</v>
      </c>
      <c r="E3602" s="22">
        <v>63855</v>
      </c>
      <c r="F3602" s="19"/>
      <c r="G3602" s="14">
        <f t="shared" si="70"/>
        <v>63855</v>
      </c>
      <c r="H3602" s="13"/>
    </row>
    <row r="3603" spans="1:8" x14ac:dyDescent="0.25">
      <c r="A3603" s="113">
        <v>45321</v>
      </c>
      <c r="B3603" s="21" t="s">
        <v>11892</v>
      </c>
      <c r="C3603" s="13" t="s">
        <v>7465</v>
      </c>
      <c r="D3603" s="766" t="s">
        <v>12378</v>
      </c>
      <c r="E3603" s="22">
        <v>789331</v>
      </c>
      <c r="F3603" s="19"/>
      <c r="G3603" s="14">
        <f t="shared" si="70"/>
        <v>789331</v>
      </c>
      <c r="H3603" s="13"/>
    </row>
    <row r="3604" spans="1:8" x14ac:dyDescent="0.25">
      <c r="A3604" s="113">
        <v>45321</v>
      </c>
      <c r="B3604" s="21" t="s">
        <v>12201</v>
      </c>
      <c r="C3604" s="13" t="s">
        <v>166</v>
      </c>
      <c r="D3604" s="766" t="s">
        <v>12479</v>
      </c>
      <c r="E3604" s="22">
        <v>140000</v>
      </c>
      <c r="F3604" s="19"/>
      <c r="G3604" s="14">
        <f t="shared" si="70"/>
        <v>140000</v>
      </c>
      <c r="H3604" s="13"/>
    </row>
    <row r="3605" spans="1:8" x14ac:dyDescent="0.25">
      <c r="A3605" s="113">
        <v>45321</v>
      </c>
      <c r="B3605" s="21" t="s">
        <v>12201</v>
      </c>
      <c r="C3605" s="13" t="s">
        <v>166</v>
      </c>
      <c r="D3605" s="766" t="s">
        <v>12480</v>
      </c>
      <c r="E3605" s="22">
        <v>140000</v>
      </c>
      <c r="F3605" s="19"/>
      <c r="G3605" s="14">
        <f t="shared" si="70"/>
        <v>140000</v>
      </c>
      <c r="H3605" s="13"/>
    </row>
    <row r="3606" spans="1:8" x14ac:dyDescent="0.25">
      <c r="A3606" s="113">
        <v>45321</v>
      </c>
      <c r="B3606" s="21" t="s">
        <v>11892</v>
      </c>
      <c r="C3606" s="13" t="s">
        <v>12381</v>
      </c>
      <c r="D3606" s="766" t="s">
        <v>12382</v>
      </c>
      <c r="E3606" s="22">
        <v>169119</v>
      </c>
      <c r="F3606" s="19"/>
      <c r="G3606" s="14">
        <f t="shared" si="70"/>
        <v>169119</v>
      </c>
      <c r="H3606" s="13"/>
    </row>
    <row r="3607" spans="1:8" x14ac:dyDescent="0.25">
      <c r="A3607" s="113">
        <v>45321</v>
      </c>
      <c r="B3607" s="21" t="s">
        <v>11892</v>
      </c>
      <c r="C3607" s="13" t="s">
        <v>169</v>
      </c>
      <c r="D3607" s="766" t="s">
        <v>11207</v>
      </c>
      <c r="E3607" s="22">
        <v>73000</v>
      </c>
      <c r="F3607" s="19"/>
      <c r="G3607" s="14">
        <f t="shared" si="70"/>
        <v>73000</v>
      </c>
      <c r="H3607" s="13"/>
    </row>
    <row r="3608" spans="1:8" x14ac:dyDescent="0.25">
      <c r="A3608" s="113">
        <v>45322</v>
      </c>
      <c r="B3608" s="21" t="s">
        <v>9984</v>
      </c>
      <c r="C3608" s="13" t="s">
        <v>169</v>
      </c>
      <c r="D3608" s="766"/>
      <c r="E3608" s="22"/>
      <c r="F3608" s="19">
        <v>100000</v>
      </c>
      <c r="G3608" s="14">
        <f t="shared" si="70"/>
        <v>-100000</v>
      </c>
      <c r="H3608" s="1256" t="s">
        <v>13046</v>
      </c>
    </row>
    <row r="3609" spans="1:8" x14ac:dyDescent="0.25">
      <c r="A3609" s="113">
        <v>45322</v>
      </c>
      <c r="B3609" s="21" t="s">
        <v>10574</v>
      </c>
      <c r="C3609" s="13" t="s">
        <v>169</v>
      </c>
      <c r="D3609" s="766"/>
      <c r="E3609" s="22"/>
      <c r="F3609" s="19">
        <v>200000</v>
      </c>
      <c r="G3609" s="14">
        <f t="shared" si="70"/>
        <v>-200000</v>
      </c>
      <c r="H3609" s="1257"/>
    </row>
    <row r="3610" spans="1:8" x14ac:dyDescent="0.25">
      <c r="A3610" s="113">
        <v>45322</v>
      </c>
      <c r="B3610" s="21" t="s">
        <v>11892</v>
      </c>
      <c r="C3610" s="13" t="s">
        <v>166</v>
      </c>
      <c r="D3610" s="766" t="s">
        <v>12481</v>
      </c>
      <c r="E3610" s="22">
        <v>56000</v>
      </c>
      <c r="F3610" s="19"/>
      <c r="G3610" s="14">
        <f t="shared" si="70"/>
        <v>56000</v>
      </c>
      <c r="H3610" s="13"/>
    </row>
    <row r="3611" spans="1:8" x14ac:dyDescent="0.25">
      <c r="A3611" s="113">
        <v>45323</v>
      </c>
      <c r="B3611" s="21" t="s">
        <v>11892</v>
      </c>
      <c r="C3611" s="13" t="s">
        <v>8392</v>
      </c>
      <c r="D3611" s="766" t="s">
        <v>12467</v>
      </c>
      <c r="E3611" s="22">
        <v>294353</v>
      </c>
      <c r="F3611" s="19"/>
      <c r="G3611" s="14">
        <f t="shared" si="70"/>
        <v>294353</v>
      </c>
      <c r="H3611" s="13"/>
    </row>
    <row r="3612" spans="1:8" x14ac:dyDescent="0.25">
      <c r="A3612" s="113">
        <v>45323</v>
      </c>
      <c r="B3612" s="21" t="s">
        <v>9830</v>
      </c>
      <c r="C3612" s="13" t="s">
        <v>8392</v>
      </c>
      <c r="D3612" s="766" t="s">
        <v>12468</v>
      </c>
      <c r="E3612" s="22">
        <v>186369</v>
      </c>
      <c r="F3612" s="19"/>
      <c r="G3612" s="14">
        <f t="shared" si="70"/>
        <v>186369</v>
      </c>
      <c r="H3612" s="13"/>
    </row>
    <row r="3613" spans="1:8" x14ac:dyDescent="0.25">
      <c r="A3613" s="113">
        <v>45324</v>
      </c>
      <c r="B3613" s="21" t="s">
        <v>4720</v>
      </c>
      <c r="C3613" s="13" t="s">
        <v>8392</v>
      </c>
      <c r="D3613" s="766" t="s">
        <v>12469</v>
      </c>
      <c r="E3613" s="22">
        <v>162620</v>
      </c>
      <c r="F3613" s="19"/>
      <c r="G3613" s="14">
        <f t="shared" si="70"/>
        <v>162620</v>
      </c>
      <c r="H3613" s="13"/>
    </row>
    <row r="3614" spans="1:8" x14ac:dyDescent="0.25">
      <c r="A3614" s="113">
        <v>45324</v>
      </c>
      <c r="B3614" s="21" t="s">
        <v>10907</v>
      </c>
      <c r="C3614" s="13" t="s">
        <v>164</v>
      </c>
      <c r="D3614" s="766" t="s">
        <v>12485</v>
      </c>
      <c r="E3614" s="22">
        <v>756</v>
      </c>
      <c r="F3614" s="19"/>
      <c r="G3614" s="14">
        <f t="shared" si="70"/>
        <v>756</v>
      </c>
      <c r="H3614" s="13"/>
    </row>
    <row r="3615" spans="1:8" x14ac:dyDescent="0.25">
      <c r="A3615" s="113">
        <v>45324</v>
      </c>
      <c r="B3615" s="21" t="s">
        <v>12201</v>
      </c>
      <c r="C3615" s="13" t="s">
        <v>8392</v>
      </c>
      <c r="D3615" s="766" t="s">
        <v>12470</v>
      </c>
      <c r="E3615" s="22">
        <v>220142</v>
      </c>
      <c r="F3615" s="19"/>
      <c r="G3615" s="14">
        <f t="shared" si="70"/>
        <v>220142</v>
      </c>
      <c r="H3615" s="13"/>
    </row>
    <row r="3616" spans="1:8" x14ac:dyDescent="0.25">
      <c r="A3616" s="113">
        <v>45324</v>
      </c>
      <c r="B3616" s="21" t="s">
        <v>9830</v>
      </c>
      <c r="C3616" s="13" t="s">
        <v>7465</v>
      </c>
      <c r="D3616" s="766" t="s">
        <v>12379</v>
      </c>
      <c r="E3616" s="22">
        <v>138352</v>
      </c>
      <c r="F3616" s="19"/>
      <c r="G3616" s="14">
        <f t="shared" si="70"/>
        <v>138352</v>
      </c>
      <c r="H3616" s="13"/>
    </row>
    <row r="3617" spans="1:8" x14ac:dyDescent="0.25">
      <c r="A3617" s="113">
        <v>45324</v>
      </c>
      <c r="B3617" s="21" t="s">
        <v>9830</v>
      </c>
      <c r="C3617" s="13" t="s">
        <v>7465</v>
      </c>
      <c r="D3617" s="766" t="s">
        <v>12380</v>
      </c>
      <c r="E3617" s="22">
        <v>131702</v>
      </c>
      <c r="F3617" s="19"/>
      <c r="G3617" s="14">
        <f t="shared" si="70"/>
        <v>131702</v>
      </c>
      <c r="H3617" s="13"/>
    </row>
    <row r="3618" spans="1:8" x14ac:dyDescent="0.25">
      <c r="A3618" s="113">
        <v>45325</v>
      </c>
      <c r="B3618" s="21" t="s">
        <v>11892</v>
      </c>
      <c r="C3618" s="13" t="s">
        <v>1197</v>
      </c>
      <c r="D3618" s="766"/>
      <c r="E3618" s="22"/>
      <c r="F3618" s="19">
        <v>158688</v>
      </c>
      <c r="G3618" s="14">
        <f t="shared" si="70"/>
        <v>-158688</v>
      </c>
      <c r="H3618" s="13" t="s">
        <v>1156</v>
      </c>
    </row>
    <row r="3619" spans="1:8" x14ac:dyDescent="0.25">
      <c r="A3619" s="113">
        <v>45329</v>
      </c>
      <c r="B3619" s="21" t="s">
        <v>11892</v>
      </c>
      <c r="C3619" s="13" t="s">
        <v>7465</v>
      </c>
      <c r="D3619" s="766" t="s">
        <v>12492</v>
      </c>
      <c r="E3619" s="22">
        <v>704112</v>
      </c>
      <c r="F3619" s="19"/>
      <c r="G3619" s="14">
        <f t="shared" si="70"/>
        <v>704112</v>
      </c>
      <c r="H3619" s="13"/>
    </row>
    <row r="3620" spans="1:8" x14ac:dyDescent="0.25">
      <c r="A3620" s="113">
        <v>45329</v>
      </c>
      <c r="B3620" s="21" t="s">
        <v>12201</v>
      </c>
      <c r="C3620" s="13" t="s">
        <v>8898</v>
      </c>
      <c r="D3620" s="766"/>
      <c r="E3620" s="22"/>
      <c r="F3620" s="19">
        <v>162500</v>
      </c>
      <c r="G3620" s="14">
        <f t="shared" si="70"/>
        <v>-162500</v>
      </c>
      <c r="H3620" s="13" t="s">
        <v>12031</v>
      </c>
    </row>
    <row r="3621" spans="1:8" x14ac:dyDescent="0.25">
      <c r="A3621" s="113">
        <v>45329</v>
      </c>
      <c r="B3621" s="21" t="s">
        <v>12201</v>
      </c>
      <c r="C3621" s="13" t="s">
        <v>8898</v>
      </c>
      <c r="D3621" s="766"/>
      <c r="E3621" s="22"/>
      <c r="F3621" s="19">
        <v>52</v>
      </c>
      <c r="G3621" s="14">
        <f t="shared" si="70"/>
        <v>-52</v>
      </c>
      <c r="H3621" s="13" t="s">
        <v>3917</v>
      </c>
    </row>
    <row r="3622" spans="1:8" x14ac:dyDescent="0.25">
      <c r="A3622" s="113">
        <v>45329</v>
      </c>
      <c r="B3622" s="21" t="s">
        <v>11892</v>
      </c>
      <c r="C3622" s="13" t="s">
        <v>1197</v>
      </c>
      <c r="D3622" s="766" t="s">
        <v>12471</v>
      </c>
      <c r="E3622" s="22">
        <v>158688</v>
      </c>
      <c r="F3622" s="19"/>
      <c r="G3622" s="14">
        <f t="shared" si="70"/>
        <v>158688</v>
      </c>
      <c r="H3622" s="13"/>
    </row>
    <row r="3623" spans="1:8" x14ac:dyDescent="0.25">
      <c r="A3623" s="113">
        <v>45331</v>
      </c>
      <c r="B3623" s="21" t="s">
        <v>11892</v>
      </c>
      <c r="C3623" s="13" t="s">
        <v>12033</v>
      </c>
      <c r="D3623" s="766"/>
      <c r="E3623" s="22">
        <v>850000</v>
      </c>
      <c r="F3623" s="19"/>
      <c r="G3623" s="14">
        <f t="shared" si="70"/>
        <v>850000</v>
      </c>
      <c r="H3623" s="13" t="s">
        <v>12442</v>
      </c>
    </row>
    <row r="3624" spans="1:8" x14ac:dyDescent="0.25">
      <c r="A3624" s="113">
        <v>45331</v>
      </c>
      <c r="B3624" s="21" t="s">
        <v>10907</v>
      </c>
      <c r="C3624" s="13" t="s">
        <v>166</v>
      </c>
      <c r="D3624" s="766" t="s">
        <v>12678</v>
      </c>
      <c r="E3624" s="22">
        <v>8000</v>
      </c>
      <c r="F3624" s="19"/>
      <c r="G3624" s="14">
        <f t="shared" si="70"/>
        <v>8000</v>
      </c>
      <c r="H3624" s="13"/>
    </row>
    <row r="3625" spans="1:8" x14ac:dyDescent="0.25">
      <c r="A3625" s="113">
        <v>45332</v>
      </c>
      <c r="B3625" s="21" t="s">
        <v>11892</v>
      </c>
      <c r="C3625" s="13" t="s">
        <v>12033</v>
      </c>
      <c r="D3625" s="766"/>
      <c r="E3625" s="22"/>
      <c r="F3625" s="19">
        <v>500000</v>
      </c>
      <c r="G3625" s="14">
        <f t="shared" si="70"/>
        <v>-500000</v>
      </c>
      <c r="H3625" s="13" t="s">
        <v>12031</v>
      </c>
    </row>
    <row r="3626" spans="1:8" x14ac:dyDescent="0.25">
      <c r="A3626" s="113">
        <v>45334</v>
      </c>
      <c r="B3626" s="21" t="s">
        <v>11892</v>
      </c>
      <c r="C3626" s="13" t="s">
        <v>8089</v>
      </c>
      <c r="D3626" s="766"/>
      <c r="E3626" s="22"/>
      <c r="F3626" s="19">
        <v>500000</v>
      </c>
      <c r="G3626" s="14">
        <f t="shared" si="70"/>
        <v>-500000</v>
      </c>
      <c r="H3626" s="13" t="s">
        <v>12463</v>
      </c>
    </row>
    <row r="3627" spans="1:8" x14ac:dyDescent="0.25">
      <c r="A3627" s="113">
        <v>45335</v>
      </c>
      <c r="B3627" s="21" t="s">
        <v>11892</v>
      </c>
      <c r="C3627" s="13" t="s">
        <v>7465</v>
      </c>
      <c r="D3627" s="766" t="s">
        <v>12493</v>
      </c>
      <c r="E3627" s="22">
        <v>688912</v>
      </c>
      <c r="F3627" s="19"/>
      <c r="G3627" s="14">
        <f t="shared" si="70"/>
        <v>688912</v>
      </c>
      <c r="H3627" s="13"/>
    </row>
    <row r="3628" spans="1:8" x14ac:dyDescent="0.25">
      <c r="A3628" s="113">
        <v>45335</v>
      </c>
      <c r="B3628" s="21" t="s">
        <v>8557</v>
      </c>
      <c r="C3628" s="13" t="s">
        <v>7465</v>
      </c>
      <c r="D3628" s="766" t="s">
        <v>12494</v>
      </c>
      <c r="E3628" s="22">
        <v>52109</v>
      </c>
      <c r="F3628" s="19"/>
      <c r="G3628" s="14">
        <f t="shared" si="70"/>
        <v>52109</v>
      </c>
      <c r="H3628" s="13"/>
    </row>
    <row r="3629" spans="1:8" x14ac:dyDescent="0.25">
      <c r="A3629" s="113">
        <v>45335</v>
      </c>
      <c r="B3629" s="21" t="s">
        <v>11892</v>
      </c>
      <c r="C3629" s="13" t="s">
        <v>7465</v>
      </c>
      <c r="D3629" s="766" t="s">
        <v>11258</v>
      </c>
      <c r="E3629" s="22">
        <v>90000</v>
      </c>
      <c r="F3629" s="19"/>
      <c r="G3629" s="14">
        <f t="shared" si="70"/>
        <v>90000</v>
      </c>
      <c r="H3629" s="13"/>
    </row>
    <row r="3630" spans="1:8" x14ac:dyDescent="0.25">
      <c r="A3630" s="113">
        <v>45336</v>
      </c>
      <c r="B3630" s="21" t="s">
        <v>11892</v>
      </c>
      <c r="C3630" s="13" t="s">
        <v>8392</v>
      </c>
      <c r="D3630" s="766"/>
      <c r="E3630" s="22"/>
      <c r="F3630" s="19">
        <v>1000000</v>
      </c>
      <c r="G3630" s="14">
        <f t="shared" si="70"/>
        <v>-1000000</v>
      </c>
      <c r="H3630" s="13" t="s">
        <v>12312</v>
      </c>
    </row>
    <row r="3631" spans="1:8" x14ac:dyDescent="0.25">
      <c r="A3631" s="113">
        <v>45336</v>
      </c>
      <c r="B3631" s="21" t="s">
        <v>8557</v>
      </c>
      <c r="C3631" s="13" t="s">
        <v>8392</v>
      </c>
      <c r="D3631" s="766" t="s">
        <v>12595</v>
      </c>
      <c r="E3631" s="22">
        <v>38932</v>
      </c>
      <c r="F3631" s="19"/>
      <c r="G3631" s="14">
        <f t="shared" si="70"/>
        <v>38932</v>
      </c>
      <c r="H3631" s="13"/>
    </row>
    <row r="3632" spans="1:8" x14ac:dyDescent="0.25">
      <c r="A3632" s="113">
        <v>45337</v>
      </c>
      <c r="B3632" s="21" t="s">
        <v>11892</v>
      </c>
      <c r="C3632" s="13" t="s">
        <v>8392</v>
      </c>
      <c r="D3632" s="766" t="s">
        <v>12596</v>
      </c>
      <c r="E3632" s="22">
        <v>23692</v>
      </c>
      <c r="F3632" s="19"/>
      <c r="G3632" s="14">
        <f t="shared" si="70"/>
        <v>23692</v>
      </c>
      <c r="H3632" s="13"/>
    </row>
    <row r="3633" spans="1:8" x14ac:dyDescent="0.25">
      <c r="A3633" s="113">
        <v>45337</v>
      </c>
      <c r="B3633" s="21" t="s">
        <v>11507</v>
      </c>
      <c r="C3633" s="13" t="s">
        <v>8392</v>
      </c>
      <c r="D3633" s="766" t="s">
        <v>12597</v>
      </c>
      <c r="E3633" s="22">
        <v>59502</v>
      </c>
      <c r="F3633" s="19"/>
      <c r="G3633" s="14">
        <f t="shared" si="70"/>
        <v>59502</v>
      </c>
      <c r="H3633" s="13"/>
    </row>
    <row r="3634" spans="1:8" x14ac:dyDescent="0.25">
      <c r="A3634" s="113">
        <v>45337</v>
      </c>
      <c r="B3634" s="21" t="s">
        <v>12201</v>
      </c>
      <c r="C3634" s="13" t="s">
        <v>8392</v>
      </c>
      <c r="D3634" s="766" t="s">
        <v>12598</v>
      </c>
      <c r="E3634" s="22">
        <v>136842</v>
      </c>
      <c r="F3634" s="19"/>
      <c r="G3634" s="14">
        <f t="shared" si="70"/>
        <v>136842</v>
      </c>
      <c r="H3634" s="13"/>
    </row>
    <row r="3635" spans="1:8" x14ac:dyDescent="0.25">
      <c r="A3635" s="113">
        <v>45337</v>
      </c>
      <c r="B3635" s="21" t="s">
        <v>12241</v>
      </c>
      <c r="C3635" s="13" t="s">
        <v>12381</v>
      </c>
      <c r="D3635" s="766" t="s">
        <v>12604</v>
      </c>
      <c r="E3635" s="22">
        <v>27500</v>
      </c>
      <c r="F3635" s="19"/>
      <c r="G3635" s="14">
        <f t="shared" si="70"/>
        <v>27500</v>
      </c>
      <c r="H3635" s="13"/>
    </row>
    <row r="3636" spans="1:8" x14ac:dyDescent="0.25">
      <c r="A3636" s="113">
        <v>45338</v>
      </c>
      <c r="B3636" s="21" t="s">
        <v>11892</v>
      </c>
      <c r="C3636" s="13" t="s">
        <v>7465</v>
      </c>
      <c r="D3636" s="766" t="s">
        <v>12601</v>
      </c>
      <c r="E3636" s="22">
        <v>549168</v>
      </c>
      <c r="F3636" s="19"/>
      <c r="G3636" s="14">
        <f t="shared" si="70"/>
        <v>549168</v>
      </c>
      <c r="H3636" s="13"/>
    </row>
    <row r="3637" spans="1:8" x14ac:dyDescent="0.25">
      <c r="A3637" s="113">
        <v>45338</v>
      </c>
      <c r="B3637" s="21" t="s">
        <v>11892</v>
      </c>
      <c r="C3637" s="13" t="s">
        <v>7465</v>
      </c>
      <c r="D3637" s="766" t="s">
        <v>12602</v>
      </c>
      <c r="E3637" s="22">
        <v>336414</v>
      </c>
      <c r="F3637" s="19"/>
      <c r="G3637" s="14">
        <f t="shared" si="70"/>
        <v>336414</v>
      </c>
      <c r="H3637" s="13"/>
    </row>
    <row r="3638" spans="1:8" x14ac:dyDescent="0.25">
      <c r="A3638" s="113">
        <v>45339</v>
      </c>
      <c r="B3638" s="21" t="s">
        <v>11892</v>
      </c>
      <c r="C3638" s="13" t="s">
        <v>8392</v>
      </c>
      <c r="D3638" s="766" t="s">
        <v>12599</v>
      </c>
      <c r="E3638" s="22">
        <v>23879</v>
      </c>
      <c r="F3638" s="19"/>
      <c r="G3638" s="14">
        <f t="shared" si="70"/>
        <v>23879</v>
      </c>
      <c r="H3638" s="13"/>
    </row>
    <row r="3639" spans="1:8" x14ac:dyDescent="0.25">
      <c r="A3639" s="113">
        <v>45339</v>
      </c>
      <c r="B3639" s="21" t="s">
        <v>11712</v>
      </c>
      <c r="C3639" s="13" t="s">
        <v>8392</v>
      </c>
      <c r="D3639" s="766" t="s">
        <v>12600</v>
      </c>
      <c r="E3639" s="22">
        <v>6768</v>
      </c>
      <c r="F3639" s="19"/>
      <c r="G3639" s="14">
        <f t="shared" si="70"/>
        <v>6768</v>
      </c>
      <c r="H3639" s="13"/>
    </row>
    <row r="3640" spans="1:8" x14ac:dyDescent="0.25">
      <c r="A3640" s="113">
        <v>45339</v>
      </c>
      <c r="B3640" s="21" t="s">
        <v>9830</v>
      </c>
      <c r="C3640" s="13" t="s">
        <v>12381</v>
      </c>
      <c r="D3640" s="766"/>
      <c r="E3640" s="22"/>
      <c r="F3640" s="19">
        <v>480000</v>
      </c>
      <c r="G3640" s="14">
        <f t="shared" si="70"/>
        <v>-480000</v>
      </c>
      <c r="H3640" s="13" t="s">
        <v>12537</v>
      </c>
    </row>
    <row r="3641" spans="1:8" x14ac:dyDescent="0.25">
      <c r="A3641" s="113">
        <v>45339</v>
      </c>
      <c r="B3641" s="21" t="s">
        <v>9830</v>
      </c>
      <c r="C3641" s="13" t="s">
        <v>12381</v>
      </c>
      <c r="D3641" s="766"/>
      <c r="E3641" s="22"/>
      <c r="F3641" s="19">
        <v>370000</v>
      </c>
      <c r="G3641" s="14">
        <f t="shared" si="70"/>
        <v>-370000</v>
      </c>
      <c r="H3641" s="13" t="s">
        <v>12537</v>
      </c>
    </row>
    <row r="3642" spans="1:8" x14ac:dyDescent="0.25">
      <c r="A3642" s="113">
        <v>45339</v>
      </c>
      <c r="B3642" s="21" t="s">
        <v>9830</v>
      </c>
      <c r="C3642" s="13" t="s">
        <v>12381</v>
      </c>
      <c r="D3642" s="766"/>
      <c r="E3642" s="22"/>
      <c r="F3642" s="19">
        <v>704800</v>
      </c>
      <c r="G3642" s="14">
        <f t="shared" si="70"/>
        <v>-704800</v>
      </c>
      <c r="H3642" s="13" t="s">
        <v>12538</v>
      </c>
    </row>
    <row r="3643" spans="1:8" x14ac:dyDescent="0.25">
      <c r="A3643" s="113">
        <v>45339</v>
      </c>
      <c r="B3643" s="21" t="s">
        <v>9830</v>
      </c>
      <c r="C3643" s="13" t="s">
        <v>180</v>
      </c>
      <c r="D3643" s="766" t="s">
        <v>12677</v>
      </c>
      <c r="E3643" s="22">
        <v>427400</v>
      </c>
      <c r="F3643" s="19"/>
      <c r="G3643" s="14">
        <f t="shared" si="70"/>
        <v>427400</v>
      </c>
      <c r="H3643" s="13"/>
    </row>
    <row r="3644" spans="1:8" x14ac:dyDescent="0.25">
      <c r="A3644" s="113">
        <v>45341</v>
      </c>
      <c r="B3644" s="21" t="s">
        <v>10294</v>
      </c>
      <c r="C3644" s="13" t="s">
        <v>5186</v>
      </c>
      <c r="D3644" s="766"/>
      <c r="E3644" s="22"/>
      <c r="F3644" s="19">
        <v>300000</v>
      </c>
      <c r="G3644" s="14">
        <f t="shared" si="70"/>
        <v>-300000</v>
      </c>
      <c r="H3644" s="13" t="s">
        <v>10719</v>
      </c>
    </row>
    <row r="3645" spans="1:8" x14ac:dyDescent="0.25">
      <c r="A3645" s="113">
        <v>45342</v>
      </c>
      <c r="B3645" s="21" t="s">
        <v>9830</v>
      </c>
      <c r="C3645" s="13" t="s">
        <v>12381</v>
      </c>
      <c r="D3645" s="766" t="s">
        <v>12603</v>
      </c>
      <c r="E3645" s="22">
        <v>1554800</v>
      </c>
      <c r="F3645" s="19"/>
      <c r="G3645" s="14">
        <f t="shared" si="70"/>
        <v>1554800</v>
      </c>
      <c r="H3645" s="13"/>
    </row>
    <row r="3646" spans="1:8" x14ac:dyDescent="0.25">
      <c r="A3646" s="113">
        <v>45342</v>
      </c>
      <c r="B3646" s="21" t="s">
        <v>10907</v>
      </c>
      <c r="C3646" s="13" t="s">
        <v>166</v>
      </c>
      <c r="D3646" s="766" t="s">
        <v>12679</v>
      </c>
      <c r="E3646" s="22">
        <v>3300</v>
      </c>
      <c r="F3646" s="19"/>
      <c r="G3646" s="14">
        <f t="shared" si="70"/>
        <v>3300</v>
      </c>
      <c r="H3646" s="13"/>
    </row>
    <row r="3647" spans="1:8" x14ac:dyDescent="0.25">
      <c r="A3647" s="113">
        <v>45343</v>
      </c>
      <c r="B3647" s="21" t="s">
        <v>10907</v>
      </c>
      <c r="C3647" s="13" t="s">
        <v>7952</v>
      </c>
      <c r="D3647" s="766"/>
      <c r="E3647" s="22"/>
      <c r="F3647" s="19">
        <v>275000</v>
      </c>
      <c r="G3647" s="14">
        <f t="shared" si="70"/>
        <v>-275000</v>
      </c>
      <c r="H3647" s="13" t="s">
        <v>12031</v>
      </c>
    </row>
    <row r="3648" spans="1:8" x14ac:dyDescent="0.25">
      <c r="A3648" s="113">
        <v>45343</v>
      </c>
      <c r="B3648" s="21" t="s">
        <v>11892</v>
      </c>
      <c r="C3648" s="13" t="s">
        <v>7465</v>
      </c>
      <c r="D3648" s="766"/>
      <c r="E3648" s="22"/>
      <c r="F3648" s="19">
        <v>1000000</v>
      </c>
      <c r="G3648" s="14">
        <f t="shared" si="70"/>
        <v>-1000000</v>
      </c>
      <c r="H3648" s="13" t="s">
        <v>12559</v>
      </c>
    </row>
    <row r="3649" spans="1:8" x14ac:dyDescent="0.25">
      <c r="A3649" s="113">
        <v>45343</v>
      </c>
      <c r="B3649" s="21" t="s">
        <v>12627</v>
      </c>
      <c r="C3649" s="13" t="s">
        <v>7465</v>
      </c>
      <c r="D3649" s="766" t="s">
        <v>12663</v>
      </c>
      <c r="E3649" s="22">
        <v>45459</v>
      </c>
      <c r="F3649" s="110"/>
      <c r="G3649" s="14">
        <f t="shared" si="70"/>
        <v>45459</v>
      </c>
      <c r="H3649" s="13"/>
    </row>
    <row r="3650" spans="1:8" ht="16.5" thickBot="1" x14ac:dyDescent="0.3">
      <c r="A3650" s="113">
        <v>45346</v>
      </c>
      <c r="B3650" s="21" t="s">
        <v>11892</v>
      </c>
      <c r="C3650" s="13" t="s">
        <v>8392</v>
      </c>
      <c r="D3650" s="766"/>
      <c r="E3650" s="22"/>
      <c r="F3650" s="110">
        <v>500000</v>
      </c>
      <c r="G3650" s="14">
        <f t="shared" si="70"/>
        <v>-500000</v>
      </c>
      <c r="H3650" s="13" t="s">
        <v>12312</v>
      </c>
    </row>
    <row r="3651" spans="1:8" x14ac:dyDescent="0.25">
      <c r="A3651" s="113">
        <v>45346</v>
      </c>
      <c r="B3651" s="21" t="s">
        <v>10377</v>
      </c>
      <c r="C3651" s="13" t="s">
        <v>180</v>
      </c>
      <c r="D3651" s="766"/>
      <c r="E3651" s="783"/>
      <c r="F3651" s="785">
        <v>13760</v>
      </c>
      <c r="G3651" s="784">
        <f t="shared" si="70"/>
        <v>-13760</v>
      </c>
      <c r="H3651" s="1156" t="s">
        <v>12577</v>
      </c>
    </row>
    <row r="3652" spans="1:8" x14ac:dyDescent="0.25">
      <c r="A3652" s="113">
        <v>45346</v>
      </c>
      <c r="B3652" s="21" t="s">
        <v>10907</v>
      </c>
      <c r="C3652" s="13" t="s">
        <v>180</v>
      </c>
      <c r="D3652" s="766"/>
      <c r="E3652" s="783"/>
      <c r="F3652" s="142">
        <v>164280</v>
      </c>
      <c r="G3652" s="784">
        <f t="shared" si="70"/>
        <v>-164280</v>
      </c>
      <c r="H3652" s="1157"/>
    </row>
    <row r="3653" spans="1:8" x14ac:dyDescent="0.25">
      <c r="A3653" s="113">
        <v>45346</v>
      </c>
      <c r="B3653" s="21" t="s">
        <v>11613</v>
      </c>
      <c r="C3653" s="13" t="s">
        <v>180</v>
      </c>
      <c r="D3653" s="766"/>
      <c r="E3653" s="783"/>
      <c r="F3653" s="142">
        <v>145230</v>
      </c>
      <c r="G3653" s="784">
        <f t="shared" si="70"/>
        <v>-145230</v>
      </c>
      <c r="H3653" s="1157"/>
    </row>
    <row r="3654" spans="1:8" ht="16.5" thickBot="1" x14ac:dyDescent="0.3">
      <c r="A3654" s="113">
        <v>45346</v>
      </c>
      <c r="B3654" s="21" t="s">
        <v>11892</v>
      </c>
      <c r="C3654" s="13" t="s">
        <v>180</v>
      </c>
      <c r="D3654" s="766"/>
      <c r="E3654" s="783"/>
      <c r="F3654" s="786">
        <v>176730</v>
      </c>
      <c r="G3654" s="784">
        <f t="shared" si="70"/>
        <v>-176730</v>
      </c>
      <c r="H3654" s="1158"/>
    </row>
    <row r="3655" spans="1:8" x14ac:dyDescent="0.25">
      <c r="A3655" s="113">
        <v>45341</v>
      </c>
      <c r="B3655" s="63" t="s">
        <v>12201</v>
      </c>
      <c r="C3655" s="13" t="s">
        <v>166</v>
      </c>
      <c r="D3655" s="766"/>
      <c r="E3655" s="22"/>
      <c r="F3655" s="112">
        <v>653892</v>
      </c>
      <c r="G3655" s="14">
        <f t="shared" si="70"/>
        <v>-653892</v>
      </c>
      <c r="H3655" s="13" t="s">
        <v>12569</v>
      </c>
    </row>
    <row r="3656" spans="1:8" x14ac:dyDescent="0.25">
      <c r="A3656" s="113">
        <v>45342</v>
      </c>
      <c r="B3656" s="21" t="s">
        <v>8557</v>
      </c>
      <c r="C3656" s="13" t="s">
        <v>164</v>
      </c>
      <c r="D3656" s="766" t="s">
        <v>12710</v>
      </c>
      <c r="E3656" s="22">
        <v>75279</v>
      </c>
      <c r="F3656" s="112"/>
      <c r="G3656" s="14">
        <f t="shared" si="70"/>
        <v>75279</v>
      </c>
      <c r="H3656" s="13"/>
    </row>
    <row r="3657" spans="1:8" x14ac:dyDescent="0.25">
      <c r="A3657" s="113">
        <v>45346</v>
      </c>
      <c r="B3657" s="63" t="s">
        <v>9830</v>
      </c>
      <c r="C3657" s="13" t="s">
        <v>164</v>
      </c>
      <c r="D3657" s="766" t="s">
        <v>12711</v>
      </c>
      <c r="E3657" s="22">
        <v>4290</v>
      </c>
      <c r="F3657" s="112"/>
      <c r="G3657" s="14">
        <f t="shared" si="70"/>
        <v>4290</v>
      </c>
      <c r="H3657" s="13"/>
    </row>
    <row r="3658" spans="1:8" x14ac:dyDescent="0.25">
      <c r="A3658" s="113">
        <v>45348</v>
      </c>
      <c r="B3658" s="21" t="s">
        <v>10907</v>
      </c>
      <c r="C3658" s="13" t="s">
        <v>12489</v>
      </c>
      <c r="D3658" s="766" t="s">
        <v>9243</v>
      </c>
      <c r="E3658" s="22">
        <v>27608</v>
      </c>
      <c r="F3658" s="112"/>
      <c r="G3658" s="14">
        <f t="shared" si="70"/>
        <v>27608</v>
      </c>
      <c r="H3658" s="13"/>
    </row>
    <row r="3659" spans="1:8" x14ac:dyDescent="0.25">
      <c r="A3659" s="113">
        <v>45348</v>
      </c>
      <c r="B3659" s="21" t="s">
        <v>12201</v>
      </c>
      <c r="C3659" s="13" t="s">
        <v>8392</v>
      </c>
      <c r="D3659" s="766" t="s">
        <v>12659</v>
      </c>
      <c r="E3659" s="22">
        <v>64376</v>
      </c>
      <c r="F3659" s="112"/>
      <c r="G3659" s="14">
        <f t="shared" si="70"/>
        <v>64376</v>
      </c>
      <c r="H3659" s="13"/>
    </row>
    <row r="3660" spans="1:8" x14ac:dyDescent="0.25">
      <c r="A3660" s="113">
        <v>45348</v>
      </c>
      <c r="B3660" s="21" t="s">
        <v>9830</v>
      </c>
      <c r="C3660" s="13" t="s">
        <v>8392</v>
      </c>
      <c r="D3660" s="766" t="s">
        <v>12660</v>
      </c>
      <c r="E3660" s="22">
        <v>40701</v>
      </c>
      <c r="F3660" s="112"/>
      <c r="G3660" s="14">
        <f t="shared" si="70"/>
        <v>40701</v>
      </c>
      <c r="H3660" s="13"/>
    </row>
    <row r="3661" spans="1:8" x14ac:dyDescent="0.25">
      <c r="A3661" s="113">
        <v>45348</v>
      </c>
      <c r="B3661" s="21" t="s">
        <v>10230</v>
      </c>
      <c r="C3661" s="13" t="s">
        <v>11320</v>
      </c>
      <c r="D3661" s="766"/>
      <c r="E3661" s="22"/>
      <c r="F3661" s="19">
        <v>146000</v>
      </c>
      <c r="G3661" s="14">
        <f>E3661-F3661</f>
        <v>-146000</v>
      </c>
      <c r="H3661" s="13" t="s">
        <v>12583</v>
      </c>
    </row>
    <row r="3662" spans="1:8" x14ac:dyDescent="0.25">
      <c r="A3662" s="113">
        <v>45348</v>
      </c>
      <c r="B3662" s="21" t="s">
        <v>11892</v>
      </c>
      <c r="C3662" s="13" t="s">
        <v>169</v>
      </c>
      <c r="D3662" s="766" t="s">
        <v>12493</v>
      </c>
      <c r="E3662" s="22">
        <v>82734</v>
      </c>
      <c r="F3662" s="19"/>
      <c r="G3662" s="14">
        <f t="shared" ref="G3662:G3664" si="71">E3662-F3662</f>
        <v>82734</v>
      </c>
      <c r="H3662" s="13"/>
    </row>
    <row r="3663" spans="1:8" x14ac:dyDescent="0.25">
      <c r="A3663" s="113">
        <v>45348</v>
      </c>
      <c r="B3663" s="21" t="s">
        <v>9830</v>
      </c>
      <c r="C3663" s="13" t="s">
        <v>164</v>
      </c>
      <c r="D3663" s="766" t="s">
        <v>12712</v>
      </c>
      <c r="E3663" s="22">
        <v>2660</v>
      </c>
      <c r="F3663" s="19"/>
      <c r="G3663" s="14">
        <f t="shared" si="71"/>
        <v>2660</v>
      </c>
      <c r="H3663" s="13"/>
    </row>
    <row r="3664" spans="1:8" x14ac:dyDescent="0.25">
      <c r="A3664" s="113">
        <v>45348</v>
      </c>
      <c r="B3664" s="21" t="s">
        <v>9830</v>
      </c>
      <c r="C3664" s="13" t="s">
        <v>164</v>
      </c>
      <c r="D3664" s="766" t="s">
        <v>12713</v>
      </c>
      <c r="E3664" s="22">
        <v>3588</v>
      </c>
      <c r="F3664" s="19"/>
      <c r="G3664" s="14">
        <f t="shared" si="71"/>
        <v>3588</v>
      </c>
      <c r="H3664" s="13"/>
    </row>
    <row r="3665" spans="1:8" x14ac:dyDescent="0.25">
      <c r="A3665" s="113">
        <v>45349</v>
      </c>
      <c r="B3665" s="21" t="s">
        <v>10907</v>
      </c>
      <c r="C3665" s="13" t="s">
        <v>12489</v>
      </c>
      <c r="D3665" s="766"/>
      <c r="E3665" s="22"/>
      <c r="F3665" s="19">
        <v>200000</v>
      </c>
      <c r="G3665" s="14">
        <f t="shared" si="70"/>
        <v>-200000</v>
      </c>
      <c r="H3665" s="13" t="s">
        <v>12590</v>
      </c>
    </row>
    <row r="3666" spans="1:8" x14ac:dyDescent="0.25">
      <c r="A3666" s="113">
        <v>45349</v>
      </c>
      <c r="B3666" s="21" t="s">
        <v>11892</v>
      </c>
      <c r="C3666" s="13" t="s">
        <v>7465</v>
      </c>
      <c r="D3666" s="766"/>
      <c r="E3666" s="22"/>
      <c r="F3666" s="19">
        <v>1000000</v>
      </c>
      <c r="G3666" s="14">
        <f t="shared" si="70"/>
        <v>-1000000</v>
      </c>
      <c r="H3666" s="13" t="s">
        <v>12606</v>
      </c>
    </row>
    <row r="3667" spans="1:8" x14ac:dyDescent="0.25">
      <c r="A3667" s="113">
        <v>45349</v>
      </c>
      <c r="B3667" s="21" t="s">
        <v>11892</v>
      </c>
      <c r="C3667" s="13" t="s">
        <v>7465</v>
      </c>
      <c r="D3667" s="766" t="s">
        <v>12664</v>
      </c>
      <c r="E3667" s="22">
        <v>123660</v>
      </c>
      <c r="F3667" s="19"/>
      <c r="G3667" s="14">
        <f t="shared" si="70"/>
        <v>123660</v>
      </c>
      <c r="H3667" s="13"/>
    </row>
    <row r="3668" spans="1:8" x14ac:dyDescent="0.25">
      <c r="A3668" s="113">
        <v>45349</v>
      </c>
      <c r="B3668" s="21" t="s">
        <v>11892</v>
      </c>
      <c r="C3668" s="13" t="s">
        <v>7465</v>
      </c>
      <c r="D3668" s="766" t="s">
        <v>12665</v>
      </c>
      <c r="E3668" s="22">
        <v>270563</v>
      </c>
      <c r="F3668" s="19"/>
      <c r="G3668" s="14">
        <f t="shared" si="70"/>
        <v>270563</v>
      </c>
      <c r="H3668" s="13"/>
    </row>
    <row r="3669" spans="1:8" x14ac:dyDescent="0.25">
      <c r="A3669" s="113">
        <v>45350</v>
      </c>
      <c r="B3669" s="21" t="s">
        <v>11892</v>
      </c>
      <c r="C3669" s="13" t="s">
        <v>169</v>
      </c>
      <c r="D3669" s="766" t="s">
        <v>11258</v>
      </c>
      <c r="E3669" s="22">
        <v>4657</v>
      </c>
      <c r="F3669" s="19"/>
      <c r="G3669" s="14">
        <f t="shared" si="70"/>
        <v>4657</v>
      </c>
      <c r="H3669" s="13"/>
    </row>
    <row r="3670" spans="1:8" x14ac:dyDescent="0.25">
      <c r="A3670" s="113">
        <v>45351</v>
      </c>
      <c r="B3670" s="21" t="s">
        <v>11892</v>
      </c>
      <c r="C3670" s="13" t="s">
        <v>8392</v>
      </c>
      <c r="D3670" s="766" t="s">
        <v>12661</v>
      </c>
      <c r="E3670" s="22">
        <v>25644</v>
      </c>
      <c r="F3670" s="19"/>
      <c r="G3670" s="14">
        <f t="shared" si="70"/>
        <v>25644</v>
      </c>
      <c r="H3670" s="13"/>
    </row>
    <row r="3671" spans="1:8" x14ac:dyDescent="0.25">
      <c r="A3671" s="113">
        <v>45351</v>
      </c>
      <c r="B3671" s="21" t="s">
        <v>12201</v>
      </c>
      <c r="C3671" s="13" t="s">
        <v>8392</v>
      </c>
      <c r="D3671" s="766" t="s">
        <v>12662</v>
      </c>
      <c r="E3671" s="22">
        <v>20455</v>
      </c>
      <c r="F3671" s="19"/>
      <c r="G3671" s="14">
        <f t="shared" si="70"/>
        <v>20455</v>
      </c>
      <c r="H3671" s="13"/>
    </row>
    <row r="3672" spans="1:8" x14ac:dyDescent="0.25">
      <c r="A3672" s="113">
        <v>45351</v>
      </c>
      <c r="B3672" s="21" t="s">
        <v>10907</v>
      </c>
      <c r="C3672" s="13" t="s">
        <v>166</v>
      </c>
      <c r="D3672" s="766" t="s">
        <v>12680</v>
      </c>
      <c r="E3672" s="22">
        <v>1460</v>
      </c>
      <c r="F3672" s="19"/>
      <c r="G3672" s="14">
        <f t="shared" si="70"/>
        <v>1460</v>
      </c>
      <c r="H3672" s="13"/>
    </row>
    <row r="3673" spans="1:8" x14ac:dyDescent="0.25">
      <c r="A3673" s="113">
        <v>45355</v>
      </c>
      <c r="B3673" s="21" t="s">
        <v>11892</v>
      </c>
      <c r="C3673" s="13" t="s">
        <v>7465</v>
      </c>
      <c r="D3673" s="766" t="s">
        <v>12666</v>
      </c>
      <c r="E3673" s="22">
        <v>30400</v>
      </c>
      <c r="F3673" s="19"/>
      <c r="G3673" s="14">
        <f t="shared" si="70"/>
        <v>30400</v>
      </c>
      <c r="H3673" s="13"/>
    </row>
    <row r="3674" spans="1:8" x14ac:dyDescent="0.25">
      <c r="A3674" s="113">
        <v>45357</v>
      </c>
      <c r="B3674" s="21" t="s">
        <v>10569</v>
      </c>
      <c r="C3674" s="13" t="s">
        <v>12381</v>
      </c>
      <c r="D3674" s="766" t="s">
        <v>12709</v>
      </c>
      <c r="E3674" s="22">
        <v>22000</v>
      </c>
      <c r="F3674" s="19"/>
      <c r="G3674" s="14">
        <f t="shared" si="70"/>
        <v>22000</v>
      </c>
      <c r="H3674" s="13"/>
    </row>
    <row r="3675" spans="1:8" x14ac:dyDescent="0.25">
      <c r="A3675" s="113">
        <v>45357</v>
      </c>
      <c r="B3675" s="21" t="s">
        <v>9830</v>
      </c>
      <c r="C3675" s="13" t="s">
        <v>164</v>
      </c>
      <c r="D3675" s="766"/>
      <c r="E3675" s="22"/>
      <c r="F3675" s="19">
        <v>2776</v>
      </c>
      <c r="G3675" s="14">
        <f t="shared" si="70"/>
        <v>-2776</v>
      </c>
      <c r="H3675" s="13" t="s">
        <v>4469</v>
      </c>
    </row>
    <row r="3676" spans="1:8" x14ac:dyDescent="0.25">
      <c r="A3676" s="113">
        <v>45358</v>
      </c>
      <c r="B3676" s="21" t="s">
        <v>10907</v>
      </c>
      <c r="C3676" s="13" t="s">
        <v>166</v>
      </c>
      <c r="D3676" s="766" t="s">
        <v>12681</v>
      </c>
      <c r="E3676" s="22">
        <v>34680</v>
      </c>
      <c r="F3676" s="19"/>
      <c r="G3676" s="14">
        <f t="shared" si="70"/>
        <v>34680</v>
      </c>
      <c r="H3676" s="13"/>
    </row>
    <row r="3677" spans="1:8" x14ac:dyDescent="0.25">
      <c r="A3677" s="113">
        <v>45358</v>
      </c>
      <c r="B3677" s="21" t="s">
        <v>8557</v>
      </c>
      <c r="C3677" s="13" t="s">
        <v>166</v>
      </c>
      <c r="D3677" s="766" t="s">
        <v>12870</v>
      </c>
      <c r="E3677" s="22">
        <v>3390</v>
      </c>
      <c r="F3677" s="19"/>
      <c r="G3677" s="14">
        <f t="shared" si="70"/>
        <v>3390</v>
      </c>
      <c r="H3677" s="13"/>
    </row>
    <row r="3678" spans="1:8" x14ac:dyDescent="0.25">
      <c r="A3678" s="113">
        <v>45358</v>
      </c>
      <c r="B3678" s="21" t="s">
        <v>8557</v>
      </c>
      <c r="C3678" s="13" t="s">
        <v>164</v>
      </c>
      <c r="D3678" s="766" t="s">
        <v>12980</v>
      </c>
      <c r="E3678" s="22">
        <v>32375</v>
      </c>
      <c r="F3678" s="19"/>
      <c r="G3678" s="14">
        <f t="shared" si="70"/>
        <v>32375</v>
      </c>
      <c r="H3678" s="13"/>
    </row>
    <row r="3679" spans="1:8" x14ac:dyDescent="0.25">
      <c r="A3679" s="113">
        <v>45362</v>
      </c>
      <c r="B3679" s="21" t="s">
        <v>8557</v>
      </c>
      <c r="C3679" s="13" t="s">
        <v>8392</v>
      </c>
      <c r="D3679" s="766" t="s">
        <v>12770</v>
      </c>
      <c r="E3679" s="22">
        <v>35310</v>
      </c>
      <c r="F3679" s="19"/>
      <c r="G3679" s="14">
        <f t="shared" si="70"/>
        <v>35310</v>
      </c>
      <c r="H3679" s="13"/>
    </row>
    <row r="3680" spans="1:8" x14ac:dyDescent="0.25">
      <c r="A3680" s="113">
        <v>45362</v>
      </c>
      <c r="B3680" s="21" t="s">
        <v>8557</v>
      </c>
      <c r="C3680" s="13" t="s">
        <v>164</v>
      </c>
      <c r="D3680" s="766" t="s">
        <v>12982</v>
      </c>
      <c r="E3680" s="22">
        <v>59400</v>
      </c>
      <c r="F3680" s="19"/>
      <c r="G3680" s="14">
        <f t="shared" si="70"/>
        <v>59400</v>
      </c>
      <c r="H3680" s="13"/>
    </row>
    <row r="3681" spans="1:8" x14ac:dyDescent="0.25">
      <c r="A3681" s="113">
        <v>45363</v>
      </c>
      <c r="B3681" s="21" t="s">
        <v>8557</v>
      </c>
      <c r="C3681" s="13" t="s">
        <v>164</v>
      </c>
      <c r="D3681" s="766" t="s">
        <v>12976</v>
      </c>
      <c r="E3681" s="22">
        <v>3600</v>
      </c>
      <c r="F3681" s="19"/>
      <c r="G3681" s="14">
        <f t="shared" si="70"/>
        <v>3600</v>
      </c>
      <c r="H3681" s="13"/>
    </row>
    <row r="3682" spans="1:8" x14ac:dyDescent="0.25">
      <c r="A3682" s="113">
        <v>45363</v>
      </c>
      <c r="B3682" s="21" t="s">
        <v>11892</v>
      </c>
      <c r="C3682" s="13" t="s">
        <v>8392</v>
      </c>
      <c r="D3682" s="766" t="s">
        <v>12771</v>
      </c>
      <c r="E3682" s="22">
        <v>27143</v>
      </c>
      <c r="F3682" s="19"/>
      <c r="G3682" s="14">
        <f t="shared" si="70"/>
        <v>27143</v>
      </c>
      <c r="H3682" s="13"/>
    </row>
    <row r="3683" spans="1:8" x14ac:dyDescent="0.25">
      <c r="A3683" s="113">
        <v>45363</v>
      </c>
      <c r="B3683" s="21" t="s">
        <v>12201</v>
      </c>
      <c r="C3683" s="13" t="s">
        <v>8392</v>
      </c>
      <c r="D3683" s="766" t="s">
        <v>12772</v>
      </c>
      <c r="E3683" s="22">
        <v>6740</v>
      </c>
      <c r="F3683" s="19"/>
      <c r="G3683" s="14">
        <f t="shared" si="70"/>
        <v>6740</v>
      </c>
      <c r="H3683" s="13"/>
    </row>
    <row r="3684" spans="1:8" x14ac:dyDescent="0.25">
      <c r="A3684" s="113">
        <v>45367</v>
      </c>
      <c r="B3684" s="21" t="s">
        <v>11892</v>
      </c>
      <c r="C3684" s="13" t="s">
        <v>7465</v>
      </c>
      <c r="D3684" s="766"/>
      <c r="E3684" s="22"/>
      <c r="F3684" s="19">
        <v>2000000</v>
      </c>
      <c r="G3684" s="14">
        <f t="shared" si="70"/>
        <v>-2000000</v>
      </c>
      <c r="H3684" s="13" t="s">
        <v>12758</v>
      </c>
    </row>
    <row r="3685" spans="1:8" x14ac:dyDescent="0.25">
      <c r="A3685" s="113">
        <v>45367</v>
      </c>
      <c r="B3685" s="21" t="s">
        <v>11892</v>
      </c>
      <c r="C3685" s="13" t="s">
        <v>7465</v>
      </c>
      <c r="D3685" s="766" t="s">
        <v>12767</v>
      </c>
      <c r="E3685" s="22">
        <v>30400</v>
      </c>
      <c r="F3685" s="19"/>
      <c r="G3685" s="14">
        <f t="shared" si="70"/>
        <v>30400</v>
      </c>
      <c r="H3685" s="13"/>
    </row>
    <row r="3686" spans="1:8" x14ac:dyDescent="0.25">
      <c r="A3686" s="113">
        <v>45367</v>
      </c>
      <c r="B3686" s="21" t="s">
        <v>11892</v>
      </c>
      <c r="C3686" s="13" t="s">
        <v>7465</v>
      </c>
      <c r="D3686" s="766" t="s">
        <v>12768</v>
      </c>
      <c r="E3686" s="22">
        <v>131702</v>
      </c>
      <c r="F3686" s="19"/>
      <c r="G3686" s="14">
        <f t="shared" si="70"/>
        <v>131702</v>
      </c>
      <c r="H3686" s="13"/>
    </row>
    <row r="3687" spans="1:8" x14ac:dyDescent="0.25">
      <c r="A3687" s="113">
        <v>45367</v>
      </c>
      <c r="B3687" s="21" t="s">
        <v>9830</v>
      </c>
      <c r="C3687" s="13" t="s">
        <v>166</v>
      </c>
      <c r="D3687" s="766" t="s">
        <v>12871</v>
      </c>
      <c r="E3687" s="22">
        <v>60200</v>
      </c>
      <c r="F3687" s="19"/>
      <c r="G3687" s="14">
        <f t="shared" si="70"/>
        <v>60200</v>
      </c>
      <c r="H3687" s="13"/>
    </row>
    <row r="3688" spans="1:8" x14ac:dyDescent="0.25">
      <c r="A3688" s="113">
        <v>45369</v>
      </c>
      <c r="B3688" s="21" t="s">
        <v>11613</v>
      </c>
      <c r="C3688" s="13" t="s">
        <v>8392</v>
      </c>
      <c r="D3688" s="766"/>
      <c r="E3688" s="22"/>
      <c r="F3688" s="19">
        <v>100000</v>
      </c>
      <c r="G3688" s="14">
        <f t="shared" si="70"/>
        <v>-100000</v>
      </c>
      <c r="H3688" s="1171" t="s">
        <v>13050</v>
      </c>
    </row>
    <row r="3689" spans="1:8" x14ac:dyDescent="0.25">
      <c r="A3689" s="113">
        <v>45369</v>
      </c>
      <c r="B3689" s="21" t="s">
        <v>12359</v>
      </c>
      <c r="C3689" s="13" t="s">
        <v>8392</v>
      </c>
      <c r="D3689" s="766"/>
      <c r="E3689" s="22"/>
      <c r="F3689" s="19">
        <v>900000</v>
      </c>
      <c r="G3689" s="14">
        <f t="shared" ref="G3689" si="72">E3689-F3689</f>
        <v>-900000</v>
      </c>
      <c r="H3689" s="1172"/>
    </row>
    <row r="3690" spans="1:8" x14ac:dyDescent="0.25">
      <c r="A3690" s="113">
        <v>45369</v>
      </c>
      <c r="B3690" s="21" t="s">
        <v>8557</v>
      </c>
      <c r="C3690" s="13" t="s">
        <v>164</v>
      </c>
      <c r="D3690" s="766" t="s">
        <v>12981</v>
      </c>
      <c r="E3690" s="22">
        <v>22546</v>
      </c>
      <c r="F3690" s="19"/>
      <c r="G3690" s="14">
        <f t="shared" si="70"/>
        <v>22546</v>
      </c>
      <c r="H3690" s="13"/>
    </row>
    <row r="3691" spans="1:8" x14ac:dyDescent="0.25">
      <c r="A3691" s="113">
        <v>45370</v>
      </c>
      <c r="B3691" s="21" t="s">
        <v>11892</v>
      </c>
      <c r="C3691" s="13" t="s">
        <v>7465</v>
      </c>
      <c r="D3691" s="766" t="s">
        <v>11326</v>
      </c>
      <c r="E3691" s="22">
        <v>9000</v>
      </c>
      <c r="F3691" s="19"/>
      <c r="G3691" s="14">
        <f t="shared" si="70"/>
        <v>9000</v>
      </c>
      <c r="H3691" s="13"/>
    </row>
    <row r="3692" spans="1:8" x14ac:dyDescent="0.25">
      <c r="A3692" s="113">
        <v>45371</v>
      </c>
      <c r="B3692" s="21" t="s">
        <v>11892</v>
      </c>
      <c r="C3692" s="13" t="s">
        <v>7465</v>
      </c>
      <c r="D3692" s="766" t="s">
        <v>12769</v>
      </c>
      <c r="E3692" s="22">
        <v>227953</v>
      </c>
      <c r="F3692" s="19"/>
      <c r="G3692" s="14">
        <f t="shared" si="70"/>
        <v>227953</v>
      </c>
      <c r="H3692" s="13"/>
    </row>
    <row r="3693" spans="1:8" x14ac:dyDescent="0.25">
      <c r="A3693" s="113">
        <v>45371</v>
      </c>
      <c r="B3693" s="21" t="s">
        <v>10569</v>
      </c>
      <c r="C3693" s="13" t="s">
        <v>12381</v>
      </c>
      <c r="D3693" s="766" t="s">
        <v>12833</v>
      </c>
      <c r="E3693" s="22">
        <v>11000</v>
      </c>
      <c r="F3693" s="19"/>
      <c r="G3693" s="14">
        <f t="shared" si="70"/>
        <v>11000</v>
      </c>
      <c r="H3693" s="13"/>
    </row>
    <row r="3694" spans="1:8" x14ac:dyDescent="0.25">
      <c r="A3694" s="113">
        <v>45372</v>
      </c>
      <c r="B3694" s="21" t="s">
        <v>12201</v>
      </c>
      <c r="C3694" s="13" t="s">
        <v>180</v>
      </c>
      <c r="D3694" s="766"/>
      <c r="E3694" s="22"/>
      <c r="F3694" s="19">
        <v>712701</v>
      </c>
      <c r="G3694" s="14">
        <f t="shared" si="70"/>
        <v>-712701</v>
      </c>
      <c r="H3694" s="13" t="s">
        <v>12784</v>
      </c>
    </row>
    <row r="3695" spans="1:8" x14ac:dyDescent="0.25">
      <c r="A3695" s="113">
        <v>45373</v>
      </c>
      <c r="B3695" s="21" t="s">
        <v>11892</v>
      </c>
      <c r="C3695" s="13" t="s">
        <v>8392</v>
      </c>
      <c r="D3695" s="766" t="s">
        <v>12832</v>
      </c>
      <c r="E3695" s="22">
        <v>11306</v>
      </c>
      <c r="F3695" s="19"/>
      <c r="G3695" s="14">
        <f t="shared" si="70"/>
        <v>11306</v>
      </c>
      <c r="H3695" s="13"/>
    </row>
    <row r="3696" spans="1:8" x14ac:dyDescent="0.25">
      <c r="A3696" s="113">
        <v>45373</v>
      </c>
      <c r="B3696" s="21" t="s">
        <v>11507</v>
      </c>
      <c r="C3696" s="13" t="s">
        <v>164</v>
      </c>
      <c r="D3696" s="766" t="s">
        <v>12978</v>
      </c>
      <c r="E3696" s="22">
        <v>28603</v>
      </c>
      <c r="F3696" s="19"/>
      <c r="G3696" s="14">
        <f t="shared" si="70"/>
        <v>28603</v>
      </c>
      <c r="H3696" s="13"/>
    </row>
    <row r="3697" spans="1:8" x14ac:dyDescent="0.25">
      <c r="A3697" s="113">
        <v>45377</v>
      </c>
      <c r="B3697" s="21" t="s">
        <v>10907</v>
      </c>
      <c r="C3697" s="13" t="s">
        <v>12489</v>
      </c>
      <c r="D3697" s="766"/>
      <c r="E3697" s="22"/>
      <c r="F3697" s="19">
        <v>100000</v>
      </c>
      <c r="G3697" s="14">
        <f t="shared" si="70"/>
        <v>-100000</v>
      </c>
      <c r="H3697" s="13" t="s">
        <v>12796</v>
      </c>
    </row>
    <row r="3698" spans="1:8" x14ac:dyDescent="0.25">
      <c r="A3698" s="113">
        <v>45377</v>
      </c>
      <c r="B3698" s="21" t="s">
        <v>10907</v>
      </c>
      <c r="C3698" s="13" t="s">
        <v>7952</v>
      </c>
      <c r="D3698" s="766"/>
      <c r="E3698" s="22"/>
      <c r="F3698" s="19">
        <v>200000</v>
      </c>
      <c r="G3698" s="14">
        <f t="shared" si="70"/>
        <v>-200000</v>
      </c>
      <c r="H3698" s="13" t="s">
        <v>12796</v>
      </c>
    </row>
    <row r="3699" spans="1:8" x14ac:dyDescent="0.25">
      <c r="A3699" s="113">
        <v>45377</v>
      </c>
      <c r="B3699" s="21" t="s">
        <v>10907</v>
      </c>
      <c r="C3699" s="13" t="s">
        <v>7952</v>
      </c>
      <c r="D3699" s="766"/>
      <c r="E3699" s="22"/>
      <c r="F3699" s="19">
        <v>100000</v>
      </c>
      <c r="G3699" s="14">
        <f t="shared" ref="G3699:G3761" si="73">E3699-F3699</f>
        <v>-100000</v>
      </c>
      <c r="H3699" s="13" t="s">
        <v>12796</v>
      </c>
    </row>
    <row r="3700" spans="1:8" x14ac:dyDescent="0.25">
      <c r="A3700" s="113">
        <v>45381</v>
      </c>
      <c r="B3700" s="21" t="s">
        <v>12811</v>
      </c>
      <c r="C3700" s="13" t="s">
        <v>166</v>
      </c>
      <c r="D3700" s="766" t="s">
        <v>12872</v>
      </c>
      <c r="E3700" s="22">
        <v>14000</v>
      </c>
      <c r="F3700" s="19"/>
      <c r="G3700" s="14">
        <f t="shared" si="73"/>
        <v>14000</v>
      </c>
      <c r="H3700" s="13"/>
    </row>
    <row r="3701" spans="1:8" x14ac:dyDescent="0.25">
      <c r="A3701" s="113">
        <v>45384</v>
      </c>
      <c r="B3701" s="21" t="s">
        <v>12820</v>
      </c>
      <c r="C3701" s="13" t="s">
        <v>7465</v>
      </c>
      <c r="D3701" s="766" t="s">
        <v>12868</v>
      </c>
      <c r="E3701" s="22">
        <v>87507</v>
      </c>
      <c r="F3701" s="19"/>
      <c r="G3701" s="14">
        <f t="shared" si="73"/>
        <v>87507</v>
      </c>
      <c r="H3701" s="13"/>
    </row>
    <row r="3702" spans="1:8" x14ac:dyDescent="0.25">
      <c r="A3702" s="113">
        <v>45386</v>
      </c>
      <c r="B3702" s="21" t="s">
        <v>12811</v>
      </c>
      <c r="C3702" s="13" t="s">
        <v>12381</v>
      </c>
      <c r="D3702" s="766" t="s">
        <v>12869</v>
      </c>
      <c r="E3702" s="22">
        <v>38500</v>
      </c>
      <c r="F3702" s="19"/>
      <c r="G3702" s="14">
        <f t="shared" si="73"/>
        <v>38500</v>
      </c>
      <c r="H3702" s="13"/>
    </row>
    <row r="3703" spans="1:8" x14ac:dyDescent="0.25">
      <c r="A3703" s="113">
        <v>45386</v>
      </c>
      <c r="B3703" s="21" t="s">
        <v>12811</v>
      </c>
      <c r="C3703" s="13" t="s">
        <v>8392</v>
      </c>
      <c r="D3703" s="766" t="s">
        <v>12873</v>
      </c>
      <c r="E3703" s="22">
        <v>153139</v>
      </c>
      <c r="F3703" s="19"/>
      <c r="G3703" s="14">
        <f t="shared" si="73"/>
        <v>153139</v>
      </c>
      <c r="H3703" s="13"/>
    </row>
    <row r="3704" spans="1:8" x14ac:dyDescent="0.25">
      <c r="A3704" s="113">
        <v>45397</v>
      </c>
      <c r="B3704" s="21" t="s">
        <v>11507</v>
      </c>
      <c r="C3704" s="13" t="s">
        <v>166</v>
      </c>
      <c r="D3704" s="766" t="s">
        <v>12989</v>
      </c>
      <c r="E3704" s="22">
        <v>18000</v>
      </c>
      <c r="F3704" s="19"/>
      <c r="G3704" s="14">
        <f t="shared" si="73"/>
        <v>18000</v>
      </c>
      <c r="H3704" s="13"/>
    </row>
    <row r="3705" spans="1:8" x14ac:dyDescent="0.25">
      <c r="A3705" s="113">
        <v>45400</v>
      </c>
      <c r="B3705" s="21" t="s">
        <v>11</v>
      </c>
      <c r="C3705" s="13" t="s">
        <v>164</v>
      </c>
      <c r="D3705" s="766" t="s">
        <v>12979</v>
      </c>
      <c r="E3705" s="22">
        <v>7183</v>
      </c>
      <c r="F3705" s="19"/>
      <c r="G3705" s="14">
        <f>E3705-F3705</f>
        <v>7183</v>
      </c>
      <c r="H3705" s="13"/>
    </row>
    <row r="3706" spans="1:8" x14ac:dyDescent="0.25">
      <c r="A3706" s="113">
        <v>45401</v>
      </c>
      <c r="B3706" s="21" t="s">
        <v>12716</v>
      </c>
      <c r="C3706" s="13" t="s">
        <v>166</v>
      </c>
      <c r="D3706" s="766" t="s">
        <v>12990</v>
      </c>
      <c r="E3706" s="22">
        <v>39662</v>
      </c>
      <c r="F3706" s="19"/>
      <c r="G3706" s="14">
        <f>E3706-F3706</f>
        <v>39662</v>
      </c>
      <c r="H3706" s="13"/>
    </row>
    <row r="3707" spans="1:8" x14ac:dyDescent="0.25">
      <c r="A3707" s="113">
        <v>45406</v>
      </c>
      <c r="B3707" s="21" t="s">
        <v>12716</v>
      </c>
      <c r="C3707" s="13" t="s">
        <v>166</v>
      </c>
      <c r="D3707" s="766" t="s">
        <v>12994</v>
      </c>
      <c r="E3707" s="22">
        <v>22440</v>
      </c>
      <c r="F3707" s="19"/>
      <c r="G3707" s="14">
        <f t="shared" si="73"/>
        <v>22440</v>
      </c>
      <c r="H3707" s="13"/>
    </row>
    <row r="3708" spans="1:8" x14ac:dyDescent="0.25">
      <c r="A3708" s="113">
        <v>45407</v>
      </c>
      <c r="B3708" s="21" t="s">
        <v>11892</v>
      </c>
      <c r="C3708" s="13" t="s">
        <v>7465</v>
      </c>
      <c r="D3708" s="766" t="s">
        <v>12987</v>
      </c>
      <c r="E3708" s="22">
        <v>13240</v>
      </c>
      <c r="F3708" s="19"/>
      <c r="G3708" s="14">
        <f t="shared" si="73"/>
        <v>13240</v>
      </c>
      <c r="H3708" s="13"/>
    </row>
    <row r="3709" spans="1:8" x14ac:dyDescent="0.25">
      <c r="A3709" s="113">
        <v>45407</v>
      </c>
      <c r="B3709" s="21" t="s">
        <v>12716</v>
      </c>
      <c r="C3709" s="13" t="s">
        <v>166</v>
      </c>
      <c r="D3709" s="766" t="s">
        <v>12992</v>
      </c>
      <c r="E3709" s="22">
        <v>145050</v>
      </c>
      <c r="F3709" s="19"/>
      <c r="G3709" s="14">
        <f t="shared" si="73"/>
        <v>145050</v>
      </c>
      <c r="H3709" s="13"/>
    </row>
    <row r="3710" spans="1:8" x14ac:dyDescent="0.25">
      <c r="A3710" s="113">
        <v>45407</v>
      </c>
      <c r="B3710" s="21" t="s">
        <v>12201</v>
      </c>
      <c r="C3710" s="13" t="s">
        <v>8392</v>
      </c>
      <c r="D3710" s="766" t="s">
        <v>12995</v>
      </c>
      <c r="E3710" s="22">
        <v>420666</v>
      </c>
      <c r="F3710" s="19"/>
      <c r="G3710" s="14">
        <f t="shared" si="73"/>
        <v>420666</v>
      </c>
      <c r="H3710" s="13"/>
    </row>
    <row r="3711" spans="1:8" x14ac:dyDescent="0.25">
      <c r="A3711" s="113">
        <v>45411</v>
      </c>
      <c r="B3711" s="21" t="s">
        <v>9830</v>
      </c>
      <c r="C3711" s="13" t="s">
        <v>164</v>
      </c>
      <c r="D3711" s="766" t="s">
        <v>12977</v>
      </c>
      <c r="E3711" s="22">
        <v>9100</v>
      </c>
      <c r="F3711" s="19"/>
      <c r="G3711" s="14">
        <f t="shared" si="73"/>
        <v>9100</v>
      </c>
      <c r="H3711" s="13"/>
    </row>
    <row r="3712" spans="1:8" x14ac:dyDescent="0.25">
      <c r="A3712" s="113">
        <v>45411</v>
      </c>
      <c r="B3712" s="21" t="s">
        <v>10230</v>
      </c>
      <c r="C3712" s="13" t="s">
        <v>1197</v>
      </c>
      <c r="D3712" s="766" t="s">
        <v>12993</v>
      </c>
      <c r="E3712" s="22">
        <v>31000</v>
      </c>
      <c r="F3712" s="19"/>
      <c r="G3712" s="14">
        <f t="shared" si="73"/>
        <v>31000</v>
      </c>
      <c r="H3712" s="13"/>
    </row>
    <row r="3713" spans="1:8" x14ac:dyDescent="0.25">
      <c r="A3713" s="113">
        <v>45411</v>
      </c>
      <c r="B3713" s="21" t="s">
        <v>11507</v>
      </c>
      <c r="C3713" s="13" t="s">
        <v>5680</v>
      </c>
      <c r="D3713" s="766" t="s">
        <v>9962</v>
      </c>
      <c r="E3713" s="22">
        <v>43428</v>
      </c>
      <c r="F3713" s="19"/>
      <c r="G3713" s="14">
        <f t="shared" si="73"/>
        <v>43428</v>
      </c>
      <c r="H3713" s="13"/>
    </row>
    <row r="3714" spans="1:8" x14ac:dyDescent="0.25">
      <c r="A3714" s="113">
        <v>45412</v>
      </c>
      <c r="B3714" s="21" t="s">
        <v>8557</v>
      </c>
      <c r="C3714" s="13" t="s">
        <v>164</v>
      </c>
      <c r="D3714" s="766"/>
      <c r="E3714" s="22"/>
      <c r="F3714" s="19">
        <v>300000</v>
      </c>
      <c r="G3714" s="14">
        <f t="shared" si="73"/>
        <v>-300000</v>
      </c>
      <c r="H3714" s="13" t="s">
        <v>12296</v>
      </c>
    </row>
    <row r="3715" spans="1:8" ht="16.5" thickBot="1" x14ac:dyDescent="0.3">
      <c r="A3715" s="113">
        <v>45415</v>
      </c>
      <c r="B3715" s="21" t="s">
        <v>11507</v>
      </c>
      <c r="C3715" s="13" t="s">
        <v>164</v>
      </c>
      <c r="D3715" s="766" t="s">
        <v>12983</v>
      </c>
      <c r="E3715" s="22">
        <v>11563</v>
      </c>
      <c r="F3715" s="110"/>
      <c r="G3715" s="14">
        <f t="shared" si="73"/>
        <v>11563</v>
      </c>
      <c r="H3715" s="13"/>
    </row>
    <row r="3716" spans="1:8" x14ac:dyDescent="0.25">
      <c r="A3716" s="113">
        <v>45416</v>
      </c>
      <c r="B3716" s="21" t="s">
        <v>4720</v>
      </c>
      <c r="C3716" s="13" t="s">
        <v>8392</v>
      </c>
      <c r="D3716" s="766"/>
      <c r="E3716" s="783"/>
      <c r="F3716" s="785">
        <v>162620</v>
      </c>
      <c r="G3716" s="784">
        <f t="shared" si="73"/>
        <v>-162620</v>
      </c>
      <c r="H3716" s="1156" t="s">
        <v>13052</v>
      </c>
    </row>
    <row r="3717" spans="1:8" x14ac:dyDescent="0.25">
      <c r="A3717" s="113">
        <v>45416</v>
      </c>
      <c r="B3717" s="21" t="s">
        <v>8557</v>
      </c>
      <c r="C3717" s="13" t="s">
        <v>8392</v>
      </c>
      <c r="D3717" s="766"/>
      <c r="E3717" s="783"/>
      <c r="F3717" s="142">
        <v>74242</v>
      </c>
      <c r="G3717" s="784">
        <f t="shared" ref="G3717:G3722" si="74">E3717-F3717</f>
        <v>-74242</v>
      </c>
      <c r="H3717" s="1157"/>
    </row>
    <row r="3718" spans="1:8" x14ac:dyDescent="0.25">
      <c r="A3718" s="113">
        <v>45416</v>
      </c>
      <c r="B3718" s="21" t="s">
        <v>10907</v>
      </c>
      <c r="C3718" s="13" t="s">
        <v>8392</v>
      </c>
      <c r="D3718" s="766"/>
      <c r="E3718" s="783"/>
      <c r="F3718" s="142">
        <v>20637</v>
      </c>
      <c r="G3718" s="784">
        <f t="shared" si="74"/>
        <v>-20637</v>
      </c>
      <c r="H3718" s="1157"/>
    </row>
    <row r="3719" spans="1:8" x14ac:dyDescent="0.25">
      <c r="A3719" s="113">
        <v>45416</v>
      </c>
      <c r="B3719" s="21" t="s">
        <v>11712</v>
      </c>
      <c r="C3719" s="13" t="s">
        <v>8392</v>
      </c>
      <c r="D3719" s="766"/>
      <c r="E3719" s="783"/>
      <c r="F3719" s="142">
        <v>6768</v>
      </c>
      <c r="G3719" s="784">
        <f t="shared" si="74"/>
        <v>-6768</v>
      </c>
      <c r="H3719" s="1157"/>
    </row>
    <row r="3720" spans="1:8" x14ac:dyDescent="0.25">
      <c r="A3720" s="113">
        <v>45416</v>
      </c>
      <c r="B3720" s="21" t="s">
        <v>11613</v>
      </c>
      <c r="C3720" s="13" t="s">
        <v>8392</v>
      </c>
      <c r="D3720" s="766"/>
      <c r="E3720" s="783"/>
      <c r="F3720" s="142">
        <v>25632</v>
      </c>
      <c r="G3720" s="784">
        <f t="shared" si="74"/>
        <v>-25632</v>
      </c>
      <c r="H3720" s="1157"/>
    </row>
    <row r="3721" spans="1:8" x14ac:dyDescent="0.25">
      <c r="A3721" s="113">
        <v>45416</v>
      </c>
      <c r="B3721" s="21" t="s">
        <v>12811</v>
      </c>
      <c r="C3721" s="13" t="s">
        <v>8392</v>
      </c>
      <c r="D3721" s="766"/>
      <c r="E3721" s="783"/>
      <c r="F3721" s="142">
        <v>153139</v>
      </c>
      <c r="G3721" s="784">
        <f t="shared" si="74"/>
        <v>-153139</v>
      </c>
      <c r="H3721" s="1157"/>
    </row>
    <row r="3722" spans="1:8" ht="16.5" thickBot="1" x14ac:dyDescent="0.3">
      <c r="A3722" s="113">
        <v>45416</v>
      </c>
      <c r="B3722" s="21" t="s">
        <v>11734</v>
      </c>
      <c r="C3722" s="13" t="s">
        <v>8392</v>
      </c>
      <c r="D3722" s="766"/>
      <c r="E3722" s="783"/>
      <c r="F3722" s="786">
        <v>56962</v>
      </c>
      <c r="G3722" s="784">
        <f t="shared" si="74"/>
        <v>-56962</v>
      </c>
      <c r="H3722" s="1158"/>
    </row>
    <row r="3723" spans="1:8" x14ac:dyDescent="0.25">
      <c r="A3723" s="113">
        <v>45418</v>
      </c>
      <c r="B3723" s="21" t="s">
        <v>11892</v>
      </c>
      <c r="C3723" s="13" t="s">
        <v>7465</v>
      </c>
      <c r="D3723" s="766"/>
      <c r="E3723" s="22"/>
      <c r="F3723" s="112">
        <v>900000</v>
      </c>
      <c r="G3723" s="14">
        <f t="shared" si="73"/>
        <v>-900000</v>
      </c>
      <c r="H3723" s="13" t="s">
        <v>12974</v>
      </c>
    </row>
    <row r="3724" spans="1:8" ht="16.5" thickBot="1" x14ac:dyDescent="0.3">
      <c r="A3724" s="113">
        <v>45418</v>
      </c>
      <c r="B3724" s="21" t="s">
        <v>11892</v>
      </c>
      <c r="C3724" s="13" t="s">
        <v>7465</v>
      </c>
      <c r="D3724" s="766"/>
      <c r="E3724" s="22"/>
      <c r="F3724" s="110">
        <v>924000</v>
      </c>
      <c r="G3724" s="14">
        <f t="shared" si="73"/>
        <v>-924000</v>
      </c>
      <c r="H3724" s="13" t="s">
        <v>12974</v>
      </c>
    </row>
    <row r="3725" spans="1:8" x14ac:dyDescent="0.25">
      <c r="A3725" s="113">
        <v>45418</v>
      </c>
      <c r="B3725" s="21" t="s">
        <v>9965</v>
      </c>
      <c r="C3725" s="13" t="s">
        <v>169</v>
      </c>
      <c r="D3725" s="766"/>
      <c r="E3725" s="783"/>
      <c r="F3725" s="785">
        <v>15350</v>
      </c>
      <c r="G3725" s="784">
        <f t="shared" si="73"/>
        <v>-15350</v>
      </c>
      <c r="H3725" s="1171" t="s">
        <v>13048</v>
      </c>
    </row>
    <row r="3726" spans="1:8" x14ac:dyDescent="0.25">
      <c r="A3726" s="113">
        <v>45418</v>
      </c>
      <c r="B3726" s="21" t="s">
        <v>10574</v>
      </c>
      <c r="C3726" s="13" t="s">
        <v>169</v>
      </c>
      <c r="D3726" s="766"/>
      <c r="E3726" s="783"/>
      <c r="F3726" s="142">
        <v>46500</v>
      </c>
      <c r="G3726" s="784">
        <f t="shared" si="73"/>
        <v>-46500</v>
      </c>
      <c r="H3726" s="1175"/>
    </row>
    <row r="3727" spans="1:8" x14ac:dyDescent="0.25">
      <c r="A3727" s="113">
        <v>45418</v>
      </c>
      <c r="B3727" s="21" t="s">
        <v>10907</v>
      </c>
      <c r="C3727" s="13" t="s">
        <v>169</v>
      </c>
      <c r="D3727" s="766"/>
      <c r="E3727" s="783"/>
      <c r="F3727" s="142">
        <v>80500</v>
      </c>
      <c r="G3727" s="784">
        <f t="shared" si="73"/>
        <v>-80500</v>
      </c>
      <c r="H3727" s="1175"/>
    </row>
    <row r="3728" spans="1:8" ht="16.5" thickBot="1" x14ac:dyDescent="0.3">
      <c r="A3728" s="113">
        <v>45418</v>
      </c>
      <c r="B3728" s="21" t="s">
        <v>11892</v>
      </c>
      <c r="C3728" s="13" t="s">
        <v>169</v>
      </c>
      <c r="D3728" s="766"/>
      <c r="E3728" s="783"/>
      <c r="F3728" s="786">
        <v>157650</v>
      </c>
      <c r="G3728" s="784">
        <f t="shared" si="73"/>
        <v>-157650</v>
      </c>
      <c r="H3728" s="1172"/>
    </row>
    <row r="3729" spans="1:8" x14ac:dyDescent="0.25">
      <c r="A3729" s="113">
        <v>45419</v>
      </c>
      <c r="B3729" s="21" t="s">
        <v>11507</v>
      </c>
      <c r="C3729" s="13" t="s">
        <v>164</v>
      </c>
      <c r="D3729" s="766" t="s">
        <v>12988</v>
      </c>
      <c r="E3729" s="22">
        <v>864</v>
      </c>
      <c r="F3729" s="112"/>
      <c r="G3729" s="14">
        <f t="shared" si="73"/>
        <v>864</v>
      </c>
      <c r="H3729" s="13"/>
    </row>
    <row r="3730" spans="1:8" x14ac:dyDescent="0.25">
      <c r="A3730" s="113">
        <v>45419</v>
      </c>
      <c r="B3730" s="21" t="s">
        <v>9830</v>
      </c>
      <c r="C3730" s="13" t="s">
        <v>8392</v>
      </c>
      <c r="D3730" s="766" t="s">
        <v>13198</v>
      </c>
      <c r="E3730" s="22">
        <v>32064</v>
      </c>
      <c r="F3730" s="112"/>
      <c r="G3730" s="14">
        <f t="shared" si="73"/>
        <v>32064</v>
      </c>
      <c r="H3730" s="13"/>
    </row>
    <row r="3731" spans="1:8" x14ac:dyDescent="0.25">
      <c r="A3731" s="113">
        <v>45421</v>
      </c>
      <c r="B3731" s="21" t="s">
        <v>6503</v>
      </c>
      <c r="C3731" s="13" t="s">
        <v>164</v>
      </c>
      <c r="D3731" s="766" t="s">
        <v>12991</v>
      </c>
      <c r="E3731" s="22">
        <v>9034</v>
      </c>
      <c r="F3731" s="19"/>
      <c r="G3731" s="14">
        <f t="shared" si="73"/>
        <v>9034</v>
      </c>
      <c r="H3731" s="13"/>
    </row>
    <row r="3732" spans="1:8" x14ac:dyDescent="0.25">
      <c r="A3732" s="113">
        <v>45421</v>
      </c>
      <c r="B3732" s="21" t="s">
        <v>8655</v>
      </c>
      <c r="C3732" s="13" t="s">
        <v>5186</v>
      </c>
      <c r="D3732" s="766"/>
      <c r="E3732" s="22"/>
      <c r="F3732" s="19">
        <v>57548</v>
      </c>
      <c r="G3732" s="14">
        <f t="shared" si="73"/>
        <v>-57548</v>
      </c>
      <c r="H3732" s="13" t="s">
        <v>13054</v>
      </c>
    </row>
    <row r="3733" spans="1:8" x14ac:dyDescent="0.25">
      <c r="A3733" s="113">
        <v>45421</v>
      </c>
      <c r="B3733" s="21" t="s">
        <v>8866</v>
      </c>
      <c r="C3733" s="13" t="s">
        <v>5186</v>
      </c>
      <c r="D3733" s="766"/>
      <c r="E3733" s="22"/>
      <c r="F3733" s="19">
        <v>6816</v>
      </c>
      <c r="G3733" s="14">
        <f t="shared" si="73"/>
        <v>-6816</v>
      </c>
      <c r="H3733" s="13" t="s">
        <v>13054</v>
      </c>
    </row>
    <row r="3734" spans="1:8" x14ac:dyDescent="0.25">
      <c r="A3734" s="113">
        <v>45421</v>
      </c>
      <c r="B3734" s="21" t="s">
        <v>8874</v>
      </c>
      <c r="C3734" s="13" t="s">
        <v>5186</v>
      </c>
      <c r="D3734" s="766"/>
      <c r="E3734" s="22"/>
      <c r="F3734" s="19">
        <v>78114</v>
      </c>
      <c r="G3734" s="14">
        <f t="shared" si="73"/>
        <v>-78114</v>
      </c>
      <c r="H3734" s="13" t="s">
        <v>13054</v>
      </c>
    </row>
    <row r="3735" spans="1:8" x14ac:dyDescent="0.25">
      <c r="A3735" s="113">
        <v>45421</v>
      </c>
      <c r="B3735" s="21" t="s">
        <v>9659</v>
      </c>
      <c r="C3735" s="13" t="s">
        <v>5186</v>
      </c>
      <c r="D3735" s="766"/>
      <c r="E3735" s="22"/>
      <c r="F3735" s="19">
        <v>180880</v>
      </c>
      <c r="G3735" s="14">
        <f t="shared" si="73"/>
        <v>-180880</v>
      </c>
      <c r="H3735" s="13" t="s">
        <v>13054</v>
      </c>
    </row>
    <row r="3736" spans="1:8" x14ac:dyDescent="0.25">
      <c r="A3736" s="113">
        <v>45421</v>
      </c>
      <c r="B3736" s="21" t="s">
        <v>9767</v>
      </c>
      <c r="C3736" s="13" t="s">
        <v>5186</v>
      </c>
      <c r="D3736" s="766"/>
      <c r="E3736" s="22"/>
      <c r="F3736" s="19">
        <v>113647</v>
      </c>
      <c r="G3736" s="14">
        <f t="shared" si="73"/>
        <v>-113647</v>
      </c>
      <c r="H3736" s="13" t="s">
        <v>13054</v>
      </c>
    </row>
    <row r="3737" spans="1:8" x14ac:dyDescent="0.25">
      <c r="A3737" s="113">
        <v>45421</v>
      </c>
      <c r="B3737" s="21" t="s">
        <v>10294</v>
      </c>
      <c r="C3737" s="13" t="s">
        <v>5186</v>
      </c>
      <c r="D3737" s="766"/>
      <c r="E3737" s="22"/>
      <c r="F3737" s="19">
        <v>68588</v>
      </c>
      <c r="G3737" s="14">
        <f t="shared" si="73"/>
        <v>-68588</v>
      </c>
      <c r="H3737" s="13" t="s">
        <v>13054</v>
      </c>
    </row>
    <row r="3738" spans="1:8" x14ac:dyDescent="0.25">
      <c r="A3738" s="113">
        <v>45421</v>
      </c>
      <c r="B3738" s="21" t="s">
        <v>10909</v>
      </c>
      <c r="C3738" s="13" t="s">
        <v>5186</v>
      </c>
      <c r="D3738" s="766"/>
      <c r="E3738" s="22"/>
      <c r="F3738" s="19">
        <v>15000</v>
      </c>
      <c r="G3738" s="14">
        <f t="shared" si="73"/>
        <v>-15000</v>
      </c>
      <c r="H3738" s="13" t="s">
        <v>13054</v>
      </c>
    </row>
    <row r="3739" spans="1:8" x14ac:dyDescent="0.25">
      <c r="A3739" s="113">
        <v>45421</v>
      </c>
      <c r="B3739" s="21" t="s">
        <v>10907</v>
      </c>
      <c r="C3739" s="13" t="s">
        <v>5186</v>
      </c>
      <c r="D3739" s="766"/>
      <c r="E3739" s="22"/>
      <c r="F3739" s="19">
        <v>227885.49999999988</v>
      </c>
      <c r="G3739" s="14">
        <f t="shared" si="73"/>
        <v>-227885.49999999988</v>
      </c>
      <c r="H3739" s="13" t="s">
        <v>13054</v>
      </c>
    </row>
    <row r="3740" spans="1:8" x14ac:dyDescent="0.25">
      <c r="A3740" s="113">
        <v>45421</v>
      </c>
      <c r="B3740" s="21" t="s">
        <v>10907</v>
      </c>
      <c r="C3740" s="13" t="s">
        <v>5186</v>
      </c>
      <c r="D3740" s="766"/>
      <c r="E3740" s="22">
        <v>250000</v>
      </c>
      <c r="F3740" s="19"/>
      <c r="G3740" s="14">
        <f t="shared" si="73"/>
        <v>250000</v>
      </c>
      <c r="H3740" s="13" t="s">
        <v>13055</v>
      </c>
    </row>
    <row r="3741" spans="1:8" x14ac:dyDescent="0.25">
      <c r="A3741" s="113">
        <v>45425</v>
      </c>
      <c r="B3741" s="21" t="s">
        <v>12706</v>
      </c>
      <c r="C3741" s="13" t="s">
        <v>12381</v>
      </c>
      <c r="D3741" s="766" t="s">
        <v>13112</v>
      </c>
      <c r="E3741" s="22">
        <v>12000</v>
      </c>
      <c r="F3741" s="19"/>
      <c r="G3741" s="14">
        <f t="shared" si="73"/>
        <v>12000</v>
      </c>
      <c r="H3741" s="13"/>
    </row>
    <row r="3742" spans="1:8" x14ac:dyDescent="0.25">
      <c r="A3742" s="113">
        <v>45425</v>
      </c>
      <c r="B3742" s="21" t="s">
        <v>11892</v>
      </c>
      <c r="C3742" s="13" t="s">
        <v>6845</v>
      </c>
      <c r="D3742" s="766"/>
      <c r="E3742" s="22"/>
      <c r="F3742" s="19">
        <v>403164</v>
      </c>
      <c r="G3742" s="14">
        <f t="shared" si="73"/>
        <v>-403164</v>
      </c>
      <c r="H3742" s="13" t="s">
        <v>7874</v>
      </c>
    </row>
    <row r="3743" spans="1:8" x14ac:dyDescent="0.25">
      <c r="A3743" s="113">
        <v>45425</v>
      </c>
      <c r="B3743" s="21" t="s">
        <v>11892</v>
      </c>
      <c r="C3743" s="13" t="s">
        <v>4724</v>
      </c>
      <c r="D3743" s="766"/>
      <c r="E3743" s="22"/>
      <c r="F3743" s="19">
        <v>530000</v>
      </c>
      <c r="G3743" s="14">
        <f t="shared" si="73"/>
        <v>-530000</v>
      </c>
      <c r="H3743" s="13" t="s">
        <v>7874</v>
      </c>
    </row>
    <row r="3744" spans="1:8" x14ac:dyDescent="0.25">
      <c r="A3744" s="113">
        <v>45425</v>
      </c>
      <c r="B3744" s="21" t="s">
        <v>11892</v>
      </c>
      <c r="C3744" s="13" t="s">
        <v>12033</v>
      </c>
      <c r="D3744" s="766"/>
      <c r="E3744" s="22"/>
      <c r="F3744" s="19">
        <v>394000</v>
      </c>
      <c r="G3744" s="14">
        <f t="shared" si="73"/>
        <v>-394000</v>
      </c>
      <c r="H3744" s="13" t="s">
        <v>7874</v>
      </c>
    </row>
    <row r="3745" spans="1:8" x14ac:dyDescent="0.25">
      <c r="A3745" s="113">
        <v>45425</v>
      </c>
      <c r="B3745" s="21" t="s">
        <v>8337</v>
      </c>
      <c r="C3745" s="13" t="s">
        <v>1062</v>
      </c>
      <c r="D3745" s="766"/>
      <c r="E3745" s="22"/>
      <c r="F3745" s="19">
        <v>16040</v>
      </c>
      <c r="G3745" s="14">
        <f t="shared" si="73"/>
        <v>-16040</v>
      </c>
      <c r="H3745" s="13" t="s">
        <v>7874</v>
      </c>
    </row>
    <row r="3746" spans="1:8" x14ac:dyDescent="0.25">
      <c r="A3746" s="113">
        <v>45425</v>
      </c>
      <c r="B3746" s="21" t="s">
        <v>8866</v>
      </c>
      <c r="C3746" s="13" t="s">
        <v>1062</v>
      </c>
      <c r="D3746" s="766"/>
      <c r="E3746" s="22"/>
      <c r="F3746" s="19">
        <v>7360</v>
      </c>
      <c r="G3746" s="14">
        <f t="shared" si="73"/>
        <v>-7360</v>
      </c>
      <c r="H3746" s="13" t="s">
        <v>7874</v>
      </c>
    </row>
    <row r="3747" spans="1:8" x14ac:dyDescent="0.25">
      <c r="A3747" s="113">
        <v>45425</v>
      </c>
      <c r="B3747" s="21" t="s">
        <v>8874</v>
      </c>
      <c r="C3747" s="13" t="s">
        <v>1062</v>
      </c>
      <c r="D3747" s="766"/>
      <c r="E3747" s="22"/>
      <c r="F3747" s="19">
        <v>13000</v>
      </c>
      <c r="G3747" s="14">
        <f t="shared" si="73"/>
        <v>-13000</v>
      </c>
      <c r="H3747" s="13" t="s">
        <v>7874</v>
      </c>
    </row>
    <row r="3748" spans="1:8" x14ac:dyDescent="0.25">
      <c r="A3748" s="113">
        <v>45425</v>
      </c>
      <c r="B3748" s="21" t="s">
        <v>40</v>
      </c>
      <c r="C3748" s="13" t="s">
        <v>161</v>
      </c>
      <c r="D3748" s="766"/>
      <c r="E3748" s="22">
        <v>17519</v>
      </c>
      <c r="F3748" s="19"/>
      <c r="G3748" s="14">
        <f t="shared" si="73"/>
        <v>17519</v>
      </c>
      <c r="H3748" s="13"/>
    </row>
    <row r="3749" spans="1:8" x14ac:dyDescent="0.25">
      <c r="A3749" s="113">
        <v>45426</v>
      </c>
      <c r="B3749" s="21" t="s">
        <v>11507</v>
      </c>
      <c r="C3749" s="13" t="s">
        <v>8392</v>
      </c>
      <c r="D3749" s="766" t="s">
        <v>13199</v>
      </c>
      <c r="E3749" s="22">
        <v>339606</v>
      </c>
      <c r="F3749" s="112"/>
      <c r="G3749" s="14">
        <f t="shared" ref="G3749" si="75">E3749-F3749</f>
        <v>339606</v>
      </c>
      <c r="H3749" s="13"/>
    </row>
    <row r="3750" spans="1:8" x14ac:dyDescent="0.25">
      <c r="A3750" s="113">
        <v>45427</v>
      </c>
      <c r="B3750" s="21" t="s">
        <v>11507</v>
      </c>
      <c r="C3750" s="13" t="s">
        <v>164</v>
      </c>
      <c r="D3750" s="766" t="s">
        <v>13196</v>
      </c>
      <c r="E3750" s="22">
        <v>2106</v>
      </c>
      <c r="F3750" s="19"/>
      <c r="G3750" s="14">
        <f t="shared" ref="G3750" si="76">E3750-F3750</f>
        <v>2106</v>
      </c>
      <c r="H3750" s="54"/>
    </row>
    <row r="3751" spans="1:8" x14ac:dyDescent="0.25">
      <c r="A3751" s="113">
        <v>45430</v>
      </c>
      <c r="B3751" s="21" t="s">
        <v>10907</v>
      </c>
      <c r="C3751" s="13" t="s">
        <v>164</v>
      </c>
      <c r="D3751" s="766" t="s">
        <v>13194</v>
      </c>
      <c r="E3751" s="22">
        <v>4678</v>
      </c>
      <c r="F3751" s="19"/>
      <c r="G3751" s="14">
        <f t="shared" si="73"/>
        <v>4678</v>
      </c>
      <c r="H3751" s="54"/>
    </row>
    <row r="3752" spans="1:8" x14ac:dyDescent="0.25">
      <c r="A3752" s="113">
        <v>45432</v>
      </c>
      <c r="B3752" s="21" t="s">
        <v>9830</v>
      </c>
      <c r="C3752" s="13" t="s">
        <v>180</v>
      </c>
      <c r="D3752" s="766"/>
      <c r="E3752" s="22"/>
      <c r="F3752" s="19">
        <v>135900</v>
      </c>
      <c r="G3752" s="14">
        <f t="shared" si="73"/>
        <v>-135900</v>
      </c>
      <c r="H3752" s="1156" t="s">
        <v>13126</v>
      </c>
    </row>
    <row r="3753" spans="1:8" x14ac:dyDescent="0.25">
      <c r="A3753" s="113">
        <v>45432</v>
      </c>
      <c r="B3753" s="21" t="s">
        <v>11892</v>
      </c>
      <c r="C3753" s="13" t="s">
        <v>180</v>
      </c>
      <c r="D3753" s="766"/>
      <c r="E3753" s="22"/>
      <c r="F3753" s="19">
        <v>48390</v>
      </c>
      <c r="G3753" s="14">
        <f t="shared" si="73"/>
        <v>-48390</v>
      </c>
      <c r="H3753" s="1157"/>
    </row>
    <row r="3754" spans="1:8" x14ac:dyDescent="0.25">
      <c r="A3754" s="113">
        <v>45432</v>
      </c>
      <c r="B3754" s="21" t="s">
        <v>12201</v>
      </c>
      <c r="C3754" s="13" t="s">
        <v>180</v>
      </c>
      <c r="D3754" s="766"/>
      <c r="E3754" s="22"/>
      <c r="F3754" s="19">
        <v>90710</v>
      </c>
      <c r="G3754" s="14">
        <f t="shared" si="73"/>
        <v>-90710</v>
      </c>
      <c r="H3754" s="1158"/>
    </row>
    <row r="3755" spans="1:8" x14ac:dyDescent="0.25">
      <c r="A3755" s="113">
        <v>45436</v>
      </c>
      <c r="B3755" s="21" t="s">
        <v>9830</v>
      </c>
      <c r="C3755" s="13" t="s">
        <v>166</v>
      </c>
      <c r="D3755" s="766"/>
      <c r="E3755" s="22"/>
      <c r="F3755" s="19">
        <v>90000</v>
      </c>
      <c r="G3755" s="14">
        <f t="shared" si="73"/>
        <v>-90000</v>
      </c>
      <c r="H3755" s="1156" t="s">
        <v>13181</v>
      </c>
    </row>
    <row r="3756" spans="1:8" x14ac:dyDescent="0.25">
      <c r="A3756" s="113">
        <v>45436</v>
      </c>
      <c r="B3756" s="21" t="s">
        <v>11507</v>
      </c>
      <c r="C3756" s="13" t="s">
        <v>166</v>
      </c>
      <c r="D3756" s="766"/>
      <c r="E3756" s="22"/>
      <c r="F3756" s="19">
        <v>10000</v>
      </c>
      <c r="G3756" s="14">
        <f t="shared" si="73"/>
        <v>-10000</v>
      </c>
      <c r="H3756" s="1157"/>
    </row>
    <row r="3757" spans="1:8" x14ac:dyDescent="0.25">
      <c r="A3757" s="113">
        <v>45436</v>
      </c>
      <c r="B3757" s="21" t="s">
        <v>12716</v>
      </c>
      <c r="C3757" s="13" t="s">
        <v>166</v>
      </c>
      <c r="D3757" s="766"/>
      <c r="E3757" s="22"/>
      <c r="F3757" s="19">
        <v>200000</v>
      </c>
      <c r="G3757" s="14">
        <f t="shared" si="73"/>
        <v>-200000</v>
      </c>
      <c r="H3757" s="1158"/>
    </row>
    <row r="3758" spans="1:8" x14ac:dyDescent="0.25">
      <c r="A3758" s="113">
        <v>45439</v>
      </c>
      <c r="B3758" s="21" t="s">
        <v>10230</v>
      </c>
      <c r="C3758" s="13" t="s">
        <v>164</v>
      </c>
      <c r="D3758" s="766" t="s">
        <v>13197</v>
      </c>
      <c r="E3758" s="22">
        <v>14301</v>
      </c>
      <c r="F3758" s="19"/>
      <c r="G3758" s="14">
        <f t="shared" ref="G3758" si="77">E3758-F3758</f>
        <v>14301</v>
      </c>
      <c r="H3758" s="54"/>
    </row>
    <row r="3759" spans="1:8" x14ac:dyDescent="0.25">
      <c r="A3759" s="113">
        <v>45441</v>
      </c>
      <c r="B3759" s="21" t="s">
        <v>12201</v>
      </c>
      <c r="C3759" s="13" t="s">
        <v>164</v>
      </c>
      <c r="D3759" s="766" t="s">
        <v>13195</v>
      </c>
      <c r="E3759" s="22">
        <v>2016</v>
      </c>
      <c r="F3759" s="19"/>
      <c r="G3759" s="14">
        <f t="shared" si="73"/>
        <v>2016</v>
      </c>
      <c r="H3759" s="343"/>
    </row>
    <row r="3760" spans="1:8" x14ac:dyDescent="0.25">
      <c r="A3760" s="113">
        <v>45441</v>
      </c>
      <c r="B3760" s="30"/>
      <c r="C3760" s="13" t="s">
        <v>13157</v>
      </c>
      <c r="D3760" s="766"/>
      <c r="E3760" s="22">
        <v>526000</v>
      </c>
      <c r="F3760" s="19"/>
      <c r="G3760" s="14">
        <f t="shared" si="73"/>
        <v>526000</v>
      </c>
      <c r="H3760" s="13"/>
    </row>
    <row r="3761" spans="1:8" x14ac:dyDescent="0.25">
      <c r="A3761" s="113">
        <v>45441</v>
      </c>
      <c r="B3761" s="30"/>
      <c r="C3761" s="13" t="s">
        <v>8392</v>
      </c>
      <c r="D3761" s="766"/>
      <c r="E3761" s="22"/>
      <c r="F3761" s="19">
        <v>500000</v>
      </c>
      <c r="G3761" s="14">
        <f t="shared" si="73"/>
        <v>-500000</v>
      </c>
      <c r="H3761" s="13" t="s">
        <v>13052</v>
      </c>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sheetData>
  <autoFilter ref="A1:XFC3761" xr:uid="{00000000-0009-0000-0000-000003000000}"/>
  <sortState xmlns:xlrd2="http://schemas.microsoft.com/office/spreadsheetml/2017/richdata2" ref="A2332:H2417">
    <sortCondition ref="A2332:A2417"/>
  </sortState>
  <mergeCells count="127">
    <mergeCell ref="H3752:H3754"/>
    <mergeCell ref="H3651:H3654"/>
    <mergeCell ref="H3541:H3548"/>
    <mergeCell ref="H3391:H3392"/>
    <mergeCell ref="H3478:H3490"/>
    <mergeCell ref="H3326:H3327"/>
    <mergeCell ref="H2938:H2942"/>
    <mergeCell ref="H2930:H2932"/>
    <mergeCell ref="H3169:H3177"/>
    <mergeCell ref="H3032:H3037"/>
    <mergeCell ref="H3608:H3609"/>
    <mergeCell ref="H3725:H3728"/>
    <mergeCell ref="H3688:H3689"/>
    <mergeCell ref="H3716:H3722"/>
    <mergeCell ref="H3562:H3563"/>
    <mergeCell ref="H3526:H3536"/>
    <mergeCell ref="H3510:H3511"/>
    <mergeCell ref="H3516:H3518"/>
    <mergeCell ref="H3496:H3499"/>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H3755:H375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8" t="s">
        <v>11583</v>
      </c>
      <c r="B2" s="1258"/>
      <c r="C2" s="1258"/>
      <c r="D2" s="1258"/>
      <c r="E2" s="1258"/>
      <c r="F2" s="1258"/>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12296</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3" t="s">
        <v>0</v>
      </c>
      <c r="B3" s="1404" t="s">
        <v>47</v>
      </c>
      <c r="C3" s="924" t="s">
        <v>158</v>
      </c>
      <c r="D3" s="924" t="s">
        <v>5</v>
      </c>
    </row>
    <row r="4" spans="1:5" ht="15.75" thickBot="1" x14ac:dyDescent="0.3">
      <c r="B4"/>
      <c r="C4"/>
      <c r="D4"/>
    </row>
    <row r="5" spans="1:5" ht="21.75" thickBot="1" x14ac:dyDescent="0.4">
      <c r="A5" s="1405" t="s">
        <v>10191</v>
      </c>
      <c r="B5" s="1406" t="s">
        <v>1694</v>
      </c>
      <c r="C5" s="1407" t="s">
        <v>1801</v>
      </c>
      <c r="D5" s="1408" t="s">
        <v>46</v>
      </c>
      <c r="E5" s="1014" t="s">
        <v>10858</v>
      </c>
    </row>
    <row r="6" spans="1:5" ht="23.25" x14ac:dyDescent="0.35">
      <c r="A6" s="1409" t="s">
        <v>7465</v>
      </c>
      <c r="B6" s="1410">
        <v>29992228</v>
      </c>
      <c r="C6" s="1410">
        <v>28149862</v>
      </c>
      <c r="D6" s="1411">
        <v>1842366</v>
      </c>
    </row>
    <row r="7" spans="1:5" ht="23.25" x14ac:dyDescent="0.35">
      <c r="A7" s="1409" t="s">
        <v>13157</v>
      </c>
      <c r="B7" s="1410">
        <v>526000</v>
      </c>
      <c r="C7" s="1410"/>
      <c r="D7" s="1411">
        <v>526000</v>
      </c>
    </row>
    <row r="8" spans="1:5" ht="23.25" x14ac:dyDescent="0.35">
      <c r="A8" s="1409" t="s">
        <v>8392</v>
      </c>
      <c r="B8" s="1410">
        <v>30454076</v>
      </c>
      <c r="C8" s="1410">
        <v>30025797</v>
      </c>
      <c r="D8" s="1411">
        <v>428279</v>
      </c>
    </row>
    <row r="9" spans="1:5" ht="23.25" x14ac:dyDescent="0.35">
      <c r="A9" s="1409" t="s">
        <v>5680</v>
      </c>
      <c r="B9" s="1412">
        <v>5563260</v>
      </c>
      <c r="C9" s="1412">
        <v>5161680</v>
      </c>
      <c r="D9" s="1413">
        <v>401580</v>
      </c>
    </row>
    <row r="10" spans="1:5" ht="23.25" x14ac:dyDescent="0.35">
      <c r="A10" s="1409" t="s">
        <v>7952</v>
      </c>
      <c r="B10" s="1410">
        <v>4770000</v>
      </c>
      <c r="C10" s="1410">
        <v>4470000</v>
      </c>
      <c r="D10" s="1413">
        <v>300000</v>
      </c>
    </row>
    <row r="11" spans="1:5" ht="23.25" x14ac:dyDescent="0.35">
      <c r="A11" s="1409" t="s">
        <v>5186</v>
      </c>
      <c r="B11" s="1410">
        <v>6181440.5</v>
      </c>
      <c r="C11" s="1410">
        <v>5931440.5</v>
      </c>
      <c r="D11" s="1413">
        <v>250000</v>
      </c>
    </row>
    <row r="12" spans="1:5" ht="23.25" x14ac:dyDescent="0.35">
      <c r="A12" s="1409" t="s">
        <v>168</v>
      </c>
      <c r="B12" s="1412">
        <v>17700960</v>
      </c>
      <c r="C12" s="1412">
        <v>17503188</v>
      </c>
      <c r="D12" s="1411">
        <v>197772</v>
      </c>
    </row>
    <row r="13" spans="1:5" ht="23.25" x14ac:dyDescent="0.35">
      <c r="A13" s="1409" t="s">
        <v>164</v>
      </c>
      <c r="B13" s="1412">
        <v>6017660</v>
      </c>
      <c r="C13" s="1412">
        <v>5833047</v>
      </c>
      <c r="D13" s="1413">
        <v>184613</v>
      </c>
    </row>
    <row r="14" spans="1:5" s="4" customFormat="1" ht="23.25" x14ac:dyDescent="0.35">
      <c r="A14" s="1409" t="s">
        <v>12489</v>
      </c>
      <c r="B14" s="1410">
        <v>3421062</v>
      </c>
      <c r="C14" s="1410">
        <v>3320000</v>
      </c>
      <c r="D14" s="1413">
        <v>101062</v>
      </c>
    </row>
    <row r="15" spans="1:5" ht="23.25" x14ac:dyDescent="0.35">
      <c r="A15" s="1409" t="s">
        <v>166</v>
      </c>
      <c r="B15" s="1412">
        <v>21345666</v>
      </c>
      <c r="C15" s="1412">
        <v>21308626</v>
      </c>
      <c r="D15" s="1411">
        <v>37040</v>
      </c>
    </row>
    <row r="16" spans="1:5" s="4" customFormat="1" ht="23.25" x14ac:dyDescent="0.35">
      <c r="A16" s="1409" t="s">
        <v>1802</v>
      </c>
      <c r="B16" s="1412">
        <v>15297184</v>
      </c>
      <c r="C16" s="1412">
        <v>15268691</v>
      </c>
      <c r="D16" s="1411">
        <v>28493</v>
      </c>
    </row>
    <row r="17" spans="1:5" ht="23.25" x14ac:dyDescent="0.35">
      <c r="A17" s="1409" t="s">
        <v>2385</v>
      </c>
      <c r="B17" s="1412">
        <v>18551</v>
      </c>
      <c r="C17" s="1412"/>
      <c r="D17" s="1413">
        <v>18551</v>
      </c>
    </row>
    <row r="18" spans="1:5" ht="23.25" x14ac:dyDescent="0.35">
      <c r="A18" s="1409" t="s">
        <v>169</v>
      </c>
      <c r="B18" s="1412">
        <v>7676718</v>
      </c>
      <c r="C18" s="1412">
        <v>7668204</v>
      </c>
      <c r="D18" s="1413">
        <v>8514</v>
      </c>
      <c r="E18" s="4"/>
    </row>
    <row r="19" spans="1:5" ht="23.25" x14ac:dyDescent="0.35">
      <c r="A19" s="1409" t="s">
        <v>180</v>
      </c>
      <c r="B19" s="1412">
        <v>27714467</v>
      </c>
      <c r="C19" s="1412">
        <v>27707612</v>
      </c>
      <c r="D19" s="1413">
        <v>6855</v>
      </c>
    </row>
    <row r="20" spans="1:5" ht="23.25" x14ac:dyDescent="0.35">
      <c r="A20" s="1409" t="s">
        <v>12033</v>
      </c>
      <c r="B20" s="1410">
        <v>1894000</v>
      </c>
      <c r="C20" s="1410">
        <v>1894000</v>
      </c>
      <c r="D20" s="1413">
        <v>0</v>
      </c>
    </row>
    <row r="21" spans="1:5" ht="23.25" x14ac:dyDescent="0.35">
      <c r="A21" s="1409" t="s">
        <v>8898</v>
      </c>
      <c r="B21" s="1410">
        <v>612552</v>
      </c>
      <c r="C21" s="1410">
        <v>612552</v>
      </c>
      <c r="D21" s="1413">
        <v>0</v>
      </c>
    </row>
    <row r="22" spans="1:5" s="4" customFormat="1" ht="23.25" x14ac:dyDescent="0.35">
      <c r="A22" s="1409" t="s">
        <v>11320</v>
      </c>
      <c r="B22" s="1410">
        <v>4226000</v>
      </c>
      <c r="C22" s="1410">
        <v>4226000</v>
      </c>
      <c r="D22" s="1411">
        <v>0</v>
      </c>
    </row>
    <row r="23" spans="1:5" ht="23.25" x14ac:dyDescent="0.35">
      <c r="A23" s="1409" t="s">
        <v>437</v>
      </c>
      <c r="B23" s="1412">
        <v>2798262</v>
      </c>
      <c r="C23" s="1412">
        <v>2798262</v>
      </c>
      <c r="D23" s="1413">
        <v>0</v>
      </c>
    </row>
    <row r="24" spans="1:5" s="4" customFormat="1" ht="23.25" x14ac:dyDescent="0.35">
      <c r="A24" s="1409" t="s">
        <v>1814</v>
      </c>
      <c r="B24" s="1412">
        <v>11639548</v>
      </c>
      <c r="C24" s="1412">
        <v>11639548</v>
      </c>
      <c r="D24" s="1413">
        <v>0</v>
      </c>
    </row>
    <row r="25" spans="1:5" ht="23.25" x14ac:dyDescent="0.35">
      <c r="A25" s="1409" t="s">
        <v>161</v>
      </c>
      <c r="B25" s="1412">
        <v>5122182</v>
      </c>
      <c r="C25" s="1412">
        <v>5122182</v>
      </c>
      <c r="D25" s="1413">
        <v>0</v>
      </c>
    </row>
    <row r="26" spans="1:5" s="4" customFormat="1" ht="23.25" x14ac:dyDescent="0.35">
      <c r="A26" s="1409" t="s">
        <v>6765</v>
      </c>
      <c r="B26" s="1412">
        <v>137550</v>
      </c>
      <c r="C26" s="1412">
        <v>137550</v>
      </c>
      <c r="D26" s="1413">
        <v>0</v>
      </c>
    </row>
    <row r="27" spans="1:5" ht="23.25" x14ac:dyDescent="0.35">
      <c r="A27" s="1409" t="s">
        <v>3010</v>
      </c>
      <c r="B27" s="1412">
        <v>3121578</v>
      </c>
      <c r="C27" s="1412">
        <v>3121578</v>
      </c>
      <c r="D27" s="1413">
        <v>0</v>
      </c>
    </row>
    <row r="28" spans="1:5" ht="23.25" x14ac:dyDescent="0.35">
      <c r="A28" s="1409" t="s">
        <v>162</v>
      </c>
      <c r="B28" s="1412">
        <v>1123152</v>
      </c>
      <c r="C28" s="1412">
        <v>1123152</v>
      </c>
      <c r="D28" s="1413">
        <v>0</v>
      </c>
    </row>
    <row r="29" spans="1:5" s="4" customFormat="1" ht="23.25" x14ac:dyDescent="0.35">
      <c r="A29" s="1409" t="s">
        <v>8089</v>
      </c>
      <c r="B29" s="1410">
        <v>11250000</v>
      </c>
      <c r="C29" s="1410">
        <v>11250000</v>
      </c>
      <c r="D29" s="1413">
        <v>0</v>
      </c>
    </row>
    <row r="30" spans="1:5" ht="23.25" x14ac:dyDescent="0.35">
      <c r="A30" s="1409" t="s">
        <v>11325</v>
      </c>
      <c r="B30" s="1410">
        <v>1061510</v>
      </c>
      <c r="C30" s="1410">
        <v>1061510</v>
      </c>
      <c r="D30" s="1411">
        <v>0</v>
      </c>
    </row>
    <row r="31" spans="1:5" s="4" customFormat="1" ht="23.25" x14ac:dyDescent="0.35">
      <c r="A31" s="1409" t="s">
        <v>9078</v>
      </c>
      <c r="B31" s="1410">
        <v>885000</v>
      </c>
      <c r="C31" s="1410">
        <v>885000</v>
      </c>
      <c r="D31" s="1411">
        <v>0</v>
      </c>
    </row>
    <row r="32" spans="1:5" ht="23.25" x14ac:dyDescent="0.35">
      <c r="A32" s="1409" t="s">
        <v>2195</v>
      </c>
      <c r="B32" s="1412">
        <v>805728</v>
      </c>
      <c r="C32" s="1412">
        <v>805728</v>
      </c>
      <c r="D32" s="1413">
        <v>0</v>
      </c>
    </row>
    <row r="33" spans="1:4" s="4" customFormat="1" ht="23.25" x14ac:dyDescent="0.35">
      <c r="A33" s="1409" t="s">
        <v>12276</v>
      </c>
      <c r="B33" s="1410">
        <v>1600298</v>
      </c>
      <c r="C33" s="1410">
        <v>1600298</v>
      </c>
      <c r="D33" s="1413">
        <v>0</v>
      </c>
    </row>
    <row r="34" spans="1:4" ht="23.25" x14ac:dyDescent="0.35">
      <c r="A34" s="1409" t="s">
        <v>6845</v>
      </c>
      <c r="B34" s="1410">
        <v>903164</v>
      </c>
      <c r="C34" s="1410">
        <v>903164</v>
      </c>
      <c r="D34" s="1413">
        <v>0</v>
      </c>
    </row>
    <row r="35" spans="1:4" ht="23.25" x14ac:dyDescent="0.35">
      <c r="A35" s="1409" t="s">
        <v>4724</v>
      </c>
      <c r="B35" s="1410">
        <v>1680000</v>
      </c>
      <c r="C35" s="1410">
        <v>1680000</v>
      </c>
      <c r="D35" s="1413">
        <v>0</v>
      </c>
    </row>
    <row r="36" spans="1:4" s="4" customFormat="1" ht="23.25" x14ac:dyDescent="0.35">
      <c r="A36" s="1409" t="s">
        <v>75</v>
      </c>
      <c r="B36" s="1412"/>
      <c r="C36" s="1412"/>
      <c r="D36" s="1413">
        <v>0</v>
      </c>
    </row>
    <row r="37" spans="1:4" ht="23.25" x14ac:dyDescent="0.35">
      <c r="A37" s="1409" t="s">
        <v>8706</v>
      </c>
      <c r="B37" s="1410">
        <v>300000</v>
      </c>
      <c r="C37" s="1410">
        <v>300000</v>
      </c>
      <c r="D37" s="1411">
        <v>0</v>
      </c>
    </row>
    <row r="38" spans="1:4" ht="23.25" x14ac:dyDescent="0.35">
      <c r="A38" s="1409" t="s">
        <v>8454</v>
      </c>
      <c r="B38" s="1410">
        <v>1063000</v>
      </c>
      <c r="C38" s="1410">
        <v>1063000</v>
      </c>
      <c r="D38" s="1411">
        <v>0</v>
      </c>
    </row>
    <row r="39" spans="1:4" ht="24" thickBot="1" x14ac:dyDescent="0.4">
      <c r="A39" s="1409" t="s">
        <v>7240</v>
      </c>
      <c r="B39" s="1410">
        <v>11677287</v>
      </c>
      <c r="C39" s="1410">
        <v>11677287</v>
      </c>
      <c r="D39" s="1413">
        <v>0</v>
      </c>
    </row>
    <row r="40" spans="1:4" s="4" customFormat="1" ht="19.5" thickBot="1" x14ac:dyDescent="0.35">
      <c r="A40" s="1414" t="s">
        <v>45</v>
      </c>
      <c r="B40" s="1415">
        <v>238580083.5</v>
      </c>
      <c r="C40" s="1416">
        <v>234248958.5</v>
      </c>
      <c r="D40" s="1417">
        <v>4331125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8.75" x14ac:dyDescent="0.3">
      <c r="B71"/>
      <c r="C71"/>
      <c r="D71"/>
      <c r="F71" s="4" t="s">
        <v>11948</v>
      </c>
      <c r="G71" s="245">
        <f ca="1">SUMIF($A:$B,F71,B:B)</f>
        <v>1600298</v>
      </c>
      <c r="H71" s="245">
        <f ca="1">SUMIF($A:$C,F71,C:C)</f>
        <v>1600298</v>
      </c>
      <c r="I71" s="245">
        <f ca="1">SUMIF(A:D,F71,D:D)</f>
        <v>0</v>
      </c>
    </row>
    <row r="72" spans="1:11" ht="19.5" thickBot="1" x14ac:dyDescent="0.35">
      <c r="B72"/>
      <c r="C72"/>
      <c r="D72"/>
      <c r="F72" s="4" t="s">
        <v>11949</v>
      </c>
      <c r="G72" s="245">
        <f ca="1">SUMIF($A:$B,F72,B:B)</f>
        <v>0</v>
      </c>
      <c r="H72" s="245">
        <f ca="1">SUMIF($A:$C,F72,C:C)</f>
        <v>0</v>
      </c>
      <c r="I72" s="245">
        <f ca="1">SUMIF(A:D,F72,D:D)</f>
        <v>0</v>
      </c>
    </row>
    <row r="73" spans="1:11" ht="19.5" thickBot="1" x14ac:dyDescent="0.35">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50"/>
      <c r="I4" s="1150"/>
      <c r="J4" s="1150"/>
    </row>
    <row r="5" spans="1:10" ht="24" thickBot="1" x14ac:dyDescent="0.35">
      <c r="A5" s="287" t="s">
        <v>4136</v>
      </c>
      <c r="B5" s="288" t="s">
        <v>4133</v>
      </c>
      <c r="C5" s="288" t="s">
        <v>4134</v>
      </c>
      <c r="D5" s="288" t="s">
        <v>4135</v>
      </c>
      <c r="E5" s="1014" t="s">
        <v>10858</v>
      </c>
      <c r="H5" s="1150"/>
      <c r="I5" s="1150"/>
      <c r="J5" s="1150"/>
    </row>
    <row r="6" spans="1:10" x14ac:dyDescent="0.3">
      <c r="A6" s="330" t="s">
        <v>11556</v>
      </c>
      <c r="B6" s="290">
        <v>554300</v>
      </c>
      <c r="C6" s="290"/>
      <c r="D6" s="290">
        <v>-554300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2728000</v>
      </c>
      <c r="C9" s="290"/>
      <c r="D9" s="290">
        <v>-2728000</v>
      </c>
    </row>
    <row r="10" spans="1:10" x14ac:dyDescent="0.3">
      <c r="A10" s="330" t="s">
        <v>265</v>
      </c>
      <c r="B10" s="290">
        <v>6035840</v>
      </c>
      <c r="C10" s="290"/>
      <c r="D10" s="290">
        <v>-6035840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2527400</v>
      </c>
      <c r="C20" s="290"/>
      <c r="D20" s="290">
        <v>-2527400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3138080</v>
      </c>
      <c r="C26" s="290"/>
      <c r="D26" s="290">
        <v>-3138080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39978020</v>
      </c>
      <c r="C30" s="290"/>
      <c r="D30" s="290">
        <v>-39978020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418" t="s">
        <v>1694</v>
      </c>
      <c r="C5" s="1005" t="s">
        <v>1801</v>
      </c>
      <c r="D5" s="1006" t="s">
        <v>46</v>
      </c>
      <c r="E5" s="1014" t="s">
        <v>10858</v>
      </c>
    </row>
    <row r="6" spans="1:6" x14ac:dyDescent="0.35">
      <c r="A6" s="997" t="s">
        <v>11892</v>
      </c>
      <c r="B6" s="1419">
        <v>20775345</v>
      </c>
      <c r="C6" s="1419">
        <v>19583462</v>
      </c>
      <c r="D6" s="1007">
        <v>1191883</v>
      </c>
    </row>
    <row r="7" spans="1:6" x14ac:dyDescent="0.35">
      <c r="A7" s="997" t="s">
        <v>10907</v>
      </c>
      <c r="B7" s="1419">
        <v>10146532.5</v>
      </c>
      <c r="C7" s="1419">
        <v>9457436.5</v>
      </c>
      <c r="D7" s="1007">
        <v>689096.00000000012</v>
      </c>
    </row>
    <row r="8" spans="1:6" x14ac:dyDescent="0.35">
      <c r="A8" s="997" t="s">
        <v>11085</v>
      </c>
      <c r="B8" s="1419">
        <v>10587308</v>
      </c>
      <c r="C8" s="1419">
        <v>9991901</v>
      </c>
      <c r="D8" s="1007">
        <v>595407</v>
      </c>
      <c r="F8" s="98"/>
    </row>
    <row r="9" spans="1:6" x14ac:dyDescent="0.35">
      <c r="A9" s="997" t="s">
        <v>11507</v>
      </c>
      <c r="B9" s="1419">
        <v>576715</v>
      </c>
      <c r="C9" s="1419">
        <v>140005</v>
      </c>
      <c r="D9" s="1007">
        <v>436710</v>
      </c>
    </row>
    <row r="10" spans="1:6" x14ac:dyDescent="0.35">
      <c r="A10" s="997" t="s">
        <v>10230</v>
      </c>
      <c r="B10" s="1419">
        <v>12621108</v>
      </c>
      <c r="C10" s="1419">
        <v>12279121</v>
      </c>
      <c r="D10" s="1007">
        <v>341987</v>
      </c>
    </row>
    <row r="11" spans="1:6" x14ac:dyDescent="0.35">
      <c r="A11" s="997" t="s">
        <v>8557</v>
      </c>
      <c r="B11" s="1419">
        <v>2892546</v>
      </c>
      <c r="C11" s="1419">
        <v>2657541</v>
      </c>
      <c r="D11" s="1007">
        <v>235005</v>
      </c>
    </row>
    <row r="12" spans="1:6" x14ac:dyDescent="0.35">
      <c r="A12" s="997" t="s">
        <v>11442</v>
      </c>
      <c r="B12" s="1419">
        <v>1121427</v>
      </c>
      <c r="C12" s="1419">
        <v>933127</v>
      </c>
      <c r="D12" s="1007">
        <v>188300</v>
      </c>
    </row>
    <row r="13" spans="1:6" x14ac:dyDescent="0.35">
      <c r="A13" s="997" t="s">
        <v>12201</v>
      </c>
      <c r="B13" s="1419">
        <v>2822499</v>
      </c>
      <c r="C13" s="1419">
        <v>2715505</v>
      </c>
      <c r="D13" s="1007">
        <v>106994</v>
      </c>
    </row>
    <row r="14" spans="1:6" x14ac:dyDescent="0.35">
      <c r="A14" s="997" t="s">
        <v>10574</v>
      </c>
      <c r="B14" s="1419">
        <v>21004486</v>
      </c>
      <c r="C14" s="1419">
        <v>20910731</v>
      </c>
      <c r="D14" s="1007">
        <v>93755</v>
      </c>
    </row>
    <row r="15" spans="1:6" x14ac:dyDescent="0.35">
      <c r="A15" s="997" t="s">
        <v>12820</v>
      </c>
      <c r="B15" s="1419">
        <v>87507</v>
      </c>
      <c r="C15" s="1419"/>
      <c r="D15" s="1007">
        <v>87507</v>
      </c>
    </row>
    <row r="16" spans="1:6" x14ac:dyDescent="0.35">
      <c r="A16" s="1114" t="s">
        <v>7465</v>
      </c>
      <c r="B16" s="1419">
        <v>87507</v>
      </c>
      <c r="C16" s="1419"/>
      <c r="D16" s="1007">
        <v>87507</v>
      </c>
    </row>
    <row r="17" spans="1:4" x14ac:dyDescent="0.35">
      <c r="A17" s="997" t="s">
        <v>10294</v>
      </c>
      <c r="B17" s="1419">
        <v>1585166</v>
      </c>
      <c r="C17" s="1419">
        <v>1512773</v>
      </c>
      <c r="D17" s="1007">
        <v>72393</v>
      </c>
    </row>
    <row r="18" spans="1:4" x14ac:dyDescent="0.35">
      <c r="A18" s="997" t="s">
        <v>10569</v>
      </c>
      <c r="B18" s="1419">
        <v>1786282</v>
      </c>
      <c r="C18" s="1419">
        <v>1719382</v>
      </c>
      <c r="D18" s="1007">
        <v>66900</v>
      </c>
    </row>
    <row r="19" spans="1:4" x14ac:dyDescent="0.35">
      <c r="A19" s="997" t="s">
        <v>9354</v>
      </c>
      <c r="B19" s="1419">
        <v>4323561</v>
      </c>
      <c r="C19" s="1419">
        <v>4261002</v>
      </c>
      <c r="D19" s="1007">
        <v>62559</v>
      </c>
    </row>
    <row r="20" spans="1:4" x14ac:dyDescent="0.35">
      <c r="A20" s="997" t="s">
        <v>12811</v>
      </c>
      <c r="B20" s="1419">
        <v>205639</v>
      </c>
      <c r="C20" s="1419">
        <v>153139</v>
      </c>
      <c r="D20" s="1007">
        <v>52500</v>
      </c>
    </row>
    <row r="21" spans="1:4" x14ac:dyDescent="0.35">
      <c r="A21" s="1114" t="s">
        <v>168</v>
      </c>
      <c r="B21" s="1419">
        <v>38500</v>
      </c>
      <c r="C21" s="1419"/>
      <c r="D21" s="1133">
        <v>38500</v>
      </c>
    </row>
    <row r="22" spans="1:4" x14ac:dyDescent="0.35">
      <c r="A22" s="1114" t="s">
        <v>166</v>
      </c>
      <c r="B22" s="1419">
        <v>14000</v>
      </c>
      <c r="C22" s="1419"/>
      <c r="D22" s="1133">
        <v>14000</v>
      </c>
    </row>
    <row r="23" spans="1:4" x14ac:dyDescent="0.35">
      <c r="A23" s="1114" t="s">
        <v>8392</v>
      </c>
      <c r="B23" s="1419">
        <v>153139</v>
      </c>
      <c r="C23" s="1419">
        <v>153139</v>
      </c>
      <c r="D23" s="1007">
        <v>0</v>
      </c>
    </row>
    <row r="24" spans="1:4" x14ac:dyDescent="0.35">
      <c r="A24" s="997" t="s">
        <v>12627</v>
      </c>
      <c r="B24" s="1419">
        <v>45459</v>
      </c>
      <c r="C24" s="1419"/>
      <c r="D24" s="1007">
        <v>45459</v>
      </c>
    </row>
    <row r="25" spans="1:4" x14ac:dyDescent="0.35">
      <c r="A25" s="1114" t="s">
        <v>7465</v>
      </c>
      <c r="B25" s="1419">
        <v>45459</v>
      </c>
      <c r="C25" s="1419"/>
      <c r="D25" s="1007">
        <v>45459</v>
      </c>
    </row>
    <row r="26" spans="1:4" x14ac:dyDescent="0.35">
      <c r="A26" s="997" t="s">
        <v>12241</v>
      </c>
      <c r="B26" s="1419">
        <v>110000</v>
      </c>
      <c r="C26" s="1419">
        <v>82500</v>
      </c>
      <c r="D26" s="1007">
        <v>27500</v>
      </c>
    </row>
    <row r="27" spans="1:4" x14ac:dyDescent="0.35">
      <c r="A27" s="997" t="s">
        <v>11</v>
      </c>
      <c r="B27" s="1419">
        <v>190221</v>
      </c>
      <c r="C27" s="1419">
        <v>164487</v>
      </c>
      <c r="D27" s="1007">
        <v>25734</v>
      </c>
    </row>
    <row r="28" spans="1:4" x14ac:dyDescent="0.35">
      <c r="A28" s="997" t="s">
        <v>8866</v>
      </c>
      <c r="B28" s="1419">
        <v>1899307</v>
      </c>
      <c r="C28" s="1419">
        <v>1883707</v>
      </c>
      <c r="D28" s="1007">
        <v>15600</v>
      </c>
    </row>
    <row r="29" spans="1:4" x14ac:dyDescent="0.35">
      <c r="A29" s="997" t="s">
        <v>12706</v>
      </c>
      <c r="B29" s="1419">
        <v>12000</v>
      </c>
      <c r="C29" s="1419"/>
      <c r="D29" s="1007">
        <v>12000</v>
      </c>
    </row>
    <row r="30" spans="1:4" x14ac:dyDescent="0.35">
      <c r="A30" s="1114" t="s">
        <v>168</v>
      </c>
      <c r="B30" s="1419">
        <v>12000</v>
      </c>
      <c r="C30" s="1419"/>
      <c r="D30" s="1133">
        <v>12000</v>
      </c>
    </row>
    <row r="31" spans="1:4" x14ac:dyDescent="0.35">
      <c r="A31" s="997" t="s">
        <v>11613</v>
      </c>
      <c r="B31" s="1419">
        <v>1892082</v>
      </c>
      <c r="C31" s="1419">
        <v>1881675</v>
      </c>
      <c r="D31" s="1007">
        <v>10407</v>
      </c>
    </row>
    <row r="32" spans="1:4" x14ac:dyDescent="0.35">
      <c r="A32" s="997" t="s">
        <v>6503</v>
      </c>
      <c r="B32" s="1419">
        <v>165107</v>
      </c>
      <c r="C32" s="1419">
        <v>156073</v>
      </c>
      <c r="D32" s="1007">
        <v>9034</v>
      </c>
    </row>
    <row r="33" spans="1:4" x14ac:dyDescent="0.35">
      <c r="A33" s="997" t="s">
        <v>12716</v>
      </c>
      <c r="B33" s="1419">
        <v>207152</v>
      </c>
      <c r="C33" s="1419">
        <v>200000</v>
      </c>
      <c r="D33" s="1007">
        <v>7152</v>
      </c>
    </row>
    <row r="34" spans="1:4" hidden="1" x14ac:dyDescent="0.35">
      <c r="A34" s="1114" t="s">
        <v>166</v>
      </c>
      <c r="B34" s="1419">
        <v>207152</v>
      </c>
      <c r="C34" s="1419">
        <v>200000</v>
      </c>
      <c r="D34" s="1133">
        <v>7152</v>
      </c>
    </row>
    <row r="35" spans="1:4" hidden="1" x14ac:dyDescent="0.35">
      <c r="A35" s="997" t="s">
        <v>12281</v>
      </c>
      <c r="B35" s="1419">
        <v>1278570</v>
      </c>
      <c r="C35" s="1419">
        <v>1272797</v>
      </c>
      <c r="D35" s="1007">
        <v>5773</v>
      </c>
    </row>
    <row r="36" spans="1:4" hidden="1" x14ac:dyDescent="0.35">
      <c r="A36" s="997" t="s">
        <v>10469</v>
      </c>
      <c r="B36" s="1419">
        <v>1683705</v>
      </c>
      <c r="C36" s="1419">
        <v>1679205</v>
      </c>
      <c r="D36" s="1007">
        <v>4500</v>
      </c>
    </row>
    <row r="37" spans="1:4" hidden="1" x14ac:dyDescent="0.35">
      <c r="A37" s="997" t="s">
        <v>40</v>
      </c>
      <c r="B37" s="1419">
        <v>4949540</v>
      </c>
      <c r="C37" s="1419">
        <v>4949540</v>
      </c>
      <c r="D37" s="1007">
        <v>0</v>
      </c>
    </row>
    <row r="38" spans="1:4" hidden="1" x14ac:dyDescent="0.35">
      <c r="A38" s="997" t="s">
        <v>36</v>
      </c>
      <c r="B38" s="1419">
        <v>11281</v>
      </c>
      <c r="C38" s="1419">
        <v>11281</v>
      </c>
      <c r="D38" s="1007">
        <v>0</v>
      </c>
    </row>
    <row r="39" spans="1:4" hidden="1" x14ac:dyDescent="0.35">
      <c r="A39" s="997" t="s">
        <v>962</v>
      </c>
      <c r="B39" s="1419">
        <v>144342</v>
      </c>
      <c r="C39" s="1419">
        <v>144342</v>
      </c>
      <c r="D39" s="1007">
        <v>0</v>
      </c>
    </row>
    <row r="40" spans="1:4" hidden="1" x14ac:dyDescent="0.35">
      <c r="A40" s="997" t="s">
        <v>14</v>
      </c>
      <c r="B40" s="1419">
        <v>53258</v>
      </c>
      <c r="C40" s="1419">
        <v>53258</v>
      </c>
      <c r="D40" s="1007">
        <v>0</v>
      </c>
    </row>
    <row r="41" spans="1:4" hidden="1" x14ac:dyDescent="0.35">
      <c r="A41" s="997" t="s">
        <v>7744</v>
      </c>
      <c r="B41" s="1419">
        <v>319499</v>
      </c>
      <c r="C41" s="1419">
        <v>319499</v>
      </c>
      <c r="D41" s="1007">
        <v>0</v>
      </c>
    </row>
    <row r="42" spans="1:4" hidden="1" x14ac:dyDescent="0.35">
      <c r="A42" s="997" t="s">
        <v>154</v>
      </c>
      <c r="B42" s="1419">
        <v>252400</v>
      </c>
      <c r="C42" s="1419">
        <v>252400</v>
      </c>
      <c r="D42" s="1007">
        <v>0</v>
      </c>
    </row>
    <row r="43" spans="1:4" hidden="1" x14ac:dyDescent="0.35">
      <c r="A43" s="997" t="s">
        <v>9767</v>
      </c>
      <c r="B43" s="1419">
        <v>6398047</v>
      </c>
      <c r="C43" s="1419">
        <v>6398047</v>
      </c>
      <c r="D43" s="1007">
        <v>0</v>
      </c>
    </row>
    <row r="44" spans="1:4" hidden="1" x14ac:dyDescent="0.35">
      <c r="A44" s="997" t="s">
        <v>394</v>
      </c>
      <c r="B44" s="1419">
        <v>51141</v>
      </c>
      <c r="C44" s="1419">
        <v>51141</v>
      </c>
      <c r="D44" s="1007">
        <v>0</v>
      </c>
    </row>
    <row r="45" spans="1:4" hidden="1" x14ac:dyDescent="0.35">
      <c r="A45" s="997" t="s">
        <v>1214</v>
      </c>
      <c r="B45" s="1419">
        <v>258956</v>
      </c>
      <c r="C45" s="1419">
        <v>258956</v>
      </c>
      <c r="D45" s="1007">
        <v>0</v>
      </c>
    </row>
    <row r="46" spans="1:4" hidden="1" x14ac:dyDescent="0.35">
      <c r="A46" s="997" t="s">
        <v>82</v>
      </c>
      <c r="B46" s="1419">
        <v>732794</v>
      </c>
      <c r="C46" s="1419">
        <v>732794</v>
      </c>
      <c r="D46" s="1007">
        <v>0</v>
      </c>
    </row>
    <row r="47" spans="1:4" hidden="1" x14ac:dyDescent="0.35">
      <c r="A47" s="997" t="s">
        <v>6516</v>
      </c>
      <c r="B47" s="1419">
        <v>1058091</v>
      </c>
      <c r="C47" s="1419">
        <v>1058091</v>
      </c>
      <c r="D47" s="1007">
        <v>0</v>
      </c>
    </row>
    <row r="48" spans="1:4" hidden="1" x14ac:dyDescent="0.35">
      <c r="A48" s="997" t="s">
        <v>672</v>
      </c>
      <c r="B48" s="1419">
        <v>629934</v>
      </c>
      <c r="C48" s="1419">
        <v>629934</v>
      </c>
      <c r="D48" s="1007">
        <v>0</v>
      </c>
    </row>
    <row r="49" spans="1:4" hidden="1" x14ac:dyDescent="0.35">
      <c r="A49" s="997" t="s">
        <v>7951</v>
      </c>
      <c r="B49" s="1419">
        <v>3636139</v>
      </c>
      <c r="C49" s="1419">
        <v>3636139</v>
      </c>
      <c r="D49" s="1007">
        <v>0</v>
      </c>
    </row>
    <row r="50" spans="1:4" hidden="1" x14ac:dyDescent="0.35">
      <c r="A50" s="997" t="s">
        <v>464</v>
      </c>
      <c r="B50" s="1419">
        <v>3188510</v>
      </c>
      <c r="C50" s="1419">
        <v>3188510</v>
      </c>
      <c r="D50" s="1007">
        <v>0</v>
      </c>
    </row>
    <row r="51" spans="1:4" hidden="1" x14ac:dyDescent="0.35">
      <c r="A51" s="997" t="s">
        <v>8874</v>
      </c>
      <c r="B51" s="1419">
        <v>2891040</v>
      </c>
      <c r="C51" s="1419">
        <v>2891040</v>
      </c>
      <c r="D51" s="1007">
        <v>0</v>
      </c>
    </row>
    <row r="52" spans="1:4" hidden="1" x14ac:dyDescent="0.35">
      <c r="A52" s="997" t="s">
        <v>768</v>
      </c>
      <c r="B52" s="1419">
        <v>190145</v>
      </c>
      <c r="C52" s="1419">
        <v>190145</v>
      </c>
      <c r="D52" s="1007">
        <v>0</v>
      </c>
    </row>
    <row r="53" spans="1:4" hidden="1" x14ac:dyDescent="0.35">
      <c r="A53" s="997" t="s">
        <v>129</v>
      </c>
      <c r="B53" s="1419">
        <v>276956</v>
      </c>
      <c r="C53" s="1419">
        <v>276956</v>
      </c>
      <c r="D53" s="1007">
        <v>0</v>
      </c>
    </row>
    <row r="54" spans="1:4" hidden="1" x14ac:dyDescent="0.35">
      <c r="A54" s="997" t="s">
        <v>1086</v>
      </c>
      <c r="B54" s="1419">
        <v>88730</v>
      </c>
      <c r="C54" s="1419">
        <v>88730</v>
      </c>
      <c r="D54" s="1007">
        <v>0</v>
      </c>
    </row>
    <row r="55" spans="1:4" hidden="1" x14ac:dyDescent="0.35">
      <c r="A55" s="997" t="s">
        <v>11071</v>
      </c>
      <c r="B55" s="1419">
        <v>900642</v>
      </c>
      <c r="C55" s="1419">
        <v>900642</v>
      </c>
      <c r="D55" s="1007">
        <v>0</v>
      </c>
    </row>
    <row r="56" spans="1:4" hidden="1" x14ac:dyDescent="0.35">
      <c r="A56" s="997" t="s">
        <v>1205</v>
      </c>
      <c r="B56" s="1419">
        <v>263340</v>
      </c>
      <c r="C56" s="1419">
        <v>263340</v>
      </c>
      <c r="D56" s="1007">
        <v>0</v>
      </c>
    </row>
    <row r="57" spans="1:4" hidden="1" x14ac:dyDescent="0.35">
      <c r="A57" s="997" t="s">
        <v>39</v>
      </c>
      <c r="B57" s="1419">
        <v>65000</v>
      </c>
      <c r="C57" s="1419">
        <v>65000</v>
      </c>
      <c r="D57" s="1007">
        <v>0</v>
      </c>
    </row>
    <row r="58" spans="1:4" hidden="1" x14ac:dyDescent="0.35">
      <c r="A58" s="997" t="s">
        <v>1492</v>
      </c>
      <c r="B58" s="1419">
        <v>188750</v>
      </c>
      <c r="C58" s="1419">
        <v>188750</v>
      </c>
      <c r="D58" s="1007">
        <v>0</v>
      </c>
    </row>
    <row r="59" spans="1:4" hidden="1" x14ac:dyDescent="0.35">
      <c r="A59" s="997" t="s">
        <v>7110</v>
      </c>
      <c r="B59" s="1419">
        <v>565282</v>
      </c>
      <c r="C59" s="1419">
        <v>565282</v>
      </c>
      <c r="D59" s="1007">
        <v>0</v>
      </c>
    </row>
    <row r="60" spans="1:4" hidden="1" x14ac:dyDescent="0.35">
      <c r="A60" s="997" t="s">
        <v>33</v>
      </c>
      <c r="B60" s="1419">
        <v>569111</v>
      </c>
      <c r="C60" s="1419">
        <v>569111</v>
      </c>
      <c r="D60" s="1007">
        <v>0</v>
      </c>
    </row>
    <row r="61" spans="1:4" hidden="1" x14ac:dyDescent="0.35">
      <c r="A61" s="997" t="s">
        <v>6645</v>
      </c>
      <c r="B61" s="1419"/>
      <c r="C61" s="1419"/>
      <c r="D61" s="1007">
        <v>0</v>
      </c>
    </row>
    <row r="62" spans="1:4" hidden="1" x14ac:dyDescent="0.35">
      <c r="A62" s="997" t="s">
        <v>1806</v>
      </c>
      <c r="B62" s="1419">
        <v>4800</v>
      </c>
      <c r="C62" s="1419">
        <v>4800</v>
      </c>
      <c r="D62" s="1007">
        <v>0</v>
      </c>
    </row>
    <row r="63" spans="1:4" hidden="1" x14ac:dyDescent="0.35">
      <c r="A63" s="997" t="s">
        <v>7919</v>
      </c>
      <c r="B63" s="1419">
        <v>3715694</v>
      </c>
      <c r="C63" s="1419">
        <v>3715694</v>
      </c>
      <c r="D63" s="1007">
        <v>0</v>
      </c>
    </row>
    <row r="64" spans="1:4" hidden="1" x14ac:dyDescent="0.35">
      <c r="A64" s="997" t="s">
        <v>1690</v>
      </c>
      <c r="B64" s="1419">
        <v>13508</v>
      </c>
      <c r="C64" s="1419">
        <v>13508</v>
      </c>
      <c r="D64" s="1007">
        <v>0</v>
      </c>
    </row>
    <row r="65" spans="1:4" hidden="1" x14ac:dyDescent="0.35">
      <c r="A65" s="997" t="s">
        <v>8075</v>
      </c>
      <c r="B65" s="1419">
        <v>142848</v>
      </c>
      <c r="C65" s="1419">
        <v>142848</v>
      </c>
      <c r="D65" s="1007">
        <v>0</v>
      </c>
    </row>
    <row r="66" spans="1:4" hidden="1" x14ac:dyDescent="0.35">
      <c r="A66" s="997" t="s">
        <v>2022</v>
      </c>
      <c r="B66" s="1419">
        <v>290962</v>
      </c>
      <c r="C66" s="1419">
        <v>290962</v>
      </c>
      <c r="D66" s="1007">
        <v>0</v>
      </c>
    </row>
    <row r="67" spans="1:4" hidden="1" x14ac:dyDescent="0.35">
      <c r="A67" s="997" t="s">
        <v>8655</v>
      </c>
      <c r="B67" s="1419">
        <v>11292323</v>
      </c>
      <c r="C67" s="1419">
        <v>11292323</v>
      </c>
      <c r="D67" s="1007">
        <v>0</v>
      </c>
    </row>
    <row r="68" spans="1:4" hidden="1" x14ac:dyDescent="0.35">
      <c r="A68" s="997" t="s">
        <v>32</v>
      </c>
      <c r="B68" s="1419">
        <v>327433</v>
      </c>
      <c r="C68" s="1419">
        <v>327433</v>
      </c>
      <c r="D68" s="1007">
        <v>0</v>
      </c>
    </row>
    <row r="69" spans="1:4" hidden="1" x14ac:dyDescent="0.35">
      <c r="A69" s="997" t="s">
        <v>9505</v>
      </c>
      <c r="B69" s="1419">
        <v>69638</v>
      </c>
      <c r="C69" s="1419">
        <v>69638</v>
      </c>
      <c r="D69" s="1007">
        <v>0</v>
      </c>
    </row>
    <row r="70" spans="1:4" hidden="1" x14ac:dyDescent="0.35">
      <c r="A70" s="997" t="s">
        <v>2042</v>
      </c>
      <c r="B70" s="1419">
        <v>91259</v>
      </c>
      <c r="C70" s="1419">
        <v>91259</v>
      </c>
      <c r="D70" s="1007">
        <v>0</v>
      </c>
    </row>
    <row r="71" spans="1:4" hidden="1" x14ac:dyDescent="0.35">
      <c r="A71" s="997" t="s">
        <v>171</v>
      </c>
      <c r="B71" s="1419">
        <v>46541</v>
      </c>
      <c r="C71" s="1419">
        <v>46541</v>
      </c>
      <c r="D71" s="1007">
        <v>0</v>
      </c>
    </row>
    <row r="72" spans="1:4" hidden="1" x14ac:dyDescent="0.35">
      <c r="A72" s="997" t="s">
        <v>2226</v>
      </c>
      <c r="B72" s="1419">
        <v>381380</v>
      </c>
      <c r="C72" s="1419">
        <v>381380</v>
      </c>
      <c r="D72" s="1007">
        <v>0</v>
      </c>
    </row>
    <row r="73" spans="1:4" hidden="1" x14ac:dyDescent="0.35">
      <c r="A73" s="997" t="s">
        <v>1804</v>
      </c>
      <c r="B73" s="1419">
        <v>236720</v>
      </c>
      <c r="C73" s="1419">
        <v>236720</v>
      </c>
      <c r="D73" s="1007">
        <v>0</v>
      </c>
    </row>
    <row r="74" spans="1:4" s="1008" customFormat="1" hidden="1" x14ac:dyDescent="0.35">
      <c r="A74" s="997" t="s">
        <v>2262</v>
      </c>
      <c r="B74" s="1419">
        <v>81323</v>
      </c>
      <c r="C74" s="1419">
        <v>81323</v>
      </c>
      <c r="D74" s="1007">
        <v>0</v>
      </c>
    </row>
    <row r="75" spans="1:4" hidden="1" x14ac:dyDescent="0.35">
      <c r="A75" s="997" t="s">
        <v>2088</v>
      </c>
      <c r="B75" s="1419">
        <v>64441</v>
      </c>
      <c r="C75" s="1419">
        <v>64441</v>
      </c>
      <c r="D75" s="1007">
        <v>0</v>
      </c>
    </row>
    <row r="76" spans="1:4" hidden="1" x14ac:dyDescent="0.35">
      <c r="A76" s="997" t="s">
        <v>2403</v>
      </c>
      <c r="B76" s="1419">
        <v>907</v>
      </c>
      <c r="C76" s="1419">
        <v>907</v>
      </c>
      <c r="D76" s="1007">
        <v>0</v>
      </c>
    </row>
    <row r="77" spans="1:4" hidden="1" x14ac:dyDescent="0.35">
      <c r="A77" s="997" t="s">
        <v>1202</v>
      </c>
      <c r="B77" s="1419">
        <v>59350</v>
      </c>
      <c r="C77" s="1419">
        <v>59350</v>
      </c>
      <c r="D77" s="1007">
        <v>0</v>
      </c>
    </row>
    <row r="78" spans="1:4" hidden="1" x14ac:dyDescent="0.35">
      <c r="A78" s="997" t="s">
        <v>2547</v>
      </c>
      <c r="B78" s="1419">
        <v>42578</v>
      </c>
      <c r="C78" s="1419">
        <v>42578</v>
      </c>
      <c r="D78" s="1007">
        <v>0</v>
      </c>
    </row>
    <row r="79" spans="1:4" hidden="1" x14ac:dyDescent="0.35">
      <c r="A79" s="997" t="s">
        <v>11267</v>
      </c>
      <c r="B79" s="1419">
        <v>34476</v>
      </c>
      <c r="C79" s="1419">
        <v>34476</v>
      </c>
      <c r="D79" s="1007">
        <v>0</v>
      </c>
    </row>
    <row r="80" spans="1:4" hidden="1" x14ac:dyDescent="0.35">
      <c r="A80" s="997" t="s">
        <v>2651</v>
      </c>
      <c r="B80" s="1419">
        <v>9647104</v>
      </c>
      <c r="C80" s="1419">
        <v>9647104</v>
      </c>
      <c r="D80" s="1007">
        <v>0</v>
      </c>
    </row>
    <row r="81" spans="1:4" hidden="1" x14ac:dyDescent="0.35">
      <c r="A81" s="997" t="s">
        <v>44</v>
      </c>
      <c r="B81" s="1419">
        <v>10000</v>
      </c>
      <c r="C81" s="1419">
        <v>10000</v>
      </c>
      <c r="D81" s="1007">
        <v>0</v>
      </c>
    </row>
    <row r="82" spans="1:4" hidden="1" x14ac:dyDescent="0.35">
      <c r="A82" s="997" t="s">
        <v>2318</v>
      </c>
      <c r="B82" s="1419">
        <v>39773</v>
      </c>
      <c r="C82" s="1419">
        <v>39773</v>
      </c>
      <c r="D82" s="1007">
        <v>0</v>
      </c>
    </row>
    <row r="83" spans="1:4" hidden="1" x14ac:dyDescent="0.35">
      <c r="A83" s="997" t="s">
        <v>160</v>
      </c>
      <c r="B83" s="1419">
        <v>7375</v>
      </c>
      <c r="C83" s="1419">
        <v>7375</v>
      </c>
      <c r="D83" s="1007">
        <v>0</v>
      </c>
    </row>
    <row r="84" spans="1:4" hidden="1" x14ac:dyDescent="0.35">
      <c r="A84" s="997" t="s">
        <v>3383</v>
      </c>
      <c r="B84" s="1419">
        <v>4145</v>
      </c>
      <c r="C84" s="1419">
        <v>4145</v>
      </c>
      <c r="D84" s="1007">
        <v>0</v>
      </c>
    </row>
    <row r="85" spans="1:4" hidden="1" x14ac:dyDescent="0.35">
      <c r="A85" s="997" t="s">
        <v>37</v>
      </c>
      <c r="B85" s="1419">
        <v>74360</v>
      </c>
      <c r="C85" s="1419">
        <v>74360</v>
      </c>
      <c r="D85" s="1007">
        <v>0</v>
      </c>
    </row>
    <row r="86" spans="1:4" hidden="1" x14ac:dyDescent="0.35">
      <c r="A86" s="997" t="s">
        <v>3400</v>
      </c>
      <c r="B86" s="1419">
        <v>25920</v>
      </c>
      <c r="C86" s="1419">
        <v>25920</v>
      </c>
      <c r="D86" s="1007">
        <v>0</v>
      </c>
    </row>
    <row r="87" spans="1:4" hidden="1" x14ac:dyDescent="0.35">
      <c r="A87" s="997" t="s">
        <v>7553</v>
      </c>
      <c r="B87" s="1419">
        <v>1012779</v>
      </c>
      <c r="C87" s="1419">
        <v>1012779</v>
      </c>
      <c r="D87" s="1007">
        <v>0</v>
      </c>
    </row>
    <row r="88" spans="1:4" hidden="1" x14ac:dyDescent="0.35">
      <c r="A88" s="997" t="s">
        <v>3621</v>
      </c>
      <c r="B88" s="1419">
        <v>1205380</v>
      </c>
      <c r="C88" s="1419">
        <v>1205380</v>
      </c>
      <c r="D88" s="1007">
        <v>0</v>
      </c>
    </row>
    <row r="89" spans="1:4" hidden="1" x14ac:dyDescent="0.35">
      <c r="A89" s="997" t="s">
        <v>7124</v>
      </c>
      <c r="B89" s="1419"/>
      <c r="C89" s="1419"/>
      <c r="D89" s="1007">
        <v>0</v>
      </c>
    </row>
    <row r="90" spans="1:4" hidden="1" x14ac:dyDescent="0.35">
      <c r="A90" s="997" t="s">
        <v>1675</v>
      </c>
      <c r="B90" s="1419">
        <v>155133</v>
      </c>
      <c r="C90" s="1419">
        <v>155133</v>
      </c>
      <c r="D90" s="1007">
        <v>0</v>
      </c>
    </row>
    <row r="91" spans="1:4" hidden="1" x14ac:dyDescent="0.35">
      <c r="A91" s="997" t="s">
        <v>7730</v>
      </c>
      <c r="B91" s="1419">
        <v>221361</v>
      </c>
      <c r="C91" s="1419">
        <v>221361</v>
      </c>
      <c r="D91" s="1007">
        <v>0</v>
      </c>
    </row>
    <row r="92" spans="1:4" hidden="1" x14ac:dyDescent="0.35">
      <c r="A92" s="997" t="s">
        <v>18</v>
      </c>
      <c r="B92" s="1419">
        <v>150590</v>
      </c>
      <c r="C92" s="1419">
        <v>150590</v>
      </c>
      <c r="D92" s="1007">
        <v>0</v>
      </c>
    </row>
    <row r="93" spans="1:4" hidden="1" x14ac:dyDescent="0.35">
      <c r="A93" s="997" t="s">
        <v>7815</v>
      </c>
      <c r="B93" s="1419">
        <v>136445</v>
      </c>
      <c r="C93" s="1419">
        <v>136445</v>
      </c>
      <c r="D93" s="1007">
        <v>0</v>
      </c>
    </row>
    <row r="94" spans="1:4" hidden="1" x14ac:dyDescent="0.35">
      <c r="A94" s="997" t="s">
        <v>4720</v>
      </c>
      <c r="B94" s="1419">
        <v>644100</v>
      </c>
      <c r="C94" s="1419">
        <v>644100</v>
      </c>
      <c r="D94" s="1007">
        <v>0</v>
      </c>
    </row>
    <row r="95" spans="1:4" hidden="1" x14ac:dyDescent="0.35">
      <c r="A95" s="997" t="s">
        <v>3944</v>
      </c>
      <c r="B95" s="1419">
        <v>5200</v>
      </c>
      <c r="C95" s="1419">
        <v>5200</v>
      </c>
      <c r="D95" s="1007">
        <v>0</v>
      </c>
    </row>
    <row r="96" spans="1:4" hidden="1" x14ac:dyDescent="0.35">
      <c r="A96" s="997" t="s">
        <v>4883</v>
      </c>
      <c r="B96" s="1419">
        <v>262657</v>
      </c>
      <c r="C96" s="1419">
        <v>262657</v>
      </c>
      <c r="D96" s="1007">
        <v>0</v>
      </c>
    </row>
    <row r="97" spans="1:4" hidden="1" x14ac:dyDescent="0.35">
      <c r="A97" s="997" t="s">
        <v>8041</v>
      </c>
      <c r="B97" s="1419">
        <v>11932427</v>
      </c>
      <c r="C97" s="1419">
        <v>11932427</v>
      </c>
      <c r="D97" s="1007">
        <v>0</v>
      </c>
    </row>
    <row r="98" spans="1:4" hidden="1" x14ac:dyDescent="0.35">
      <c r="A98" s="997" t="s">
        <v>5051</v>
      </c>
      <c r="B98" s="1419">
        <v>206944</v>
      </c>
      <c r="C98" s="1419">
        <v>206944</v>
      </c>
      <c r="D98" s="1007">
        <v>0</v>
      </c>
    </row>
    <row r="99" spans="1:4" hidden="1" x14ac:dyDescent="0.35">
      <c r="A99" s="997" t="s">
        <v>8337</v>
      </c>
      <c r="B99" s="1419">
        <v>6661900</v>
      </c>
      <c r="C99" s="1419">
        <v>6661900</v>
      </c>
      <c r="D99" s="1007">
        <v>0</v>
      </c>
    </row>
    <row r="100" spans="1:4" hidden="1" x14ac:dyDescent="0.35">
      <c r="A100" s="997" t="s">
        <v>4813</v>
      </c>
      <c r="B100" s="1419">
        <v>15712</v>
      </c>
      <c r="C100" s="1419">
        <v>15712</v>
      </c>
      <c r="D100" s="1007">
        <v>0</v>
      </c>
    </row>
    <row r="101" spans="1:4" hidden="1" x14ac:dyDescent="0.35">
      <c r="A101" s="997" t="s">
        <v>8530</v>
      </c>
      <c r="B101" s="1419">
        <v>235522</v>
      </c>
      <c r="C101" s="1419">
        <v>235522</v>
      </c>
      <c r="D101" s="1007">
        <v>0</v>
      </c>
    </row>
    <row r="102" spans="1:4" hidden="1" x14ac:dyDescent="0.35">
      <c r="A102" s="997" t="s">
        <v>5226</v>
      </c>
      <c r="B102" s="1419">
        <v>862774</v>
      </c>
      <c r="C102" s="1419">
        <v>862774</v>
      </c>
      <c r="D102" s="1007">
        <v>0</v>
      </c>
    </row>
    <row r="103" spans="1:4" hidden="1" x14ac:dyDescent="0.35">
      <c r="A103" s="997" t="s">
        <v>1399</v>
      </c>
      <c r="B103" s="1419">
        <v>26199453</v>
      </c>
      <c r="C103" s="1419">
        <v>26199453</v>
      </c>
      <c r="D103" s="1007">
        <v>0</v>
      </c>
    </row>
    <row r="104" spans="1:4" hidden="1" x14ac:dyDescent="0.35">
      <c r="A104" s="997" t="s">
        <v>5319</v>
      </c>
      <c r="B104" s="1419">
        <v>52679</v>
      </c>
      <c r="C104" s="1419">
        <v>52679</v>
      </c>
      <c r="D104" s="1007">
        <v>0</v>
      </c>
    </row>
    <row r="105" spans="1:4" hidden="1" x14ac:dyDescent="0.35">
      <c r="A105" s="997" t="s">
        <v>9407</v>
      </c>
      <c r="B105" s="1419">
        <v>1080276</v>
      </c>
      <c r="C105" s="1419">
        <v>1080276</v>
      </c>
      <c r="D105" s="1007">
        <v>0</v>
      </c>
    </row>
    <row r="106" spans="1:4" hidden="1" x14ac:dyDescent="0.35">
      <c r="A106" s="997" t="s">
        <v>5547</v>
      </c>
      <c r="B106" s="1419">
        <v>202398</v>
      </c>
      <c r="C106" s="1419">
        <v>202398</v>
      </c>
      <c r="D106" s="1007">
        <v>0</v>
      </c>
    </row>
    <row r="107" spans="1:4" hidden="1" x14ac:dyDescent="0.35">
      <c r="A107" s="997" t="s">
        <v>9659</v>
      </c>
      <c r="B107" s="1419">
        <v>2984053</v>
      </c>
      <c r="C107" s="1419">
        <v>2984053</v>
      </c>
      <c r="D107" s="1007">
        <v>0</v>
      </c>
    </row>
    <row r="108" spans="1:4" hidden="1" x14ac:dyDescent="0.35">
      <c r="A108" s="997" t="s">
        <v>5708</v>
      </c>
      <c r="B108" s="1419">
        <v>189460</v>
      </c>
      <c r="C108" s="1419">
        <v>189460</v>
      </c>
      <c r="D108" s="1007">
        <v>0</v>
      </c>
    </row>
    <row r="109" spans="1:4" hidden="1" x14ac:dyDescent="0.35">
      <c r="A109" s="997" t="s">
        <v>9965</v>
      </c>
      <c r="B109" s="1419">
        <v>385571</v>
      </c>
      <c r="C109" s="1419">
        <v>385571</v>
      </c>
      <c r="D109" s="1007">
        <v>0</v>
      </c>
    </row>
    <row r="110" spans="1:4" hidden="1" x14ac:dyDescent="0.35">
      <c r="A110" s="997" t="s">
        <v>5719</v>
      </c>
      <c r="B110" s="1419">
        <v>271758</v>
      </c>
      <c r="C110" s="1419">
        <v>271758</v>
      </c>
      <c r="D110" s="1007">
        <v>0</v>
      </c>
    </row>
    <row r="111" spans="1:4" hidden="1" x14ac:dyDescent="0.35">
      <c r="A111" s="997" t="s">
        <v>10149</v>
      </c>
      <c r="B111" s="1419">
        <v>2384019</v>
      </c>
      <c r="C111" s="1419">
        <v>2384019</v>
      </c>
      <c r="D111" s="1007">
        <v>0</v>
      </c>
    </row>
    <row r="112" spans="1:4" hidden="1" x14ac:dyDescent="0.35">
      <c r="A112" s="997" t="s">
        <v>5728</v>
      </c>
      <c r="B112" s="1419">
        <v>20800</v>
      </c>
      <c r="C112" s="1419">
        <v>20800</v>
      </c>
      <c r="D112" s="1007">
        <v>0</v>
      </c>
    </row>
    <row r="113" spans="1:4" hidden="1" x14ac:dyDescent="0.35">
      <c r="A113" s="997" t="s">
        <v>2093</v>
      </c>
      <c r="B113" s="1419">
        <v>148869</v>
      </c>
      <c r="C113" s="1419">
        <v>148869</v>
      </c>
      <c r="D113" s="1007">
        <v>0</v>
      </c>
    </row>
    <row r="114" spans="1:4" hidden="1" x14ac:dyDescent="0.35">
      <c r="A114" s="997" t="s">
        <v>5810</v>
      </c>
      <c r="B114" s="1419">
        <v>317719</v>
      </c>
      <c r="C114" s="1419">
        <v>317719</v>
      </c>
      <c r="D114" s="1007">
        <v>0</v>
      </c>
    </row>
    <row r="115" spans="1:4" hidden="1" x14ac:dyDescent="0.35">
      <c r="A115" s="997" t="s">
        <v>1396</v>
      </c>
      <c r="B115" s="1419">
        <v>3227014</v>
      </c>
      <c r="C115" s="1419">
        <v>3227014</v>
      </c>
      <c r="D115" s="1007">
        <v>0</v>
      </c>
    </row>
    <row r="116" spans="1:4" hidden="1" x14ac:dyDescent="0.35">
      <c r="A116" s="997" t="s">
        <v>2648</v>
      </c>
      <c r="B116" s="1419">
        <v>202856</v>
      </c>
      <c r="C116" s="1419">
        <v>202856</v>
      </c>
      <c r="D116" s="1007">
        <v>0</v>
      </c>
    </row>
    <row r="117" spans="1:4" hidden="1" x14ac:dyDescent="0.35">
      <c r="A117" s="997" t="s">
        <v>7805</v>
      </c>
      <c r="B117" s="1419">
        <v>1072490</v>
      </c>
      <c r="C117" s="1419">
        <v>1072490</v>
      </c>
      <c r="D117" s="1007">
        <v>0</v>
      </c>
    </row>
    <row r="118" spans="1:4" hidden="1" x14ac:dyDescent="0.35">
      <c r="A118" s="997" t="s">
        <v>2270</v>
      </c>
      <c r="B118" s="1419">
        <v>166908</v>
      </c>
      <c r="C118" s="1419">
        <v>166908</v>
      </c>
      <c r="D118" s="1007">
        <v>0</v>
      </c>
    </row>
    <row r="119" spans="1:4" hidden="1" x14ac:dyDescent="0.35">
      <c r="A119" s="997" t="s">
        <v>10909</v>
      </c>
      <c r="B119" s="1419">
        <v>79935</v>
      </c>
      <c r="C119" s="1419">
        <v>79935</v>
      </c>
      <c r="D119" s="1007">
        <v>0</v>
      </c>
    </row>
    <row r="120" spans="1:4" x14ac:dyDescent="0.35">
      <c r="A120" s="997" t="s">
        <v>6407</v>
      </c>
      <c r="B120" s="1419">
        <v>959942</v>
      </c>
      <c r="C120" s="1419">
        <v>959942</v>
      </c>
      <c r="D120" s="1007">
        <v>0</v>
      </c>
    </row>
    <row r="121" spans="1:4" x14ac:dyDescent="0.35">
      <c r="A121" s="997" t="s">
        <v>10377</v>
      </c>
      <c r="B121" s="1419">
        <v>1329980</v>
      </c>
      <c r="C121" s="1419">
        <v>1329980</v>
      </c>
      <c r="D121" s="1007">
        <v>0</v>
      </c>
    </row>
    <row r="122" spans="1:4" x14ac:dyDescent="0.35">
      <c r="A122" s="997" t="s">
        <v>6505</v>
      </c>
      <c r="B122" s="1419">
        <v>74613</v>
      </c>
      <c r="C122" s="1419">
        <v>74613</v>
      </c>
      <c r="D122" s="1007">
        <v>0</v>
      </c>
    </row>
    <row r="123" spans="1:4" x14ac:dyDescent="0.35">
      <c r="A123" s="997" t="s">
        <v>11003</v>
      </c>
      <c r="B123" s="1419">
        <v>69890</v>
      </c>
      <c r="C123" s="1419">
        <v>69890</v>
      </c>
      <c r="D123" s="1007">
        <v>0</v>
      </c>
    </row>
    <row r="124" spans="1:4" x14ac:dyDescent="0.35">
      <c r="A124" s="997" t="s">
        <v>6506</v>
      </c>
      <c r="B124" s="1419">
        <v>798186</v>
      </c>
      <c r="C124" s="1419">
        <v>798186</v>
      </c>
      <c r="D124" s="1007">
        <v>0</v>
      </c>
    </row>
    <row r="125" spans="1:4" x14ac:dyDescent="0.35">
      <c r="A125" s="997" t="s">
        <v>1398</v>
      </c>
      <c r="B125" s="1419">
        <v>54635</v>
      </c>
      <c r="C125" s="1419">
        <v>54635</v>
      </c>
      <c r="D125" s="1007">
        <v>0</v>
      </c>
    </row>
    <row r="126" spans="1:4" x14ac:dyDescent="0.35">
      <c r="A126" s="997" t="s">
        <v>6509</v>
      </c>
      <c r="B126" s="1419">
        <v>1741940</v>
      </c>
      <c r="C126" s="1419">
        <v>1741940</v>
      </c>
      <c r="D126" s="1007">
        <v>0</v>
      </c>
    </row>
    <row r="127" spans="1:4" x14ac:dyDescent="0.35">
      <c r="A127" s="997" t="s">
        <v>11712</v>
      </c>
      <c r="B127" s="1419">
        <v>62941</v>
      </c>
      <c r="C127" s="1419">
        <v>62941</v>
      </c>
      <c r="D127" s="1007">
        <v>0</v>
      </c>
    </row>
    <row r="128" spans="1:4" x14ac:dyDescent="0.35">
      <c r="A128" s="997" t="s">
        <v>6718</v>
      </c>
      <c r="B128" s="1419">
        <v>270400</v>
      </c>
      <c r="C128" s="1419">
        <v>270400</v>
      </c>
      <c r="D128" s="1007">
        <v>0</v>
      </c>
    </row>
    <row r="129" spans="1:4" x14ac:dyDescent="0.35">
      <c r="A129" s="997" t="s">
        <v>130</v>
      </c>
      <c r="B129" s="1419">
        <v>624947</v>
      </c>
      <c r="C129" s="1419">
        <v>624947</v>
      </c>
      <c r="D129" s="1007">
        <v>0</v>
      </c>
    </row>
    <row r="130" spans="1:4" x14ac:dyDescent="0.35">
      <c r="A130" s="997" t="s">
        <v>6953</v>
      </c>
      <c r="B130" s="1419">
        <v>975613</v>
      </c>
      <c r="C130" s="1419">
        <v>975613</v>
      </c>
      <c r="D130" s="1007">
        <v>0</v>
      </c>
    </row>
    <row r="131" spans="1:4" x14ac:dyDescent="0.35">
      <c r="A131" s="997" t="s">
        <v>10120</v>
      </c>
      <c r="B131" s="1419">
        <v>80000</v>
      </c>
      <c r="C131" s="1419">
        <v>80000</v>
      </c>
      <c r="D131" s="1007">
        <v>0</v>
      </c>
    </row>
    <row r="132" spans="1:4" x14ac:dyDescent="0.35">
      <c r="A132" s="997" t="s">
        <v>3945</v>
      </c>
      <c r="B132" s="1419">
        <v>514945</v>
      </c>
      <c r="C132" s="1419">
        <v>514945</v>
      </c>
      <c r="D132" s="1007">
        <v>0</v>
      </c>
    </row>
    <row r="133" spans="1:4" x14ac:dyDescent="0.35">
      <c r="A133" s="997" t="s">
        <v>38</v>
      </c>
      <c r="B133" s="1419">
        <v>110704</v>
      </c>
      <c r="C133" s="1419">
        <v>110704</v>
      </c>
      <c r="D133" s="1007">
        <v>0</v>
      </c>
    </row>
    <row r="134" spans="1:4" x14ac:dyDescent="0.35">
      <c r="A134" s="997" t="s">
        <v>7065</v>
      </c>
      <c r="B134" s="1419">
        <v>1567993</v>
      </c>
      <c r="C134" s="1419">
        <v>1567993</v>
      </c>
      <c r="D134" s="1007">
        <v>0</v>
      </c>
    </row>
    <row r="135" spans="1:4" x14ac:dyDescent="0.35">
      <c r="A135" s="997" t="s">
        <v>2932</v>
      </c>
      <c r="B135" s="1419">
        <v>6628809</v>
      </c>
      <c r="C135" s="1419">
        <v>6628809</v>
      </c>
      <c r="D135" s="1007">
        <v>0</v>
      </c>
    </row>
    <row r="136" spans="1:4" x14ac:dyDescent="0.35">
      <c r="A136" s="997" t="s">
        <v>2786</v>
      </c>
      <c r="B136" s="1419">
        <v>4910436</v>
      </c>
      <c r="C136" s="1419">
        <v>4910436</v>
      </c>
      <c r="D136" s="1007">
        <v>0</v>
      </c>
    </row>
    <row r="137" spans="1:4" x14ac:dyDescent="0.35">
      <c r="A137" s="997" t="s">
        <v>7655</v>
      </c>
      <c r="B137" s="1419">
        <v>1303060</v>
      </c>
      <c r="C137" s="1419">
        <v>1303060</v>
      </c>
      <c r="D137" s="1007">
        <v>0</v>
      </c>
    </row>
    <row r="138" spans="1:4" x14ac:dyDescent="0.35">
      <c r="A138" s="997" t="s">
        <v>6102</v>
      </c>
      <c r="B138" s="1419">
        <v>126398</v>
      </c>
      <c r="C138" s="1419">
        <v>126398</v>
      </c>
      <c r="D138" s="1007">
        <v>0</v>
      </c>
    </row>
    <row r="139" spans="1:4" x14ac:dyDescent="0.35">
      <c r="A139" s="997" t="s">
        <v>3732</v>
      </c>
      <c r="B139" s="1419">
        <v>633124</v>
      </c>
      <c r="C139" s="1419">
        <v>633124</v>
      </c>
      <c r="D139" s="1007">
        <v>0</v>
      </c>
    </row>
    <row r="140" spans="1:4" x14ac:dyDescent="0.35">
      <c r="A140" s="997" t="s">
        <v>6247</v>
      </c>
      <c r="B140" s="1419">
        <v>64600</v>
      </c>
      <c r="C140" s="1419">
        <v>64600</v>
      </c>
      <c r="D140" s="1007">
        <v>0</v>
      </c>
    </row>
    <row r="141" spans="1:4" ht="24" thickBot="1" x14ac:dyDescent="0.4">
      <c r="A141" s="997" t="s">
        <v>75</v>
      </c>
      <c r="B141" s="1419">
        <v>574235</v>
      </c>
      <c r="C141" s="1419">
        <v>627265</v>
      </c>
      <c r="D141" s="1007">
        <v>-53030</v>
      </c>
    </row>
    <row r="142" spans="1:4" ht="24" thickBot="1" x14ac:dyDescent="0.4">
      <c r="A142" s="1009" t="s">
        <v>45</v>
      </c>
      <c r="B142" s="1010">
        <v>238580083.5</v>
      </c>
      <c r="C142" s="1011">
        <v>234248958.5</v>
      </c>
      <c r="D142" s="1012">
        <v>4331125</v>
      </c>
    </row>
    <row r="143" spans="1:4" x14ac:dyDescent="0.35">
      <c r="A143"/>
      <c r="B143"/>
      <c r="C143"/>
      <c r="D143"/>
    </row>
    <row r="144" spans="1:4" ht="24" thickBot="1" x14ac:dyDescent="0.4">
      <c r="A144"/>
      <c r="B144"/>
      <c r="C144"/>
      <c r="D144"/>
    </row>
    <row r="145" spans="1:4" ht="24" thickBot="1" x14ac:dyDescent="0.4">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B17" sqref="B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59" t="s">
        <v>10312</v>
      </c>
      <c r="B4" s="1260"/>
      <c r="C4" s="1261"/>
      <c r="E4" s="1259" t="s">
        <v>8020</v>
      </c>
      <c r="F4" s="1260"/>
      <c r="G4" s="1261"/>
      <c r="I4" s="1259" t="s">
        <v>7086</v>
      </c>
      <c r="J4" s="1260"/>
      <c r="K4" s="1261"/>
      <c r="M4" s="1259" t="s">
        <v>6016</v>
      </c>
      <c r="N4" s="1260"/>
      <c r="O4" s="1261"/>
      <c r="Q4" s="1259" t="s">
        <v>5068</v>
      </c>
      <c r="R4" s="1260"/>
      <c r="S4" s="1261"/>
      <c r="U4" s="1259" t="s">
        <v>3662</v>
      </c>
      <c r="V4" s="1260"/>
      <c r="W4" s="1261"/>
      <c r="Y4" s="1259" t="s">
        <v>2639</v>
      </c>
      <c r="Z4" s="1260"/>
      <c r="AA4" s="1261"/>
      <c r="AC4" s="1287" t="s">
        <v>6018</v>
      </c>
      <c r="AD4" s="1288"/>
      <c r="AE4" s="1289"/>
      <c r="AG4" s="1278" t="s">
        <v>1084</v>
      </c>
      <c r="AH4" s="1279"/>
      <c r="AI4" s="1280"/>
    </row>
    <row r="5" spans="1:42" ht="21" customHeight="1" x14ac:dyDescent="0.25">
      <c r="A5" s="1262"/>
      <c r="B5" s="1263"/>
      <c r="C5" s="1264"/>
      <c r="E5" s="1262"/>
      <c r="F5" s="1263"/>
      <c r="G5" s="1264"/>
      <c r="I5" s="1262"/>
      <c r="J5" s="1263"/>
      <c r="K5" s="1264"/>
      <c r="M5" s="1262"/>
      <c r="N5" s="1263"/>
      <c r="O5" s="1264"/>
      <c r="Q5" s="1262"/>
      <c r="R5" s="1263"/>
      <c r="S5" s="1264"/>
      <c r="U5" s="1262"/>
      <c r="V5" s="1263"/>
      <c r="W5" s="1264"/>
      <c r="Y5" s="1262"/>
      <c r="Z5" s="1263"/>
      <c r="AA5" s="1264"/>
      <c r="AB5" s="3"/>
      <c r="AC5" s="1290"/>
      <c r="AD5" s="1291"/>
      <c r="AE5" s="1292"/>
      <c r="AG5" s="1278"/>
      <c r="AH5" s="1279"/>
      <c r="AI5" s="1280"/>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16833662.951612905</v>
      </c>
      <c r="C16" s="276">
        <f>SUM(Posting!F19016:F19277)</f>
        <v>41257672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SUM(Posting!E19278:E39604)</f>
        <v>27003900.916666668</v>
      </c>
      <c r="C17" s="276">
        <f>SUM(Posting!F19278:F39604)</f>
        <v>22851633</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c r="C18" s="276">
        <f>SUM(Posting!B15267:B23357)</f>
        <v>0</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271263633.18604004</v>
      </c>
      <c r="C19" s="279">
        <f>SUM(C7:C18)</f>
        <v>338682772</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67419138.813959956</v>
      </c>
      <c r="G21" s="699">
        <f>G19-F19</f>
        <v>46800541.815737337</v>
      </c>
      <c r="K21" s="699">
        <f>K19-J19</f>
        <v>15703108.030833334</v>
      </c>
      <c r="O21" s="3">
        <f>O19-N19</f>
        <v>12408423.384024575</v>
      </c>
      <c r="Z21" s="3"/>
    </row>
    <row r="22" spans="1:37" ht="15.75" x14ac:dyDescent="0.25">
      <c r="A22" s="1265"/>
      <c r="B22" s="1265"/>
      <c r="C22" s="1"/>
      <c r="G22" s="699"/>
      <c r="I22" s="1265" t="s">
        <v>7705</v>
      </c>
      <c r="J22" s="1265"/>
      <c r="K22" s="1">
        <v>2831635</v>
      </c>
      <c r="Q22" s="3">
        <f>O19-N19</f>
        <v>12408423.384024575</v>
      </c>
      <c r="U22" s="3"/>
      <c r="V22" s="3"/>
      <c r="Y22" s="3"/>
      <c r="AC22" s="3"/>
      <c r="AG22" s="3"/>
    </row>
    <row r="23" spans="1:37" ht="15.75" customHeight="1" x14ac:dyDescent="0.3">
      <c r="A23" s="1266" t="s">
        <v>11403</v>
      </c>
      <c r="B23" s="1266"/>
      <c r="C23" s="1266"/>
      <c r="E23" s="1266" t="s">
        <v>11403</v>
      </c>
      <c r="F23" s="1266"/>
      <c r="G23" s="1266"/>
      <c r="I23" s="1265" t="s">
        <v>7706</v>
      </c>
      <c r="J23" s="1265"/>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265" t="s">
        <v>8178</v>
      </c>
      <c r="J24" s="1265"/>
      <c r="K24" s="1">
        <v>2434251</v>
      </c>
    </row>
    <row r="25" spans="1:37" ht="18.75" x14ac:dyDescent="0.25">
      <c r="A25" s="2" t="s">
        <v>11405</v>
      </c>
      <c r="B25" s="1022">
        <f ca="1">Profit!K5</f>
        <v>17857260</v>
      </c>
      <c r="C25" s="1022">
        <f ca="1">Profit!K6</f>
        <v>6641000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251232043.18604004</v>
      </c>
      <c r="C28" s="279">
        <f ca="1">C19-C25-C26</f>
        <v>328317772</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77085728.813959956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269" t="s">
        <v>2640</v>
      </c>
      <c r="AG38" s="1270"/>
      <c r="AH38" s="1270"/>
      <c r="AI38" s="1270"/>
      <c r="AJ38" s="1270"/>
      <c r="AK38" s="1270"/>
      <c r="AL38" s="1270"/>
      <c r="AM38" s="1270"/>
      <c r="AN38" s="1270"/>
      <c r="AO38" s="1270"/>
      <c r="AP38" s="1271"/>
    </row>
    <row r="39" spans="2:42" ht="15" customHeight="1" x14ac:dyDescent="0.25">
      <c r="AF39" s="1272"/>
      <c r="AG39" s="1273"/>
      <c r="AH39" s="1273"/>
      <c r="AI39" s="1273"/>
      <c r="AJ39" s="1273"/>
      <c r="AK39" s="1273"/>
      <c r="AL39" s="1273"/>
      <c r="AM39" s="1273"/>
      <c r="AN39" s="1273"/>
      <c r="AO39" s="1273"/>
      <c r="AP39" s="1274"/>
    </row>
    <row r="40" spans="2:42" ht="15.75" thickBot="1" x14ac:dyDescent="0.3">
      <c r="AF40" s="1275"/>
      <c r="AG40" s="1276"/>
      <c r="AH40" s="1276"/>
      <c r="AI40" s="1276"/>
      <c r="AJ40" s="1276"/>
      <c r="AK40" s="1276"/>
      <c r="AL40" s="1276"/>
      <c r="AM40" s="1276"/>
      <c r="AN40" s="1276"/>
      <c r="AO40" s="1276"/>
      <c r="AP40" s="1277"/>
    </row>
    <row r="41" spans="2:42" ht="14.45" customHeight="1" x14ac:dyDescent="0.25">
      <c r="AN41" s="1267" t="s">
        <v>2639</v>
      </c>
      <c r="AO41" s="1267"/>
      <c r="AP41" s="1267"/>
    </row>
    <row r="42" spans="2:42" ht="26.25" customHeight="1" x14ac:dyDescent="0.25">
      <c r="AN42" s="1268"/>
      <c r="AO42" s="1268"/>
      <c r="AP42" s="1268"/>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81" t="s">
        <v>1200</v>
      </c>
      <c r="AG58" s="1282"/>
      <c r="AH58" s="1283"/>
    </row>
    <row r="59" spans="32:42" ht="15" hidden="1" customHeight="1" x14ac:dyDescent="0.25">
      <c r="AF59" s="1284"/>
      <c r="AG59" s="1285"/>
      <c r="AH59" s="1286"/>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E4:G5"/>
    <mergeCell ref="E23:G23"/>
    <mergeCell ref="A23:C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5" t="s">
        <v>1766</v>
      </c>
      <c r="B1" s="1315"/>
      <c r="C1" s="1315"/>
      <c r="D1" s="1315"/>
      <c r="E1" s="1315"/>
      <c r="F1" s="1315"/>
      <c r="G1" s="1315"/>
      <c r="H1" s="1315"/>
      <c r="I1" s="1315"/>
      <c r="J1" s="1315"/>
      <c r="K1" s="1315"/>
      <c r="L1" s="1315"/>
      <c r="M1" s="1315"/>
      <c r="N1" s="1315"/>
    </row>
    <row r="2" spans="1:14" ht="14.45" customHeight="1" x14ac:dyDescent="0.25">
      <c r="A2" s="1315"/>
      <c r="B2" s="1315"/>
      <c r="C2" s="1315"/>
      <c r="D2" s="1315"/>
      <c r="E2" s="1315"/>
      <c r="F2" s="1315"/>
      <c r="G2" s="1315"/>
      <c r="H2" s="1315"/>
      <c r="I2" s="1315"/>
      <c r="J2" s="1315"/>
      <c r="K2" s="1315"/>
      <c r="L2" s="1315"/>
      <c r="M2" s="1315"/>
      <c r="N2" s="1315"/>
    </row>
    <row r="3" spans="1:14" ht="14.45" customHeight="1" x14ac:dyDescent="0.25">
      <c r="A3" s="1316" t="s">
        <v>4712</v>
      </c>
      <c r="B3" s="1316"/>
      <c r="C3" s="1316"/>
      <c r="D3" s="1316"/>
      <c r="E3" s="1316"/>
      <c r="F3" s="1316"/>
      <c r="G3" s="1316"/>
      <c r="H3" s="1316"/>
      <c r="I3" s="1316"/>
      <c r="J3" s="1316"/>
      <c r="K3" s="1316"/>
      <c r="L3" s="1316"/>
      <c r="M3" s="1316"/>
      <c r="N3" s="1316"/>
    </row>
    <row r="4" spans="1:14" ht="14.45" customHeight="1" x14ac:dyDescent="0.25">
      <c r="A4" s="1316"/>
      <c r="B4" s="1316"/>
      <c r="C4" s="1316"/>
      <c r="D4" s="1316"/>
      <c r="E4" s="1316"/>
      <c r="F4" s="1316"/>
      <c r="G4" s="1316"/>
      <c r="H4" s="1316"/>
      <c r="I4" s="1316"/>
      <c r="J4" s="1316"/>
      <c r="K4" s="1316"/>
      <c r="L4" s="1316"/>
      <c r="M4" s="1316"/>
      <c r="N4" s="1316"/>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02" t="s">
        <v>1893</v>
      </c>
      <c r="B10" s="1303"/>
      <c r="C10" s="1303"/>
      <c r="D10" s="1304"/>
      <c r="E10" s="463"/>
      <c r="F10" s="1311" t="s">
        <v>4750</v>
      </c>
      <c r="G10" s="1311"/>
      <c r="H10" s="1311"/>
      <c r="I10" s="1311"/>
      <c r="K10" s="1312" t="s">
        <v>1201</v>
      </c>
      <c r="L10" s="1312"/>
      <c r="M10" s="1312"/>
      <c r="N10" s="1312"/>
    </row>
    <row r="11" spans="1:14" ht="14.45" customHeight="1" x14ac:dyDescent="0.25">
      <c r="A11" s="1305"/>
      <c r="B11" s="1306"/>
      <c r="C11" s="1306"/>
      <c r="D11" s="1307"/>
      <c r="E11" s="464"/>
      <c r="F11" s="1311"/>
      <c r="G11" s="1311"/>
      <c r="H11" s="1311"/>
      <c r="I11" s="1311"/>
      <c r="K11" s="1312"/>
      <c r="L11" s="1312"/>
      <c r="M11" s="1312"/>
      <c r="N11" s="1312"/>
    </row>
    <row r="12" spans="1:14" ht="14.45" customHeight="1" x14ac:dyDescent="0.25">
      <c r="A12" s="1308"/>
      <c r="B12" s="1309"/>
      <c r="C12" s="1309"/>
      <c r="D12" s="1310"/>
      <c r="E12" s="465"/>
      <c r="F12" s="1311"/>
      <c r="G12" s="1311"/>
      <c r="H12" s="1311"/>
      <c r="I12" s="1311"/>
      <c r="K12" s="1312"/>
      <c r="L12" s="1312"/>
      <c r="M12" s="1312"/>
      <c r="N12" s="1312"/>
    </row>
    <row r="13" spans="1:14" ht="27" thickBot="1" x14ac:dyDescent="0.3">
      <c r="A13" s="1293" t="s">
        <v>4589</v>
      </c>
      <c r="B13" s="1294"/>
      <c r="C13" s="1294"/>
      <c r="D13" s="1295"/>
      <c r="E13" s="466"/>
      <c r="F13" s="1296" t="s">
        <v>4589</v>
      </c>
      <c r="G13" s="1297"/>
      <c r="H13" s="1297"/>
      <c r="I13" s="1298"/>
      <c r="K13" s="1296" t="s">
        <v>4589</v>
      </c>
      <c r="L13" s="1297"/>
      <c r="M13" s="1297"/>
      <c r="N13" s="1298"/>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9" t="s">
        <v>4595</v>
      </c>
      <c r="B39" s="1299"/>
      <c r="C39" s="1299"/>
      <c r="D39" s="205">
        <f>SUM(D15:D38)</f>
        <v>6567291</v>
      </c>
      <c r="E39" s="472"/>
      <c r="F39" s="1300" t="s">
        <v>4595</v>
      </c>
      <c r="G39" s="1300"/>
      <c r="H39" s="1301"/>
      <c r="I39" s="429">
        <f>SUM(I15:I38)</f>
        <v>6374135</v>
      </c>
      <c r="K39" s="1300" t="s">
        <v>4595</v>
      </c>
      <c r="L39" s="1300"/>
      <c r="M39" s="1301"/>
      <c r="N39" s="429">
        <f>SUM(N15:N38)</f>
        <v>6374135</v>
      </c>
    </row>
    <row r="40" spans="1:14" x14ac:dyDescent="0.25">
      <c r="D40" s="50"/>
      <c r="E40" s="472"/>
      <c r="I40" s="50"/>
    </row>
    <row r="41" spans="1:14" x14ac:dyDescent="0.25">
      <c r="D41" s="50"/>
      <c r="E41" s="472"/>
      <c r="I41" s="50"/>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02" t="s">
        <v>1893</v>
      </c>
      <c r="B46" s="1303"/>
      <c r="C46" s="1303"/>
      <c r="D46" s="1304"/>
      <c r="E46" s="463"/>
      <c r="F46" s="1311" t="s">
        <v>4750</v>
      </c>
      <c r="G46" s="1311"/>
      <c r="H46" s="1311"/>
      <c r="I46" s="1311"/>
      <c r="K46" s="1312" t="s">
        <v>1201</v>
      </c>
      <c r="L46" s="1312"/>
      <c r="M46" s="1312"/>
      <c r="N46" s="1312"/>
    </row>
    <row r="47" spans="1:14" ht="14.45" customHeight="1" x14ac:dyDescent="0.25">
      <c r="A47" s="1305"/>
      <c r="B47" s="1306"/>
      <c r="C47" s="1306"/>
      <c r="D47" s="1307"/>
      <c r="E47" s="464"/>
      <c r="F47" s="1311"/>
      <c r="G47" s="1311"/>
      <c r="H47" s="1311"/>
      <c r="I47" s="1311"/>
      <c r="K47" s="1312"/>
      <c r="L47" s="1312"/>
      <c r="M47" s="1312"/>
      <c r="N47" s="1312"/>
    </row>
    <row r="48" spans="1:14" ht="14.45" customHeight="1" x14ac:dyDescent="0.25">
      <c r="A48" s="1308"/>
      <c r="B48" s="1309"/>
      <c r="C48" s="1309"/>
      <c r="D48" s="1310"/>
      <c r="E48" s="465"/>
      <c r="F48" s="1311"/>
      <c r="G48" s="1311"/>
      <c r="H48" s="1311"/>
      <c r="I48" s="1311"/>
      <c r="K48" s="1312"/>
      <c r="L48" s="1312"/>
      <c r="M48" s="1312"/>
      <c r="N48" s="1312"/>
    </row>
    <row r="49" spans="1:14" ht="27" thickBot="1" x14ac:dyDescent="0.3">
      <c r="A49" s="1293" t="s">
        <v>4589</v>
      </c>
      <c r="B49" s="1294"/>
      <c r="C49" s="1294"/>
      <c r="D49" s="1295"/>
      <c r="E49" s="466"/>
      <c r="F49" s="1296" t="s">
        <v>4589</v>
      </c>
      <c r="G49" s="1297"/>
      <c r="H49" s="1297"/>
      <c r="I49" s="1298"/>
      <c r="K49" s="1296" t="s">
        <v>4589</v>
      </c>
      <c r="L49" s="1297"/>
      <c r="M49" s="1297"/>
      <c r="N49" s="1298"/>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299" t="s">
        <v>4595</v>
      </c>
      <c r="B79" s="1299"/>
      <c r="C79" s="1299"/>
      <c r="D79" s="205">
        <f>SUM(D51:D78)</f>
        <v>4135000</v>
      </c>
      <c r="E79" s="472"/>
      <c r="F79" s="1300" t="s">
        <v>4595</v>
      </c>
      <c r="G79" s="1300"/>
      <c r="H79" s="1301"/>
      <c r="I79" s="205">
        <f>SUM(I51:I78)</f>
        <v>4012280</v>
      </c>
      <c r="K79" s="1300" t="s">
        <v>4595</v>
      </c>
      <c r="L79" s="1300"/>
      <c r="M79" s="1301"/>
      <c r="N79" s="205">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02" t="s">
        <v>1893</v>
      </c>
      <c r="B85" s="1303"/>
      <c r="C85" s="1303"/>
      <c r="D85" s="1304"/>
      <c r="E85" s="463"/>
      <c r="F85" s="1311" t="s">
        <v>4750</v>
      </c>
      <c r="G85" s="1311"/>
      <c r="H85" s="1311"/>
      <c r="I85" s="1311"/>
      <c r="K85" s="1312" t="s">
        <v>1201</v>
      </c>
      <c r="L85" s="1312"/>
      <c r="M85" s="1312"/>
      <c r="N85" s="1312"/>
    </row>
    <row r="86" spans="1:14" ht="14.45" customHeight="1" x14ac:dyDescent="0.25">
      <c r="A86" s="1305"/>
      <c r="B86" s="1306"/>
      <c r="C86" s="1306"/>
      <c r="D86" s="1307"/>
      <c r="E86" s="464"/>
      <c r="F86" s="1311"/>
      <c r="G86" s="1311"/>
      <c r="H86" s="1311"/>
      <c r="I86" s="1311"/>
      <c r="K86" s="1312"/>
      <c r="L86" s="1312"/>
      <c r="M86" s="1312"/>
      <c r="N86" s="1312"/>
    </row>
    <row r="87" spans="1:14" ht="14.45" customHeight="1" x14ac:dyDescent="0.25">
      <c r="A87" s="1308"/>
      <c r="B87" s="1309"/>
      <c r="C87" s="1309"/>
      <c r="D87" s="1310"/>
      <c r="E87" s="465"/>
      <c r="F87" s="1311"/>
      <c r="G87" s="1311"/>
      <c r="H87" s="1311"/>
      <c r="I87" s="1311"/>
      <c r="K87" s="1312"/>
      <c r="L87" s="1312"/>
      <c r="M87" s="1312"/>
      <c r="N87" s="1312"/>
    </row>
    <row r="88" spans="1:14" ht="27" thickBot="1" x14ac:dyDescent="0.3">
      <c r="A88" s="1293" t="s">
        <v>4589</v>
      </c>
      <c r="B88" s="1294"/>
      <c r="C88" s="1294"/>
      <c r="D88" s="1295"/>
      <c r="E88" s="466"/>
      <c r="F88" s="1296" t="s">
        <v>4589</v>
      </c>
      <c r="G88" s="1297"/>
      <c r="H88" s="1297"/>
      <c r="I88" s="1298"/>
      <c r="K88" s="1296" t="s">
        <v>4589</v>
      </c>
      <c r="L88" s="1297"/>
      <c r="M88" s="1297"/>
      <c r="N88" s="1298"/>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12372</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9" t="s">
        <v>4595</v>
      </c>
      <c r="B109" s="1299"/>
      <c r="C109" s="1299"/>
      <c r="D109" s="205">
        <f>SUM(D90:D108)</f>
        <v>4677000</v>
      </c>
      <c r="E109" s="472"/>
      <c r="F109" s="1300" t="s">
        <v>4595</v>
      </c>
      <c r="G109" s="1300"/>
      <c r="H109" s="1301"/>
      <c r="I109" s="429">
        <f>SUM(I90:I107)</f>
        <v>4531000</v>
      </c>
      <c r="K109" s="1300" t="s">
        <v>4595</v>
      </c>
      <c r="L109" s="1300"/>
      <c r="M109" s="1301"/>
      <c r="N109" s="429">
        <f>SUM(N90:N107)</f>
        <v>4531779</v>
      </c>
    </row>
    <row r="112" spans="1:14" ht="27.75" customHeight="1" x14ac:dyDescent="0.25">
      <c r="A112" s="1313" t="s">
        <v>10435</v>
      </c>
      <c r="B112" s="1313"/>
      <c r="C112" s="1313"/>
      <c r="D112" s="1313"/>
      <c r="E112" s="1313"/>
      <c r="F112" s="1313"/>
      <c r="G112" s="1313"/>
      <c r="H112" s="1313"/>
      <c r="I112" s="1313"/>
      <c r="J112" s="1313"/>
      <c r="K112" s="1313"/>
      <c r="L112" s="1313"/>
      <c r="M112" s="1313"/>
      <c r="N112" s="1313"/>
    </row>
    <row r="113" spans="1:14" ht="15" customHeight="1" x14ac:dyDescent="0.25">
      <c r="A113" s="1314" t="s">
        <v>10436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02" t="s">
        <v>1893</v>
      </c>
      <c r="B115" s="1303"/>
      <c r="C115" s="1303"/>
      <c r="D115" s="1304"/>
      <c r="E115" s="463"/>
      <c r="F115" s="1311" t="s">
        <v>4750</v>
      </c>
      <c r="G115" s="1311"/>
      <c r="H115" s="1311"/>
      <c r="I115" s="1311"/>
      <c r="K115" s="1312" t="s">
        <v>1201</v>
      </c>
      <c r="L115" s="1312"/>
      <c r="M115" s="1312"/>
      <c r="N115" s="1312"/>
    </row>
    <row r="116" spans="1:14" ht="14.45" customHeight="1" x14ac:dyDescent="0.25">
      <c r="A116" s="1305"/>
      <c r="B116" s="1306"/>
      <c r="C116" s="1306"/>
      <c r="D116" s="1307"/>
      <c r="E116" s="464"/>
      <c r="F116" s="1311"/>
      <c r="G116" s="1311"/>
      <c r="H116" s="1311"/>
      <c r="I116" s="1311"/>
      <c r="K116" s="1312"/>
      <c r="L116" s="1312"/>
      <c r="M116" s="1312"/>
      <c r="N116" s="1312"/>
    </row>
    <row r="117" spans="1:14" ht="14.45" customHeight="1" x14ac:dyDescent="0.25">
      <c r="A117" s="1308"/>
      <c r="B117" s="1309"/>
      <c r="C117" s="1309"/>
      <c r="D117" s="1310"/>
      <c r="E117" s="465"/>
      <c r="F117" s="1311"/>
      <c r="G117" s="1311"/>
      <c r="H117" s="1311"/>
      <c r="I117" s="1311"/>
      <c r="K117" s="1312"/>
      <c r="L117" s="1312"/>
      <c r="M117" s="1312"/>
      <c r="N117" s="1312"/>
    </row>
    <row r="118" spans="1:14" ht="27" thickBot="1" x14ac:dyDescent="0.3">
      <c r="A118" s="1293" t="s">
        <v>4589</v>
      </c>
      <c r="B118" s="1294"/>
      <c r="C118" s="1294"/>
      <c r="D118" s="1295"/>
      <c r="E118" s="466"/>
      <c r="F118" s="1296" t="s">
        <v>4589</v>
      </c>
      <c r="G118" s="1297"/>
      <c r="H118" s="1297"/>
      <c r="I118" s="1298"/>
      <c r="K118" s="1296" t="s">
        <v>4589</v>
      </c>
      <c r="L118" s="1297"/>
      <c r="M118" s="1297"/>
      <c r="N118" s="1298"/>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13113</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12372</v>
      </c>
      <c r="C130" s="328"/>
      <c r="D130" s="782">
        <v>25000</v>
      </c>
      <c r="E130" s="471"/>
      <c r="F130" s="430">
        <v>45244</v>
      </c>
      <c r="G130" s="99" t="s">
        <v>11672</v>
      </c>
      <c r="H130" s="328"/>
      <c r="I130" s="367">
        <v>300000</v>
      </c>
      <c r="K130" s="430"/>
      <c r="L130" s="99"/>
      <c r="M130" s="328"/>
      <c r="N130" s="367"/>
    </row>
    <row r="131" spans="1:14" ht="30" x14ac:dyDescent="0.25">
      <c r="A131" s="342">
        <v>45325</v>
      </c>
      <c r="B131" s="99" t="s">
        <v>12453</v>
      </c>
      <c r="C131" s="15"/>
      <c r="D131" s="15">
        <v>50000</v>
      </c>
      <c r="E131" s="471"/>
      <c r="F131" s="430">
        <v>45257</v>
      </c>
      <c r="G131" s="99" t="s">
        <v>11798</v>
      </c>
      <c r="H131" s="328"/>
      <c r="I131" s="367">
        <v>500000</v>
      </c>
      <c r="K131" s="342"/>
      <c r="L131" s="99"/>
      <c r="M131" s="305"/>
      <c r="N131" s="15"/>
    </row>
    <row r="132" spans="1:14" x14ac:dyDescent="0.25">
      <c r="A132" s="342">
        <v>45341</v>
      </c>
      <c r="B132" s="99" t="s">
        <v>12594</v>
      </c>
      <c r="C132" s="305"/>
      <c r="D132" s="15">
        <v>40000</v>
      </c>
      <c r="E132" s="471"/>
      <c r="F132" s="430">
        <v>45258</v>
      </c>
      <c r="G132" s="99" t="s">
        <v>11799</v>
      </c>
      <c r="H132" s="328"/>
      <c r="I132" s="367">
        <v>830000</v>
      </c>
      <c r="K132" s="342"/>
      <c r="L132" s="99"/>
      <c r="M132" s="305"/>
      <c r="N132" s="15"/>
    </row>
    <row r="133" spans="1:14" x14ac:dyDescent="0.25">
      <c r="A133" s="342">
        <v>45340</v>
      </c>
      <c r="B133" s="99" t="s">
        <v>12899</v>
      </c>
      <c r="C133" s="305"/>
      <c r="D133" s="15">
        <v>40000</v>
      </c>
      <c r="E133" s="471"/>
      <c r="F133" s="430">
        <v>45258</v>
      </c>
      <c r="G133" s="99" t="s">
        <v>11799</v>
      </c>
      <c r="H133" s="305"/>
      <c r="I133" s="367">
        <v>840000</v>
      </c>
      <c r="K133" s="342"/>
      <c r="L133" s="99"/>
      <c r="M133" s="305"/>
      <c r="N133" s="15"/>
    </row>
    <row r="134" spans="1:14" x14ac:dyDescent="0.25">
      <c r="A134" s="342">
        <v>45432</v>
      </c>
      <c r="B134" s="713" t="s">
        <v>13114</v>
      </c>
      <c r="C134" s="15"/>
      <c r="D134" s="15">
        <v>2500000</v>
      </c>
      <c r="E134" s="471"/>
      <c r="F134" s="430">
        <v>45258</v>
      </c>
      <c r="G134" s="99" t="s">
        <v>11799</v>
      </c>
      <c r="H134" s="305"/>
      <c r="I134" s="15">
        <v>850000</v>
      </c>
      <c r="K134" s="342"/>
      <c r="L134" s="99"/>
      <c r="M134" s="305"/>
      <c r="N134" s="15"/>
    </row>
    <row r="135" spans="1:14" x14ac:dyDescent="0.25">
      <c r="A135" s="342">
        <v>45432</v>
      </c>
      <c r="B135" s="713" t="s">
        <v>13115</v>
      </c>
      <c r="C135" s="15"/>
      <c r="D135" s="15">
        <v>2500000</v>
      </c>
      <c r="E135" s="471"/>
      <c r="F135" s="430">
        <v>45258</v>
      </c>
      <c r="G135" s="99" t="s">
        <v>11799</v>
      </c>
      <c r="H135" s="305"/>
      <c r="I135" s="15">
        <v>800000</v>
      </c>
      <c r="K135" s="342"/>
      <c r="L135" s="99"/>
      <c r="M135" s="305"/>
      <c r="N135" s="15"/>
    </row>
    <row r="136" spans="1:14" x14ac:dyDescent="0.25">
      <c r="A136" s="342">
        <v>45432</v>
      </c>
      <c r="B136" s="713" t="s">
        <v>13116</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9" t="s">
        <v>4595</v>
      </c>
      <c r="B139" s="1299"/>
      <c r="C139" s="1299"/>
      <c r="D139" s="205">
        <f>SUM(D120:D138)</f>
        <v>11925000</v>
      </c>
      <c r="E139" s="472"/>
      <c r="F139" s="1300" t="s">
        <v>4595</v>
      </c>
      <c r="G139" s="1300"/>
      <c r="H139" s="1301"/>
      <c r="I139" s="429">
        <f>SUM(I120:I137)</f>
        <v>11609683</v>
      </c>
      <c r="K139" s="1300" t="s">
        <v>4595</v>
      </c>
      <c r="L139" s="1300"/>
      <c r="M139" s="1301"/>
      <c r="N139" s="429">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36" t="s">
        <v>9500</v>
      </c>
      <c r="C1" s="1337"/>
      <c r="D1" s="1337"/>
      <c r="E1" s="1338"/>
      <c r="H1" s="1323" t="s">
        <v>11399</v>
      </c>
      <c r="I1" s="1324"/>
      <c r="J1" s="1324"/>
      <c r="K1" s="1325"/>
      <c r="N1" s="1323" t="s">
        <v>11399</v>
      </c>
      <c r="O1" s="1324"/>
      <c r="P1" s="1324"/>
      <c r="Q1" s="1325"/>
      <c r="S1" s="1344" t="s">
        <v>9500</v>
      </c>
      <c r="T1" s="1345"/>
      <c r="U1" s="1345"/>
      <c r="V1" s="1346"/>
      <c r="Z1" s="1336" t="s">
        <v>9500</v>
      </c>
      <c r="AA1" s="1337"/>
      <c r="AB1" s="1337"/>
      <c r="AC1" s="1338"/>
    </row>
    <row r="2" spans="2:29" ht="21" x14ac:dyDescent="0.35">
      <c r="B2" s="1339" t="s">
        <v>10399</v>
      </c>
      <c r="C2" s="1340"/>
      <c r="D2" s="1340"/>
      <c r="E2" s="1341"/>
      <c r="H2" s="1323" t="s">
        <v>11398</v>
      </c>
      <c r="I2" s="1324"/>
      <c r="J2" s="1324"/>
      <c r="K2" s="1325"/>
      <c r="N2" s="1323" t="s">
        <v>11398</v>
      </c>
      <c r="O2" s="1324"/>
      <c r="P2" s="1324"/>
      <c r="Q2" s="1325"/>
      <c r="S2" s="1339" t="s">
        <v>8162</v>
      </c>
      <c r="T2" s="1340"/>
      <c r="U2" s="1340"/>
      <c r="V2" s="1341"/>
      <c r="Z2" s="1339" t="s">
        <v>7168</v>
      </c>
      <c r="AA2" s="1340"/>
      <c r="AB2" s="1340"/>
      <c r="AC2" s="1341"/>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17" t="s">
        <v>9493</v>
      </c>
      <c r="C4" s="1318"/>
      <c r="D4" s="1318"/>
      <c r="E4" s="933">
        <f ca="1">'Main Summary'!B19-K5-K10</f>
        <v>251232043.18604004</v>
      </c>
      <c r="H4" s="1323" t="s">
        <v>11400</v>
      </c>
      <c r="I4" s="1324"/>
      <c r="J4" s="1324"/>
      <c r="K4" s="1325"/>
      <c r="N4" s="1323" t="s">
        <v>11400</v>
      </c>
      <c r="O4" s="1324"/>
      <c r="P4" s="1324"/>
      <c r="Q4" s="1325"/>
      <c r="S4" s="1317" t="s">
        <v>9493</v>
      </c>
      <c r="T4" s="1318"/>
      <c r="U4" s="1318"/>
      <c r="V4" s="933">
        <f ca="1">'Main Summary'!F19-Q5-Q10</f>
        <v>137668700.60426268</v>
      </c>
      <c r="Z4" s="1317" t="s">
        <v>9493</v>
      </c>
      <c r="AA4" s="1318"/>
      <c r="AB4" s="1318"/>
      <c r="AC4" s="933">
        <f>'Main Summary'!J19</f>
        <v>66512286.479166672</v>
      </c>
    </row>
    <row r="5" spans="2:29" ht="19.5" thickBot="1" x14ac:dyDescent="0.35">
      <c r="B5" s="1317" t="s">
        <v>9494</v>
      </c>
      <c r="C5" s="1318"/>
      <c r="D5" s="1318"/>
      <c r="E5" s="933">
        <f ca="1">'Main Summary'!C19-K6-K11</f>
        <v>328317772</v>
      </c>
      <c r="H5" s="1317" t="s">
        <v>9493</v>
      </c>
      <c r="I5" s="1318"/>
      <c r="J5" s="1318"/>
      <c r="K5" s="1035">
        <f ca="1">SUMIF(Posting!$B17317:$E28414,"Meezan Bank Head Office",Posting!$E17317:$E28414)</f>
        <v>17857260</v>
      </c>
      <c r="N5" s="1317" t="s">
        <v>9493</v>
      </c>
      <c r="O5" s="1318"/>
      <c r="P5" s="1318"/>
      <c r="Q5" s="1035">
        <f ca="1">SUMIF(Posting!$B1:$E17316,"Meezan Bank Head Office",Posting!$E1:$E17316)</f>
        <v>13034925</v>
      </c>
      <c r="S5" s="1317" t="s">
        <v>9494</v>
      </c>
      <c r="T5" s="1318"/>
      <c r="U5" s="1318"/>
      <c r="V5" s="933">
        <f ca="1">'Main Summary'!G19-Q6-Q11</f>
        <v>176831246.42000002</v>
      </c>
      <c r="Z5" s="1317" t="s">
        <v>9494</v>
      </c>
      <c r="AA5" s="1318"/>
      <c r="AB5" s="1318"/>
      <c r="AC5" s="933">
        <f>'Main Summary'!K19</f>
        <v>82215394.510000005</v>
      </c>
    </row>
    <row r="6" spans="2:29" ht="18.75" x14ac:dyDescent="0.3">
      <c r="B6" s="1317" t="s">
        <v>2612</v>
      </c>
      <c r="C6" s="1318"/>
      <c r="D6" s="1318"/>
      <c r="E6" s="933">
        <f ca="1">E5-E4</f>
        <v>77085728.813959956</v>
      </c>
      <c r="H6" s="1317" t="s">
        <v>9494</v>
      </c>
      <c r="I6" s="1318"/>
      <c r="J6" s="1318"/>
      <c r="K6" s="1020">
        <f ca="1">SUMIF(Posting!$B17317:$F28414,"Meezan Bank Head Office",Posting!$F17317:$F28414)</f>
        <v>6641000</v>
      </c>
      <c r="N6" s="1317" t="s">
        <v>9494</v>
      </c>
      <c r="O6" s="1318"/>
      <c r="P6" s="1318"/>
      <c r="Q6" s="1020">
        <f ca="1">SUMIF(Posting!$B1:$F17316,"Meezan Bank Head Office",Posting!$F1:$F17316)</f>
        <v>19830000</v>
      </c>
      <c r="S6" s="1317" t="s">
        <v>2612</v>
      </c>
      <c r="T6" s="1318"/>
      <c r="U6" s="1318"/>
      <c r="V6" s="933">
        <f ca="1">V5-V4</f>
        <v>39162545.815737337</v>
      </c>
      <c r="Z6" s="1317" t="s">
        <v>2612</v>
      </c>
      <c r="AA6" s="1318"/>
      <c r="AB6" s="1318"/>
      <c r="AC6" s="933">
        <f>AC5-AC4</f>
        <v>15703108.030833334</v>
      </c>
    </row>
    <row r="7" spans="2:29" ht="18.75" x14ac:dyDescent="0.3">
      <c r="B7" s="1317"/>
      <c r="C7" s="1318"/>
      <c r="D7" s="1318"/>
      <c r="E7" s="933"/>
      <c r="H7" s="1317" t="s">
        <v>2612</v>
      </c>
      <c r="I7" s="1318"/>
      <c r="J7" s="1318"/>
      <c r="K7" s="933">
        <f ca="1">K6-K5</f>
        <v>-11216260</v>
      </c>
      <c r="N7" s="1317" t="s">
        <v>2612</v>
      </c>
      <c r="O7" s="1318"/>
      <c r="P7" s="1318"/>
      <c r="Q7" s="933">
        <f ca="1">Q6-Q5</f>
        <v>6795075</v>
      </c>
      <c r="S7" s="1317"/>
      <c r="T7" s="1318"/>
      <c r="U7" s="1318"/>
      <c r="V7" s="933"/>
      <c r="Z7" s="1317"/>
      <c r="AA7" s="1318"/>
      <c r="AB7" s="1318"/>
      <c r="AC7" s="933"/>
    </row>
    <row r="8" spans="2:29" ht="19.5" thickBot="1" x14ac:dyDescent="0.35">
      <c r="B8" s="1319" t="s">
        <v>11046</v>
      </c>
      <c r="C8" s="1299"/>
      <c r="D8" s="1299"/>
      <c r="E8" s="933"/>
      <c r="H8" s="1317"/>
      <c r="I8" s="1318"/>
      <c r="J8" s="1318"/>
      <c r="K8" s="933"/>
      <c r="N8" s="1317"/>
      <c r="O8" s="1318"/>
      <c r="P8" s="1318"/>
      <c r="Q8" s="933"/>
      <c r="S8" s="1319" t="s">
        <v>11046</v>
      </c>
      <c r="T8" s="1299"/>
      <c r="U8" s="1299"/>
      <c r="V8" s="933"/>
      <c r="Z8" s="1317" t="s">
        <v>9495</v>
      </c>
      <c r="AA8" s="1318"/>
      <c r="AB8" s="1318"/>
      <c r="AC8" s="933">
        <v>300000</v>
      </c>
    </row>
    <row r="9" spans="2:29" ht="21.75" thickBot="1" x14ac:dyDescent="0.4">
      <c r="B9" s="1317" t="s">
        <v>9497</v>
      </c>
      <c r="C9" s="1318"/>
      <c r="D9" s="1318"/>
      <c r="E9" s="934">
        <v>500000</v>
      </c>
      <c r="H9" s="1323" t="s">
        <v>11401</v>
      </c>
      <c r="I9" s="1324"/>
      <c r="J9" s="1324"/>
      <c r="K9" s="1325"/>
      <c r="N9" s="1323" t="s">
        <v>11401</v>
      </c>
      <c r="O9" s="1324"/>
      <c r="P9" s="1324"/>
      <c r="Q9" s="1325"/>
      <c r="S9" s="1317" t="s">
        <v>9497</v>
      </c>
      <c r="T9" s="1318"/>
      <c r="U9" s="1318"/>
      <c r="V9" s="934">
        <v>526260</v>
      </c>
      <c r="Z9" s="1317" t="s">
        <v>9496</v>
      </c>
      <c r="AA9" s="1318"/>
      <c r="AB9" s="1318"/>
      <c r="AC9" s="933">
        <v>526260</v>
      </c>
    </row>
    <row r="10" spans="2:29" s="930" customFormat="1" ht="19.5" thickBot="1" x14ac:dyDescent="0.35">
      <c r="B10" s="1317"/>
      <c r="C10" s="1318"/>
      <c r="D10" s="1318"/>
      <c r="E10" s="934"/>
      <c r="H10" s="1317" t="s">
        <v>9493</v>
      </c>
      <c r="I10" s="1318"/>
      <c r="J10" s="1318"/>
      <c r="K10" s="1035">
        <f ca="1">SUMIF(Posting!$B17317:$E28414,"Saifee Hospital",Posting!$E17317:$E28414)</f>
        <v>2174330</v>
      </c>
      <c r="N10" s="1317" t="s">
        <v>9493</v>
      </c>
      <c r="O10" s="1318"/>
      <c r="P10" s="1318"/>
      <c r="Q10" s="1035">
        <f ca="1">SUMIF(Posting!$B1:$E17316,"Saifee Hospital",Posting!$E1:$E17316)</f>
        <v>1591330</v>
      </c>
      <c r="S10" s="1317"/>
      <c r="T10" s="1318"/>
      <c r="U10" s="1318"/>
      <c r="V10" s="934"/>
      <c r="Z10" s="1317" t="s">
        <v>9497</v>
      </c>
      <c r="AA10" s="1318"/>
      <c r="AB10" s="1318"/>
      <c r="AC10" s="934">
        <v>1314656</v>
      </c>
    </row>
    <row r="11" spans="2:29" ht="18.75" x14ac:dyDescent="0.3">
      <c r="B11" s="1319" t="s">
        <v>2612</v>
      </c>
      <c r="C11" s="1299"/>
      <c r="D11" s="1299"/>
      <c r="E11" s="933">
        <f ca="1">E9+E6</f>
        <v>77585728.813959956</v>
      </c>
      <c r="H11" s="1317" t="s">
        <v>9494</v>
      </c>
      <c r="I11" s="1318"/>
      <c r="J11" s="1318"/>
      <c r="K11" s="1020">
        <f ca="1">SUMIF(Posting!$B17317:$F28414,"Saifee Hospital",Posting!$F17317:$F28414)</f>
        <v>3724000</v>
      </c>
      <c r="N11" s="1317" t="s">
        <v>9494</v>
      </c>
      <c r="O11" s="1318"/>
      <c r="P11" s="1318"/>
      <c r="Q11" s="1020">
        <f ca="1">SUMIF(Posting!$B1:$F17316,"Saifee Hospital",Posting!$F1:$F17316)</f>
        <v>2434251</v>
      </c>
      <c r="S11" s="1319" t="s">
        <v>2612</v>
      </c>
      <c r="T11" s="1299"/>
      <c r="U11" s="1299"/>
      <c r="V11" s="933">
        <f ca="1">V9+V6</f>
        <v>39688805.815737337</v>
      </c>
      <c r="Z11" s="1317" t="s">
        <v>2614</v>
      </c>
      <c r="AA11" s="1318"/>
      <c r="AB11" s="1318"/>
      <c r="AC11" s="933">
        <f>AC6-AC8-AC9+AC10</f>
        <v>16191504.030833334</v>
      </c>
    </row>
    <row r="12" spans="2:29" ht="21" x14ac:dyDescent="0.35">
      <c r="B12" s="1320"/>
      <c r="C12" s="1321"/>
      <c r="D12" s="1322"/>
      <c r="E12" s="933"/>
      <c r="H12" s="1317" t="s">
        <v>2612</v>
      </c>
      <c r="I12" s="1318"/>
      <c r="J12" s="1318"/>
      <c r="K12" s="933">
        <f ca="1">K11-K10</f>
        <v>1549670</v>
      </c>
      <c r="N12" s="1317" t="s">
        <v>2612</v>
      </c>
      <c r="O12" s="1318"/>
      <c r="P12" s="1318"/>
      <c r="Q12" s="933">
        <f ca="1">Q11-Q10</f>
        <v>842921</v>
      </c>
      <c r="S12" s="1320"/>
      <c r="T12" s="1321"/>
      <c r="U12" s="1322"/>
      <c r="V12" s="933"/>
      <c r="Z12" s="1342" t="s">
        <v>9498</v>
      </c>
      <c r="AA12" s="1343"/>
      <c r="AB12" s="1343"/>
      <c r="AC12" s="937">
        <v>2434251</v>
      </c>
    </row>
    <row r="13" spans="2:29" s="970" customFormat="1" ht="21.75" thickBot="1" x14ac:dyDescent="0.4">
      <c r="B13" s="1333" t="s">
        <v>11045</v>
      </c>
      <c r="C13" s="1334"/>
      <c r="D13" s="1335"/>
      <c r="E13" s="933"/>
      <c r="H13" s="1319"/>
      <c r="I13" s="1299"/>
      <c r="J13" s="1299"/>
      <c r="K13" s="933"/>
      <c r="N13" s="1319"/>
      <c r="O13" s="1299"/>
      <c r="P13" s="1299"/>
      <c r="Q13" s="933"/>
      <c r="S13" s="1333" t="s">
        <v>11045</v>
      </c>
      <c r="T13" s="1334"/>
      <c r="U13" s="1335"/>
      <c r="V13" s="933"/>
      <c r="Z13" s="1326" t="s">
        <v>2614</v>
      </c>
      <c r="AA13" s="1327"/>
      <c r="AB13" s="1327"/>
      <c r="AC13" s="969">
        <f>AC11-AC12</f>
        <v>13757253.030833334</v>
      </c>
    </row>
    <row r="14" spans="2:29" ht="18.75" x14ac:dyDescent="0.3">
      <c r="B14" s="1320" t="s">
        <v>9495</v>
      </c>
      <c r="C14" s="1321"/>
      <c r="D14" s="1322"/>
      <c r="E14" s="933">
        <v>600000</v>
      </c>
      <c r="H14" s="1320"/>
      <c r="I14" s="1321"/>
      <c r="J14" s="1322"/>
      <c r="K14" s="933"/>
      <c r="N14" s="1320"/>
      <c r="O14" s="1321"/>
      <c r="P14" s="1322"/>
      <c r="Q14" s="933"/>
      <c r="S14" s="1320" t="s">
        <v>9495</v>
      </c>
      <c r="T14" s="1321"/>
      <c r="U14" s="1322"/>
      <c r="V14" s="933">
        <v>300000</v>
      </c>
      <c r="Z14" s="935"/>
      <c r="AA14" s="935"/>
      <c r="AB14" s="935"/>
      <c r="AC14" s="936"/>
    </row>
    <row r="15" spans="2:29" ht="18.75" x14ac:dyDescent="0.3">
      <c r="B15" s="1320" t="s">
        <v>9496</v>
      </c>
      <c r="C15" s="1321"/>
      <c r="D15" s="1322"/>
      <c r="E15" s="933">
        <v>820900</v>
      </c>
      <c r="F15" s="302"/>
      <c r="G15" s="302"/>
      <c r="L15" s="302"/>
      <c r="M15" s="302"/>
      <c r="R15" s="302"/>
      <c r="S15" s="1320" t="s">
        <v>9496</v>
      </c>
      <c r="T15" s="1321"/>
      <c r="U15" s="1322"/>
      <c r="V15" s="933">
        <v>500000</v>
      </c>
      <c r="W15" s="302"/>
      <c r="X15" s="302"/>
      <c r="Y15" s="302"/>
      <c r="Z15" s="935"/>
      <c r="AA15" s="935"/>
      <c r="AB15" s="935"/>
      <c r="AC15" s="936"/>
    </row>
    <row r="16" spans="2:29" ht="18.75" x14ac:dyDescent="0.3">
      <c r="B16" s="1320" t="s">
        <v>12739</v>
      </c>
      <c r="C16" s="1321"/>
      <c r="D16" s="1322"/>
      <c r="E16" s="933"/>
      <c r="F16" s="302"/>
      <c r="G16" s="302"/>
      <c r="L16" s="302"/>
      <c r="M16" s="302"/>
      <c r="R16" s="302"/>
      <c r="S16" s="1320" t="s">
        <v>11048</v>
      </c>
      <c r="T16" s="1321"/>
      <c r="U16" s="1322"/>
      <c r="V16" s="1098">
        <v>0</v>
      </c>
      <c r="W16" s="302"/>
      <c r="X16" s="302"/>
      <c r="Y16" s="302"/>
      <c r="Z16" s="935"/>
      <c r="AA16" s="935"/>
      <c r="AB16" s="935"/>
      <c r="AC16" s="936"/>
    </row>
    <row r="17" spans="2:29" ht="21" x14ac:dyDescent="0.35">
      <c r="B17" s="1331"/>
      <c r="C17" s="1332"/>
      <c r="D17" s="1332"/>
      <c r="E17" s="1047"/>
      <c r="F17" s="302"/>
      <c r="G17" s="302"/>
      <c r="K17" s="3">
        <f ca="1">K12+K7</f>
        <v>-9666590</v>
      </c>
      <c r="L17" s="302"/>
      <c r="M17" s="302"/>
      <c r="Q17" s="3">
        <f ca="1">Q12+Q7</f>
        <v>7637996</v>
      </c>
      <c r="R17" s="302"/>
      <c r="S17" s="1331" t="s">
        <v>11402</v>
      </c>
      <c r="T17" s="1332"/>
      <c r="U17" s="1332"/>
      <c r="V17" s="1047">
        <v>3707947</v>
      </c>
      <c r="W17" s="302"/>
      <c r="X17" s="302"/>
      <c r="Y17" s="302"/>
      <c r="Z17" s="1137"/>
      <c r="AA17" s="935"/>
      <c r="AB17" s="935"/>
      <c r="AC17" s="936"/>
    </row>
    <row r="18" spans="2:29" ht="21" x14ac:dyDescent="0.35">
      <c r="B18" s="1331"/>
      <c r="C18" s="1332"/>
      <c r="D18" s="1332"/>
      <c r="E18" s="1047"/>
      <c r="F18" s="302"/>
      <c r="G18" s="302"/>
      <c r="H18" s="3"/>
      <c r="K18" s="3"/>
      <c r="L18" s="302"/>
      <c r="M18" s="302"/>
      <c r="R18" s="302"/>
      <c r="S18" s="1331"/>
      <c r="T18" s="1332"/>
      <c r="U18" s="1332"/>
      <c r="V18" s="1047"/>
      <c r="W18" s="302"/>
      <c r="X18" s="302"/>
      <c r="Y18" s="302"/>
      <c r="Z18" s="935"/>
      <c r="AA18" s="935"/>
      <c r="AB18" s="935"/>
      <c r="AC18" s="936"/>
    </row>
    <row r="19" spans="2:29" ht="19.5" thickBot="1" x14ac:dyDescent="0.35">
      <c r="B19" s="1319"/>
      <c r="C19" s="1299"/>
      <c r="D19" s="1299"/>
      <c r="E19" s="1048"/>
      <c r="F19" s="302"/>
      <c r="G19" s="302"/>
      <c r="K19" s="3"/>
      <c r="L19" s="302"/>
      <c r="M19" s="302"/>
      <c r="R19" s="302"/>
      <c r="S19" s="1319"/>
      <c r="T19" s="1299"/>
      <c r="U19" s="1299"/>
      <c r="V19" s="1048"/>
      <c r="W19" s="302"/>
      <c r="X19" s="302"/>
      <c r="Y19" s="302"/>
      <c r="Z19" s="935"/>
      <c r="AA19" s="935"/>
      <c r="AB19" s="935"/>
      <c r="AC19" s="936"/>
    </row>
    <row r="20" spans="2:29" ht="21" x14ac:dyDescent="0.35">
      <c r="B20" s="1319" t="s">
        <v>11047</v>
      </c>
      <c r="C20" s="1299"/>
      <c r="D20" s="1299"/>
      <c r="E20" s="1047">
        <f>SUM(E14:E19)</f>
        <v>1420900</v>
      </c>
      <c r="K20" s="3"/>
      <c r="S20" s="1319" t="s">
        <v>11047</v>
      </c>
      <c r="T20" s="1299"/>
      <c r="U20" s="1299"/>
      <c r="V20" s="1047">
        <f>SUM(V14:V19)</f>
        <v>4507947</v>
      </c>
      <c r="Z20" s="1328" t="s">
        <v>9499</v>
      </c>
      <c r="AA20" s="1329"/>
      <c r="AB20" s="1329"/>
      <c r="AC20" s="1330"/>
    </row>
    <row r="21" spans="2:29" s="930" customFormat="1" ht="21" x14ac:dyDescent="0.35">
      <c r="B21" s="1331"/>
      <c r="C21" s="1332"/>
      <c r="D21" s="1332"/>
      <c r="E21" s="1047"/>
      <c r="H21"/>
      <c r="I21"/>
      <c r="J21"/>
      <c r="K21" s="3"/>
      <c r="N21"/>
      <c r="O21"/>
      <c r="P21"/>
      <c r="Q21"/>
      <c r="S21" s="1331"/>
      <c r="T21" s="1332"/>
      <c r="U21" s="1332"/>
      <c r="V21" s="1047"/>
      <c r="Z21" s="971" t="s">
        <v>9501</v>
      </c>
      <c r="AA21" s="967" t="s">
        <v>4750</v>
      </c>
      <c r="AB21" s="967" t="s">
        <v>1201</v>
      </c>
      <c r="AC21" s="973" t="s">
        <v>1893</v>
      </c>
    </row>
    <row r="22" spans="2:29" s="930" customFormat="1" ht="21.75" thickBot="1" x14ac:dyDescent="0.4">
      <c r="B22" s="1326" t="s">
        <v>2614</v>
      </c>
      <c r="C22" s="1327"/>
      <c r="D22" s="1327"/>
      <c r="E22" s="969">
        <f ca="1">E11-E20</f>
        <v>76164828.813959956</v>
      </c>
      <c r="H22"/>
      <c r="I22"/>
      <c r="J22"/>
      <c r="K22"/>
      <c r="N22"/>
      <c r="O22"/>
      <c r="P22"/>
      <c r="Q22"/>
      <c r="S22" s="1326" t="s">
        <v>2614</v>
      </c>
      <c r="T22" s="1327"/>
      <c r="U22" s="1327"/>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28" t="s">
        <v>9499</v>
      </c>
      <c r="C24" s="1329"/>
      <c r="D24" s="1329"/>
      <c r="E24" s="1330"/>
      <c r="H24"/>
      <c r="I24"/>
      <c r="J24"/>
      <c r="K24"/>
      <c r="N24"/>
      <c r="O24"/>
      <c r="P24"/>
      <c r="Q24"/>
      <c r="S24" s="1328" t="s">
        <v>9499</v>
      </c>
      <c r="T24" s="1329"/>
      <c r="U24" s="1329"/>
      <c r="V24" s="1330"/>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25134393.508606788</v>
      </c>
      <c r="D27" s="941">
        <f ca="1">D26*E22</f>
        <v>25134393.508606788</v>
      </c>
      <c r="E27" s="934">
        <f ca="1">E26*E22</f>
        <v>25896041.796746388</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25134393.508606788</v>
      </c>
      <c r="D29" s="944">
        <f t="shared" ref="D29:E29" ca="1" si="1">D27-D28</f>
        <v>25134393.508606788</v>
      </c>
      <c r="E29" s="945">
        <f t="shared" ca="1" si="1"/>
        <v>25896041.796746388</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6" t="s">
        <v>5473</v>
      </c>
      <c r="B1" s="1356"/>
      <c r="C1" s="1356"/>
      <c r="D1" s="1356"/>
      <c r="E1" s="1356"/>
      <c r="F1" s="1356"/>
      <c r="G1" s="1356"/>
      <c r="H1" s="1356"/>
      <c r="I1" s="1356"/>
      <c r="J1" s="1356"/>
    </row>
    <row r="2" spans="1:13" x14ac:dyDescent="0.25">
      <c r="A2" s="1356"/>
      <c r="B2" s="1356"/>
      <c r="C2" s="1356"/>
      <c r="D2" s="1356"/>
      <c r="E2" s="1356"/>
      <c r="F2" s="1356"/>
      <c r="G2" s="1356"/>
      <c r="H2" s="1356"/>
      <c r="I2" s="1356"/>
      <c r="J2" s="1356"/>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55" t="s">
        <v>5482</v>
      </c>
      <c r="B11" s="1355"/>
      <c r="C11" s="1355"/>
      <c r="D11" s="1355"/>
    </row>
    <row r="12" spans="1:13" x14ac:dyDescent="0.25">
      <c r="A12" s="361" t="s">
        <v>5157</v>
      </c>
      <c r="B12" s="361" t="s">
        <v>938</v>
      </c>
      <c r="C12" s="361" t="s">
        <v>1201</v>
      </c>
      <c r="D12" s="361" t="s">
        <v>1893</v>
      </c>
      <c r="E12" s="3"/>
      <c r="G12" s="1357" t="s">
        <v>5483</v>
      </c>
      <c r="H12" s="1358"/>
      <c r="I12" s="1359"/>
      <c r="J12" s="371">
        <f>H9+I9+J9</f>
        <v>9658438.778794989</v>
      </c>
    </row>
    <row r="13" spans="1:13" x14ac:dyDescent="0.25">
      <c r="A13" s="2" t="s">
        <v>5158</v>
      </c>
      <c r="B13" s="15">
        <v>9323439</v>
      </c>
      <c r="C13" s="15">
        <v>9323439</v>
      </c>
      <c r="D13" s="15">
        <v>9605968</v>
      </c>
      <c r="G13" s="1357" t="s">
        <v>5484</v>
      </c>
      <c r="H13" s="1358"/>
      <c r="I13" s="1359"/>
      <c r="J13" s="371">
        <f>J31</f>
        <v>5549996</v>
      </c>
    </row>
    <row r="14" spans="1:13" x14ac:dyDescent="0.25">
      <c r="A14" s="2" t="s">
        <v>5159</v>
      </c>
      <c r="B14" s="15">
        <v>7575873</v>
      </c>
      <c r="C14" s="15">
        <v>7575873</v>
      </c>
      <c r="D14" s="15">
        <v>7805445</v>
      </c>
      <c r="G14" s="1357" t="s">
        <v>5485</v>
      </c>
      <c r="H14" s="1358"/>
      <c r="I14" s="1359"/>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60" t="s">
        <v>5486</v>
      </c>
      <c r="G18" s="136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55" t="s">
        <v>5490</v>
      </c>
      <c r="J22" s="1355"/>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9" t="s">
        <v>7875</v>
      </c>
      <c r="B40" s="1270"/>
      <c r="C40" s="1270"/>
      <c r="D40" s="1270"/>
      <c r="E40" s="1270"/>
      <c r="F40" s="1270"/>
      <c r="G40" s="1270"/>
      <c r="H40" s="1270"/>
      <c r="I40" s="1270"/>
      <c r="J40" s="1270"/>
      <c r="K40" s="1271"/>
    </row>
    <row r="41" spans="1:12" ht="15.75" thickBot="1" x14ac:dyDescent="0.3">
      <c r="A41" s="1275"/>
      <c r="B41" s="1276"/>
      <c r="C41" s="1276"/>
      <c r="D41" s="1276"/>
      <c r="E41" s="1276"/>
      <c r="F41" s="1276"/>
      <c r="G41" s="1276"/>
      <c r="H41" s="1276"/>
      <c r="I41" s="1276"/>
      <c r="J41" s="1276"/>
      <c r="K41" s="1277"/>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269" t="s">
        <v>7167</v>
      </c>
      <c r="B51" s="1270"/>
      <c r="C51" s="1270"/>
      <c r="D51" s="1270"/>
      <c r="E51" s="1270"/>
      <c r="F51" s="1270"/>
      <c r="G51" s="1270"/>
      <c r="H51" s="1270"/>
      <c r="I51" s="1270"/>
      <c r="J51" s="1270"/>
      <c r="K51" s="1271"/>
    </row>
    <row r="52" spans="1:14" ht="15.75" thickBot="1" x14ac:dyDescent="0.3">
      <c r="A52" s="1275"/>
      <c r="B52" s="1276"/>
      <c r="C52" s="1276"/>
      <c r="D52" s="1276"/>
      <c r="E52" s="1276"/>
      <c r="F52" s="1276"/>
      <c r="G52" s="1276"/>
      <c r="H52" s="1276"/>
      <c r="I52" s="1276"/>
      <c r="J52" s="1276"/>
      <c r="K52" s="1277"/>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272" t="s">
        <v>7168</v>
      </c>
      <c r="B59" s="1273"/>
      <c r="C59" s="1273"/>
      <c r="D59" s="1273"/>
      <c r="E59" s="1273"/>
      <c r="F59" s="1273"/>
      <c r="G59" s="1273"/>
      <c r="H59" s="1273"/>
      <c r="I59" s="1273"/>
      <c r="J59" s="1273"/>
      <c r="K59" s="1273"/>
      <c r="L59" s="966"/>
      <c r="M59" s="966"/>
    </row>
    <row r="60" spans="1:14" ht="15.75" customHeight="1" x14ac:dyDescent="0.25">
      <c r="A60" s="1353"/>
      <c r="B60" s="1354"/>
      <c r="C60" s="1354"/>
      <c r="D60" s="1354"/>
      <c r="E60" s="1354"/>
      <c r="F60" s="1354"/>
      <c r="G60" s="1354"/>
      <c r="H60" s="1354"/>
      <c r="I60" s="1354"/>
      <c r="J60" s="1354"/>
      <c r="K60" s="1354"/>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0" t="s">
        <v>10397</v>
      </c>
      <c r="F66" s="1351"/>
      <c r="G66" s="1352"/>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9" t="s">
        <v>8162</v>
      </c>
      <c r="B74" s="1270"/>
      <c r="C74" s="1270"/>
      <c r="D74" s="1270"/>
      <c r="E74" s="1270"/>
      <c r="F74" s="1270"/>
      <c r="G74" s="1270"/>
      <c r="H74" s="1270"/>
      <c r="I74" s="1270"/>
      <c r="J74" s="1270"/>
      <c r="K74" s="1270"/>
      <c r="L74" s="1271"/>
    </row>
    <row r="75" spans="1:20" ht="15.75" customHeight="1" thickBot="1" x14ac:dyDescent="0.3">
      <c r="A75" s="1275"/>
      <c r="B75" s="1276"/>
      <c r="C75" s="1276"/>
      <c r="D75" s="1276"/>
      <c r="E75" s="1276"/>
      <c r="F75" s="1276"/>
      <c r="G75" s="1276"/>
      <c r="H75" s="1276"/>
      <c r="I75" s="1276"/>
      <c r="J75" s="1276"/>
      <c r="K75" s="1276"/>
      <c r="L75" s="1277"/>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7" t="s">
        <v>10496</v>
      </c>
      <c r="D82" s="1348"/>
      <c r="E82" s="1348"/>
      <c r="F82" s="1348"/>
      <c r="G82" s="1348"/>
      <c r="H82" s="1349"/>
      <c r="I82" s="977"/>
      <c r="J82" s="977">
        <f>19830000/3</f>
        <v>6610000</v>
      </c>
      <c r="K82" s="977">
        <f>19830000/3</f>
        <v>6610000</v>
      </c>
      <c r="L82" s="977">
        <f>19830000/3</f>
        <v>6610000</v>
      </c>
      <c r="M82" s="949"/>
    </row>
    <row r="83" spans="1:17" x14ac:dyDescent="0.25">
      <c r="M83" s="3"/>
    </row>
    <row r="84" spans="1:17" s="930" customFormat="1" ht="26.25" customHeight="1" x14ac:dyDescent="0.25">
      <c r="C84" s="1347" t="s">
        <v>10534</v>
      </c>
      <c r="D84" s="1348"/>
      <c r="E84" s="1348"/>
      <c r="F84" s="1348"/>
      <c r="G84" s="1348"/>
      <c r="H84" s="134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269" t="s">
        <v>10399</v>
      </c>
      <c r="B89" s="1270"/>
      <c r="C89" s="1270"/>
      <c r="D89" s="1270"/>
      <c r="E89" s="1270"/>
      <c r="F89" s="1270"/>
      <c r="G89" s="1270"/>
      <c r="H89" s="1270"/>
      <c r="I89" s="1270"/>
      <c r="J89" s="1270"/>
      <c r="K89" s="1271"/>
      <c r="L89" s="3"/>
      <c r="M89" s="3"/>
    </row>
    <row r="90" spans="1:17" ht="15.75" thickBot="1" x14ac:dyDescent="0.3">
      <c r="A90" s="1275"/>
      <c r="B90" s="1276"/>
      <c r="C90" s="1276"/>
      <c r="D90" s="1276"/>
      <c r="E90" s="1276"/>
      <c r="F90" s="1276"/>
      <c r="G90" s="1276"/>
      <c r="H90" s="1276"/>
      <c r="I90" s="1276"/>
      <c r="J90" s="1276"/>
      <c r="K90" s="1277"/>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271263633.18604004</v>
      </c>
      <c r="C92" s="367">
        <f>'Main Summary'!C19</f>
        <v>338682772</v>
      </c>
      <c r="D92" s="367">
        <f>C92-B92</f>
        <v>67419138.813959956</v>
      </c>
      <c r="E92" s="367"/>
      <c r="F92" s="367"/>
      <c r="G92" s="511"/>
      <c r="H92" s="512">
        <f>D92-E92+F92-G92</f>
        <v>67419138.813959956</v>
      </c>
      <c r="I92" s="367">
        <f>H92*33%</f>
        <v>22248315.808606785</v>
      </c>
      <c r="J92" s="367">
        <f>H92*33%</f>
        <v>22248315.808606785</v>
      </c>
      <c r="K92" s="367">
        <f>H92*34%</f>
        <v>22922507.196746387</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20248315.808606785</v>
      </c>
      <c r="J94" s="284">
        <f t="shared" ref="J94:K94" si="5">J92-J93</f>
        <v>22248315.808606785</v>
      </c>
      <c r="K94" s="284">
        <f t="shared" si="5"/>
        <v>22672507.196746387</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1" t="s">
        <v>2610</v>
      </c>
      <c r="B2" s="1371"/>
      <c r="C2" s="1371"/>
      <c r="D2" s="1371"/>
      <c r="E2" s="1371"/>
      <c r="F2" s="1371"/>
      <c r="G2" s="1371"/>
      <c r="H2" s="1371"/>
      <c r="I2" s="1371"/>
      <c r="J2" s="1371"/>
      <c r="K2" s="1371"/>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69">
        <v>28459027</v>
      </c>
      <c r="B4" s="1369">
        <v>35457479</v>
      </c>
      <c r="C4" s="1369">
        <f>B4-A4</f>
        <v>6998452</v>
      </c>
      <c r="D4" s="1369" t="s">
        <v>2618</v>
      </c>
      <c r="E4" s="226"/>
      <c r="F4" s="226"/>
      <c r="G4" s="226"/>
      <c r="H4" s="1369">
        <f>C4</f>
        <v>6998452</v>
      </c>
      <c r="I4" s="1369">
        <f>H4*25%</f>
        <v>1749613</v>
      </c>
      <c r="J4" s="1369">
        <f>H4*25%</f>
        <v>1749613</v>
      </c>
      <c r="K4" s="1369">
        <f>H4*50%</f>
        <v>3499226</v>
      </c>
    </row>
    <row r="5" spans="1:11" ht="21" customHeight="1" x14ac:dyDescent="0.25">
      <c r="A5" s="1369"/>
      <c r="B5" s="1369"/>
      <c r="C5" s="1369"/>
      <c r="D5" s="1369"/>
      <c r="E5" s="226"/>
      <c r="F5" s="226"/>
      <c r="G5" s="226"/>
      <c r="H5" s="1369"/>
      <c r="I5" s="1369"/>
      <c r="J5" s="1369"/>
      <c r="K5" s="1369"/>
    </row>
    <row r="6" spans="1:11" ht="15.75" x14ac:dyDescent="0.25">
      <c r="A6" s="1370" t="s">
        <v>2619</v>
      </c>
      <c r="B6" s="1370"/>
      <c r="C6" s="1370"/>
      <c r="D6" s="1370"/>
      <c r="E6" s="1370"/>
      <c r="F6" s="1370"/>
      <c r="G6" s="1370"/>
      <c r="H6" s="1370"/>
      <c r="I6" s="187" t="s">
        <v>158</v>
      </c>
      <c r="J6" s="187" t="s">
        <v>2620</v>
      </c>
      <c r="K6" s="187" t="s">
        <v>2620</v>
      </c>
    </row>
    <row r="7" spans="1:11" ht="15.75" x14ac:dyDescent="0.25">
      <c r="A7" s="1370" t="s">
        <v>2621</v>
      </c>
      <c r="B7" s="1370"/>
      <c r="C7" s="1370"/>
      <c r="D7" s="1370"/>
      <c r="E7" s="1370"/>
      <c r="F7" s="1370"/>
      <c r="G7" s="1370"/>
      <c r="H7" s="1370"/>
      <c r="I7" s="187" t="s">
        <v>2622</v>
      </c>
      <c r="J7" s="188">
        <f>J4</f>
        <v>1749613</v>
      </c>
      <c r="K7" s="188">
        <f>K4</f>
        <v>3499226</v>
      </c>
    </row>
    <row r="9" spans="1:11" ht="18" x14ac:dyDescent="0.25">
      <c r="A9" s="1371" t="s">
        <v>2623</v>
      </c>
      <c r="B9" s="1371"/>
      <c r="C9" s="1371"/>
      <c r="D9" s="1371"/>
      <c r="E9" s="1371"/>
      <c r="F9" s="1371"/>
      <c r="G9" s="1371"/>
      <c r="H9" s="1371"/>
      <c r="I9" s="1371"/>
      <c r="J9" s="1371"/>
      <c r="K9" s="1371"/>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69">
        <v>42596884</v>
      </c>
      <c r="B11" s="1369">
        <v>51367818</v>
      </c>
      <c r="C11" s="1369">
        <f>B11-A11</f>
        <v>8770934</v>
      </c>
      <c r="D11" s="1369" t="s">
        <v>2618</v>
      </c>
      <c r="E11" s="226"/>
      <c r="F11" s="226"/>
      <c r="G11" s="226"/>
      <c r="H11" s="1369">
        <f>C11</f>
        <v>8770934</v>
      </c>
      <c r="I11" s="1369">
        <f>H11*25%</f>
        <v>2192733.5</v>
      </c>
      <c r="J11" s="1369">
        <f>H11*25%</f>
        <v>2192733.5</v>
      </c>
      <c r="K11" s="1369">
        <f>H11*50%</f>
        <v>4385467</v>
      </c>
    </row>
    <row r="12" spans="1:11" ht="12.75" customHeight="1" x14ac:dyDescent="0.25">
      <c r="A12" s="1369"/>
      <c r="B12" s="1369"/>
      <c r="C12" s="1369"/>
      <c r="D12" s="1369"/>
      <c r="E12" s="226"/>
      <c r="F12" s="226"/>
      <c r="G12" s="226"/>
      <c r="H12" s="1369"/>
      <c r="I12" s="1369"/>
      <c r="J12" s="1369"/>
      <c r="K12" s="1369"/>
    </row>
    <row r="13" spans="1:11" ht="15.75" x14ac:dyDescent="0.25">
      <c r="A13" s="1370" t="s">
        <v>2624</v>
      </c>
      <c r="B13" s="1370"/>
      <c r="C13" s="1370"/>
      <c r="D13" s="1370"/>
      <c r="E13" s="1370"/>
      <c r="F13" s="1370"/>
      <c r="G13" s="1370"/>
      <c r="H13" s="1370"/>
      <c r="I13" s="187" t="s">
        <v>158</v>
      </c>
      <c r="J13" s="189">
        <v>84775</v>
      </c>
      <c r="K13" s="187" t="s">
        <v>2620</v>
      </c>
    </row>
    <row r="14" spans="1:11" ht="15.75" x14ac:dyDescent="0.25">
      <c r="A14" s="1370" t="s">
        <v>2621</v>
      </c>
      <c r="B14" s="1370"/>
      <c r="C14" s="1370"/>
      <c r="D14" s="1370"/>
      <c r="E14" s="1370"/>
      <c r="F14" s="1370"/>
      <c r="G14" s="1370"/>
      <c r="H14" s="1370"/>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1" t="s">
        <v>2625</v>
      </c>
      <c r="B17" s="1371"/>
      <c r="C17" s="1371"/>
      <c r="D17" s="1371"/>
      <c r="E17" s="1371"/>
      <c r="F17" s="1371"/>
      <c r="G17" s="1371"/>
      <c r="H17" s="1371"/>
      <c r="I17" s="1371"/>
      <c r="J17" s="1371"/>
      <c r="K17" s="1371"/>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69">
        <v>91625888</v>
      </c>
      <c r="B19" s="1369">
        <v>130688607</v>
      </c>
      <c r="C19" s="1369">
        <f>B19-A19</f>
        <v>39062719</v>
      </c>
      <c r="D19" s="1369">
        <v>7500000</v>
      </c>
      <c r="E19" s="226"/>
      <c r="F19" s="226"/>
      <c r="G19" s="226"/>
      <c r="H19" s="1369">
        <f>C19</f>
        <v>39062719</v>
      </c>
      <c r="I19" s="1369">
        <f>H19*25%</f>
        <v>9765679.75</v>
      </c>
      <c r="J19" s="1369">
        <f>H19*25%</f>
        <v>9765679.75</v>
      </c>
      <c r="K19" s="1369">
        <f>H19*50%</f>
        <v>19531359.5</v>
      </c>
    </row>
    <row r="20" spans="1:11" ht="12.75" customHeight="1" x14ac:dyDescent="0.25">
      <c r="A20" s="1369"/>
      <c r="B20" s="1369"/>
      <c r="C20" s="1369"/>
      <c r="D20" s="1369"/>
      <c r="E20" s="226"/>
      <c r="F20" s="226"/>
      <c r="G20" s="226"/>
      <c r="H20" s="1369"/>
      <c r="I20" s="1369"/>
      <c r="J20" s="1369"/>
      <c r="K20" s="1369"/>
    </row>
    <row r="21" spans="1:11" ht="15.75" x14ac:dyDescent="0.25">
      <c r="A21" s="1370" t="s">
        <v>2624</v>
      </c>
      <c r="B21" s="1370"/>
      <c r="C21" s="1370"/>
      <c r="D21" s="1370"/>
      <c r="E21" s="1370"/>
      <c r="F21" s="1370"/>
      <c r="G21" s="1370"/>
      <c r="H21" s="1370"/>
      <c r="I21" s="189">
        <v>13000000</v>
      </c>
      <c r="J21" s="187"/>
      <c r="K21" s="187"/>
    </row>
    <row r="22" spans="1:11" ht="15.75" x14ac:dyDescent="0.25">
      <c r="A22" s="1370" t="s">
        <v>2621</v>
      </c>
      <c r="B22" s="1370"/>
      <c r="C22" s="1370"/>
      <c r="D22" s="1370"/>
      <c r="E22" s="1370"/>
      <c r="F22" s="1370"/>
      <c r="G22" s="1370"/>
      <c r="H22" s="137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4" t="s">
        <v>2635</v>
      </c>
      <c r="B36" s="1364"/>
      <c r="C36" s="1364"/>
      <c r="D36" s="1364"/>
      <c r="E36" s="1364"/>
      <c r="F36" s="1364"/>
      <c r="G36" s="1364"/>
      <c r="H36" s="1364"/>
      <c r="I36" s="1364"/>
      <c r="J36" s="1364"/>
      <c r="K36" s="1364"/>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73">
        <f>'Main Summary'!$AG$73</f>
        <v>31688154.002880182</v>
      </c>
      <c r="B38" s="1373">
        <f>'Main Summary'!$AH$73</f>
        <v>37164776</v>
      </c>
      <c r="C38" s="1373">
        <f>B38-A38</f>
        <v>5476621.9971198179</v>
      </c>
      <c r="D38" s="1373">
        <v>6000000</v>
      </c>
      <c r="E38" s="1376"/>
      <c r="F38" s="1376"/>
      <c r="G38" s="1373">
        <v>300000</v>
      </c>
      <c r="H38" s="1373">
        <f>C38-D38-G38</f>
        <v>-823378.00288018212</v>
      </c>
      <c r="I38" s="1373">
        <f>H38*33%</f>
        <v>-271714.74095046014</v>
      </c>
      <c r="J38" s="1373">
        <f>H38*33%</f>
        <v>-271714.74095046014</v>
      </c>
      <c r="K38" s="1373">
        <f>H38*34%</f>
        <v>-279948.52097926196</v>
      </c>
    </row>
    <row r="39" spans="1:13" ht="16.899999999999999" customHeight="1" x14ac:dyDescent="0.25">
      <c r="A39" s="1373"/>
      <c r="B39" s="1373"/>
      <c r="C39" s="1373"/>
      <c r="D39" s="1373"/>
      <c r="E39" s="1377"/>
      <c r="F39" s="1377"/>
      <c r="G39" s="1373"/>
      <c r="H39" s="1373"/>
      <c r="I39" s="1373"/>
      <c r="J39" s="1373"/>
      <c r="K39" s="1373"/>
    </row>
    <row r="40" spans="1:13" ht="16.5" x14ac:dyDescent="0.25">
      <c r="A40" s="1375" t="s">
        <v>2636</v>
      </c>
      <c r="B40" s="1375"/>
      <c r="C40" s="1375"/>
      <c r="D40" s="1375"/>
      <c r="E40" s="1375"/>
      <c r="F40" s="1375"/>
      <c r="G40" s="1375"/>
      <c r="H40" s="1375"/>
      <c r="I40" s="232">
        <v>3234320</v>
      </c>
      <c r="J40" s="232"/>
      <c r="K40" s="232"/>
    </row>
    <row r="41" spans="1:13" ht="16.5" x14ac:dyDescent="0.25">
      <c r="A41" s="1375" t="s">
        <v>2864</v>
      </c>
      <c r="B41" s="1375"/>
      <c r="C41" s="1375"/>
      <c r="D41" s="1375"/>
      <c r="E41" s="1375"/>
      <c r="F41" s="1375"/>
      <c r="G41" s="1375"/>
      <c r="H41" s="1375"/>
      <c r="I41" s="232"/>
      <c r="J41" s="232">
        <v>1676486</v>
      </c>
      <c r="K41" s="232">
        <v>6090000</v>
      </c>
    </row>
    <row r="42" spans="1:13" ht="16.5" x14ac:dyDescent="0.25">
      <c r="A42" s="1375" t="s">
        <v>2637</v>
      </c>
      <c r="B42" s="1375"/>
      <c r="C42" s="1375"/>
      <c r="D42" s="1375"/>
      <c r="E42" s="1375"/>
      <c r="F42" s="1375"/>
      <c r="G42" s="1375"/>
      <c r="H42" s="1375"/>
      <c r="I42" s="232">
        <v>1568356</v>
      </c>
      <c r="J42" s="232"/>
      <c r="K42" s="232"/>
    </row>
    <row r="43" spans="1:13" ht="16.5" x14ac:dyDescent="0.25">
      <c r="A43" s="1374" t="s">
        <v>2638</v>
      </c>
      <c r="B43" s="1374"/>
      <c r="C43" s="1374"/>
      <c r="D43" s="1374"/>
      <c r="E43" s="1374"/>
      <c r="F43" s="1374"/>
      <c r="G43" s="1374"/>
      <c r="H43" s="137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2" t="s">
        <v>2773</v>
      </c>
      <c r="B45" s="1372"/>
      <c r="C45" s="1372"/>
      <c r="D45" s="1372"/>
      <c r="E45" s="1372"/>
      <c r="F45" s="1372"/>
      <c r="G45" s="1372"/>
      <c r="H45" s="1372"/>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64" t="s">
        <v>3293</v>
      </c>
      <c r="B49" s="1364"/>
      <c r="C49" s="1364"/>
      <c r="D49" s="1364"/>
      <c r="E49" s="1364"/>
      <c r="F49" s="1364"/>
      <c r="G49" s="1364"/>
      <c r="H49" s="1364"/>
      <c r="I49" s="1364"/>
      <c r="J49" s="1364"/>
      <c r="K49" s="1364"/>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65">
        <f>'Main Summary'!Z19</f>
        <v>113012540.90419273</v>
      </c>
      <c r="B51" s="1365">
        <f>'Main Summary'!AA19</f>
        <v>164353252</v>
      </c>
      <c r="C51" s="1365">
        <f>B51-A51</f>
        <v>51340711.095807269</v>
      </c>
      <c r="D51" s="1365">
        <v>7000000</v>
      </c>
      <c r="E51" s="1367">
        <f>15000000+6000000</f>
        <v>21000000</v>
      </c>
      <c r="F51" s="345"/>
      <c r="G51" s="1365">
        <v>500000</v>
      </c>
      <c r="H51" s="1365">
        <f>C51-D51-G51-E51</f>
        <v>22840711.095807269</v>
      </c>
      <c r="I51" s="1365">
        <f>H51*33%</f>
        <v>7537434.661616399</v>
      </c>
      <c r="J51" s="1365">
        <f>H51*33%</f>
        <v>7537434.661616399</v>
      </c>
      <c r="K51" s="1365">
        <f>H51*34%</f>
        <v>7765841.7725744722</v>
      </c>
    </row>
    <row r="52" spans="1:13" ht="16.899999999999999" customHeight="1" x14ac:dyDescent="0.25">
      <c r="A52" s="1365"/>
      <c r="B52" s="1365"/>
      <c r="C52" s="1365"/>
      <c r="D52" s="1365"/>
      <c r="E52" s="1368"/>
      <c r="F52" s="346"/>
      <c r="G52" s="1365"/>
      <c r="H52" s="1365"/>
      <c r="I52" s="1365"/>
      <c r="J52" s="1365"/>
      <c r="K52" s="1365"/>
    </row>
    <row r="53" spans="1:13" ht="15.75" x14ac:dyDescent="0.25">
      <c r="A53" s="1366" t="s">
        <v>2636</v>
      </c>
      <c r="B53" s="1366"/>
      <c r="C53" s="1366"/>
      <c r="D53" s="1366"/>
      <c r="E53" s="1366"/>
      <c r="F53" s="1366"/>
      <c r="G53" s="1366"/>
      <c r="H53" s="1366"/>
      <c r="I53" s="226"/>
      <c r="J53" s="226"/>
      <c r="K53" s="226"/>
      <c r="M53" s="1">
        <v>1682985</v>
      </c>
    </row>
    <row r="54" spans="1:13" ht="15.75" x14ac:dyDescent="0.25">
      <c r="A54" s="1366" t="s">
        <v>2864</v>
      </c>
      <c r="B54" s="1366"/>
      <c r="C54" s="1366"/>
      <c r="D54" s="1366"/>
      <c r="E54" s="1366"/>
      <c r="F54" s="1366"/>
      <c r="G54" s="1366"/>
      <c r="H54" s="1366"/>
      <c r="I54" s="226">
        <f>450000+3000000+1300000+200000+6000000</f>
        <v>10950000</v>
      </c>
      <c r="J54" s="226">
        <f>3800000+300000+1500000+89000+1000000+1300000</f>
        <v>7989000</v>
      </c>
      <c r="K54" s="226">
        <f>150000+500000+500000+5000000</f>
        <v>6150000</v>
      </c>
      <c r="M54" s="1">
        <v>26656</v>
      </c>
    </row>
    <row r="55" spans="1:13" ht="15.75" x14ac:dyDescent="0.25">
      <c r="A55" s="1366" t="s">
        <v>4274</v>
      </c>
      <c r="B55" s="1366"/>
      <c r="C55" s="1366"/>
      <c r="D55" s="1366"/>
      <c r="E55" s="1366"/>
      <c r="F55" s="1366"/>
      <c r="G55" s="1366"/>
      <c r="H55" s="1366"/>
      <c r="I55" s="226"/>
      <c r="J55" s="226">
        <v>493250</v>
      </c>
      <c r="K55" s="226"/>
      <c r="M55" s="1">
        <v>7143</v>
      </c>
    </row>
    <row r="56" spans="1:13" ht="15.75" x14ac:dyDescent="0.25">
      <c r="A56" s="1362" t="s">
        <v>2638</v>
      </c>
      <c r="B56" s="1362"/>
      <c r="C56" s="1362"/>
      <c r="D56" s="1362"/>
      <c r="E56" s="1362"/>
      <c r="F56" s="1362"/>
      <c r="G56" s="1362"/>
      <c r="H56" s="1362"/>
      <c r="I56" s="264">
        <f>I51-I53-I54-I55</f>
        <v>-3412565.338383601</v>
      </c>
      <c r="J56" s="264">
        <f>J51+J55-J54</f>
        <v>41684.661616398953</v>
      </c>
      <c r="K56" s="264">
        <f>K51-K53-K54-K55</f>
        <v>1615841.7725744722</v>
      </c>
      <c r="M56" s="1">
        <v>7257</v>
      </c>
    </row>
    <row r="57" spans="1:13" ht="15.75" x14ac:dyDescent="0.25">
      <c r="A57" s="1363" t="s">
        <v>2773</v>
      </c>
      <c r="B57" s="1363"/>
      <c r="C57" s="1363"/>
      <c r="D57" s="1363"/>
      <c r="E57" s="1363"/>
      <c r="F57" s="1363"/>
      <c r="G57" s="1363"/>
      <c r="H57" s="1363"/>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64" t="s">
        <v>3669</v>
      </c>
      <c r="B61" s="1364"/>
      <c r="C61" s="1364"/>
      <c r="D61" s="1364"/>
      <c r="E61" s="1364"/>
      <c r="F61" s="1364"/>
      <c r="G61" s="1364"/>
      <c r="H61" s="1364"/>
      <c r="I61" s="1364"/>
      <c r="J61" s="1364"/>
      <c r="K61" s="1364"/>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65">
        <f>'Main Summary'!V19</f>
        <v>138622950.11069509</v>
      </c>
      <c r="B63" s="1365">
        <f>'Main Summary'!W19</f>
        <v>174948764</v>
      </c>
      <c r="C63" s="1365">
        <f>B63-A63</f>
        <v>36325813.889304906</v>
      </c>
      <c r="D63" s="1365">
        <v>2000000</v>
      </c>
      <c r="E63" s="1367">
        <v>4500000</v>
      </c>
      <c r="F63" s="1367">
        <v>889800</v>
      </c>
      <c r="G63" s="1365">
        <v>500000</v>
      </c>
      <c r="H63" s="1365">
        <f>C63-D63-G63-E63-F63</f>
        <v>28436013.889304906</v>
      </c>
      <c r="I63" s="1365">
        <f>H63*33%</f>
        <v>9383884.5834706202</v>
      </c>
      <c r="J63" s="1365">
        <f>H63*33%</f>
        <v>9383884.5834706202</v>
      </c>
      <c r="K63" s="1365">
        <f>H63*34%</f>
        <v>9668244.7223636694</v>
      </c>
    </row>
    <row r="64" spans="1:13" ht="15" customHeight="1" x14ac:dyDescent="0.25">
      <c r="A64" s="1365"/>
      <c r="B64" s="1365"/>
      <c r="C64" s="1365"/>
      <c r="D64" s="1365"/>
      <c r="E64" s="1368"/>
      <c r="F64" s="1368"/>
      <c r="G64" s="1365"/>
      <c r="H64" s="1365"/>
      <c r="I64" s="1365"/>
      <c r="J64" s="1365"/>
      <c r="K64" s="1365"/>
    </row>
    <row r="65" spans="1:18" ht="27" customHeight="1" x14ac:dyDescent="0.25">
      <c r="A65" s="1366" t="s">
        <v>2864</v>
      </c>
      <c r="B65" s="1366"/>
      <c r="C65" s="1366"/>
      <c r="D65" s="1366"/>
      <c r="E65" s="1366"/>
      <c r="F65" s="1366"/>
      <c r="G65" s="1366"/>
      <c r="H65" s="1366"/>
      <c r="I65" s="226">
        <f>'old Sharing details'!H30</f>
        <v>20909127</v>
      </c>
      <c r="J65" s="226">
        <f>'old Sharing details'!H65</f>
        <v>20630910</v>
      </c>
      <c r="K65" s="226">
        <f>'old Sharing details'!D125</f>
        <v>17742859</v>
      </c>
    </row>
    <row r="66" spans="1:18" ht="27" customHeight="1" x14ac:dyDescent="0.25">
      <c r="A66" s="1362" t="s">
        <v>2638</v>
      </c>
      <c r="B66" s="1362"/>
      <c r="C66" s="1362"/>
      <c r="D66" s="1362"/>
      <c r="E66" s="1362"/>
      <c r="F66" s="1362"/>
      <c r="G66" s="1362"/>
      <c r="H66" s="1362"/>
      <c r="I66" s="264">
        <f>I63-I65</f>
        <v>-11525242.41652938</v>
      </c>
      <c r="J66" s="264">
        <f t="shared" ref="J66:K66" si="0">J63-J65</f>
        <v>-11247025.41652938</v>
      </c>
      <c r="K66" s="264">
        <f t="shared" si="0"/>
        <v>-8074614.2776363306</v>
      </c>
    </row>
    <row r="67" spans="1:18" ht="15.75" x14ac:dyDescent="0.25">
      <c r="A67" s="1363" t="s">
        <v>2773</v>
      </c>
      <c r="B67" s="1363"/>
      <c r="C67" s="1363"/>
      <c r="D67" s="1363"/>
      <c r="E67" s="1363"/>
      <c r="F67" s="1363"/>
      <c r="G67" s="1363"/>
      <c r="H67" s="1363"/>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78" t="s">
        <v>5163</v>
      </c>
      <c r="B69" s="1378"/>
      <c r="C69" s="1378"/>
      <c r="D69" s="1378"/>
      <c r="E69" s="284">
        <v>3118282</v>
      </c>
      <c r="M69"/>
      <c r="N69" s="1">
        <v>4629646</v>
      </c>
      <c r="O69" s="1">
        <v>7330193</v>
      </c>
      <c r="P69" s="1">
        <v>1850440</v>
      </c>
      <c r="R69" s="1"/>
    </row>
    <row r="70" spans="1:18" x14ac:dyDescent="0.25">
      <c r="A70" s="1378" t="s">
        <v>5161</v>
      </c>
      <c r="B70" s="1378"/>
      <c r="C70" s="1378"/>
      <c r="D70" s="1378"/>
      <c r="E70" s="15">
        <v>1000000</v>
      </c>
      <c r="M70"/>
      <c r="N70" s="3"/>
      <c r="R70" s="1"/>
    </row>
    <row r="71" spans="1:18" ht="26.25" x14ac:dyDescent="0.25">
      <c r="A71" s="1378" t="s">
        <v>5162</v>
      </c>
      <c r="B71" s="1378"/>
      <c r="C71" s="1378"/>
      <c r="D71" s="1378"/>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361" t="s">
        <v>4711</v>
      </c>
      <c r="O73" s="1361"/>
      <c r="P73" s="1361"/>
    </row>
    <row r="74" spans="1:18" x14ac:dyDescent="0.25">
      <c r="A74">
        <f>139220029+2000000</f>
        <v>141220029</v>
      </c>
      <c r="B74" s="3">
        <f>B63-A74</f>
        <v>33728735</v>
      </c>
      <c r="M74"/>
      <c r="N74" s="1361"/>
      <c r="O74" s="1361"/>
      <c r="P74" s="136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0" t="s">
        <v>1766</v>
      </c>
      <c r="D1" s="1150"/>
      <c r="E1" s="1150"/>
    </row>
    <row r="2" spans="1:8" x14ac:dyDescent="0.25">
      <c r="C2" s="1150"/>
      <c r="D2" s="1150"/>
      <c r="E2" s="1150"/>
    </row>
    <row r="3" spans="1:8" x14ac:dyDescent="0.25">
      <c r="C3" s="1316" t="s">
        <v>4712</v>
      </c>
      <c r="D3" s="1316"/>
      <c r="E3" s="1316"/>
    </row>
    <row r="4" spans="1:8" x14ac:dyDescent="0.25">
      <c r="C4" s="1316"/>
      <c r="D4" s="1316"/>
      <c r="E4" s="1316"/>
    </row>
    <row r="6" spans="1:8" ht="14.45" customHeight="1" x14ac:dyDescent="0.25">
      <c r="A6" s="1379" t="s">
        <v>1893</v>
      </c>
      <c r="B6" s="1380"/>
      <c r="C6" s="1380"/>
      <c r="D6" s="1381"/>
      <c r="E6" s="1388" t="s">
        <v>4750</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293" t="s">
        <v>4589</v>
      </c>
      <c r="B9" s="1294"/>
      <c r="C9" s="1294"/>
      <c r="D9" s="1295"/>
      <c r="E9" s="1296" t="s">
        <v>4589</v>
      </c>
      <c r="F9" s="1297"/>
      <c r="G9" s="1297"/>
      <c r="H9" s="1298"/>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00" t="s">
        <v>4595</v>
      </c>
      <c r="F30" s="1300"/>
      <c r="G30" s="1301"/>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02" t="s">
        <v>4747</v>
      </c>
      <c r="F37" s="1297"/>
      <c r="G37" s="1297"/>
      <c r="H37" s="1298"/>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299" t="s">
        <v>4595</v>
      </c>
      <c r="B54" s="1299"/>
      <c r="C54" s="1299"/>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392" t="s">
        <v>4599</v>
      </c>
      <c r="B58" s="1393"/>
      <c r="C58" s="1393"/>
      <c r="D58" s="1393"/>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299" t="s">
        <v>4595</v>
      </c>
      <c r="F65" s="1299"/>
      <c r="G65" s="1299"/>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398" t="s">
        <v>4744</v>
      </c>
      <c r="F73" s="1398"/>
      <c r="G73" s="1398"/>
      <c r="H73" s="1398"/>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399" t="s">
        <v>4595</v>
      </c>
      <c r="F87" s="1400"/>
      <c r="G87" s="1401"/>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394" t="s">
        <v>4595</v>
      </c>
      <c r="B102" s="1334"/>
      <c r="C102" s="1335"/>
      <c r="D102" s="314">
        <f>SUM(D60:D101)</f>
        <v>8325000</v>
      </c>
    </row>
    <row r="104" spans="1:4" ht="15.75" thickBot="1" x14ac:dyDescent="0.3">
      <c r="D104" s="50"/>
    </row>
    <row r="105" spans="1:4" ht="21.75" thickBot="1" x14ac:dyDescent="0.3">
      <c r="A105" s="1395" t="s">
        <v>4596</v>
      </c>
      <c r="B105" s="1396"/>
      <c r="C105" s="1396"/>
      <c r="D105" s="1397"/>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33" t="s">
        <v>4595</v>
      </c>
      <c r="B124" s="1334"/>
      <c r="C124" s="1335"/>
      <c r="D124" s="321">
        <f>SUM(D107:D123)</f>
        <v>3665720</v>
      </c>
    </row>
    <row r="125" spans="1:4" ht="19.5" thickBot="1" x14ac:dyDescent="0.35">
      <c r="A125" s="1389" t="s">
        <v>4616</v>
      </c>
      <c r="B125" s="1390"/>
      <c r="C125" s="1391"/>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2024-05-31T14:46:58Z</dcterms:modified>
</cp:coreProperties>
</file>