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D:\Pioneer\Running projects\Spar DHA Phase-II Karachi\"/>
    </mc:Choice>
  </mc:AlternateContent>
  <xr:revisionPtr revIDLastSave="0" documentId="13_ncr:1_{728B4BAD-50CD-4FB2-99C5-FC352C5E0887}" xr6:coauthVersionLast="47" xr6:coauthVersionMax="47" xr10:uidLastSave="{00000000-0000-0000-0000-000000000000}"/>
  <bookViews>
    <workbookView xWindow="-120" yWindow="-120" windowWidth="29040" windowHeight="15840" tabRatio="602" xr2:uid="{00000000-000D-0000-FFFF-FFFF00000000}"/>
  </bookViews>
  <sheets>
    <sheet name="HVAC" sheetId="51" r:id="rId1"/>
    <sheet name="BOQ Option-01" sheetId="52" r:id="rId2"/>
    <sheet name="BOQ Option-02" sheetId="53" r:id="rId3"/>
    <sheet name="Bill of Quantities" sheetId="54" r:id="rId4"/>
  </sheets>
  <externalReferences>
    <externalReference r:id="rId5"/>
  </externalReferences>
  <definedNames>
    <definedName name="_xlnm._FilterDatabase" localSheetId="0" hidden="1">HVAC!$C$58:$H$69</definedName>
    <definedName name="dlist" localSheetId="0">#REF!</definedName>
    <definedName name="dlist">#REF!</definedName>
    <definedName name="List">[1]Sheet4!$G$4:$G$10</definedName>
    <definedName name="_xlnm.Print_Area" localSheetId="3">'Bill of Quantities'!$A$1:$J$78</definedName>
    <definedName name="_xlnm.Print_Area" localSheetId="1">'BOQ Option-01'!$A$1:$J$63</definedName>
    <definedName name="_xlnm.Print_Area" localSheetId="2">'BOQ Option-02'!$A$1:$J$64</definedName>
    <definedName name="_xlnm.Print_Area" localSheetId="0">HVAC!$A$1:$J$87</definedName>
    <definedName name="_xlnm.Print_Titles" localSheetId="3">'Bill of Quantities'!$1:$8</definedName>
    <definedName name="_xlnm.Print_Titles" localSheetId="1">'BOQ Option-01'!$1:$8</definedName>
    <definedName name="_xlnm.Print_Titles" localSheetId="2">'BOQ Option-02'!$1:$8</definedName>
    <definedName name="_xlnm.Print_Titles" localSheetId="0">HVAC!$1:$8</definedName>
    <definedName name="TO" localSheetId="0">#REF!</definedName>
    <definedName name="TO">#REF!</definedName>
  </definedNames>
  <calcPr calcId="181029"/>
</workbook>
</file>

<file path=xl/calcChain.xml><?xml version="1.0" encoding="utf-8"?>
<calcChain xmlns="http://schemas.openxmlformats.org/spreadsheetml/2006/main">
  <c r="O84" i="51" l="1"/>
  <c r="G76" i="54"/>
  <c r="I75" i="54"/>
  <c r="J75" i="54" s="1"/>
  <c r="G75" i="54"/>
  <c r="I74" i="54"/>
  <c r="J74" i="54" s="1"/>
  <c r="G74" i="54"/>
  <c r="I73" i="54"/>
  <c r="I76" i="54" s="1"/>
  <c r="G73" i="54"/>
  <c r="A73" i="54"/>
  <c r="A74" i="54" s="1"/>
  <c r="A75" i="54" s="1"/>
  <c r="I70" i="54"/>
  <c r="I69" i="54"/>
  <c r="G69" i="54"/>
  <c r="J69" i="54" s="1"/>
  <c r="I68" i="54"/>
  <c r="G68" i="54"/>
  <c r="J68" i="54" s="1"/>
  <c r="I66" i="54"/>
  <c r="G66" i="54"/>
  <c r="J66" i="54" s="1"/>
  <c r="I64" i="54"/>
  <c r="G64" i="54"/>
  <c r="J64" i="54" s="1"/>
  <c r="I62" i="54"/>
  <c r="G62" i="54"/>
  <c r="G70" i="54" s="1"/>
  <c r="A61" i="54"/>
  <c r="A63" i="54" s="1"/>
  <c r="A65" i="54" s="1"/>
  <c r="A67" i="54" s="1"/>
  <c r="A69" i="54" s="1"/>
  <c r="I57" i="54"/>
  <c r="J57" i="54" s="1"/>
  <c r="G57" i="54"/>
  <c r="D57" i="54"/>
  <c r="I56" i="54"/>
  <c r="J56" i="54" s="1"/>
  <c r="G56" i="54"/>
  <c r="D56" i="54"/>
  <c r="I54" i="54"/>
  <c r="G54" i="54"/>
  <c r="J54" i="54" s="1"/>
  <c r="I53" i="54"/>
  <c r="J53" i="54" s="1"/>
  <c r="G53" i="54"/>
  <c r="A52" i="54"/>
  <c r="A55" i="54" s="1"/>
  <c r="I51" i="54"/>
  <c r="J51" i="54" s="1"/>
  <c r="G51" i="54"/>
  <c r="D51" i="54"/>
  <c r="I50" i="54"/>
  <c r="J50" i="54" s="1"/>
  <c r="G50" i="54"/>
  <c r="D50" i="54"/>
  <c r="A49" i="54"/>
  <c r="I48" i="54"/>
  <c r="G48" i="54"/>
  <c r="J48" i="54" s="1"/>
  <c r="I47" i="54"/>
  <c r="J47" i="54" s="1"/>
  <c r="G47" i="54"/>
  <c r="J46" i="54"/>
  <c r="I46" i="54"/>
  <c r="G46" i="54"/>
  <c r="I45" i="54"/>
  <c r="I58" i="54" s="1"/>
  <c r="G45" i="54"/>
  <c r="I40" i="54"/>
  <c r="J40" i="54" s="1"/>
  <c r="G40" i="54"/>
  <c r="D40" i="54"/>
  <c r="I39" i="54"/>
  <c r="J39" i="54" s="1"/>
  <c r="G39" i="54"/>
  <c r="D39" i="54"/>
  <c r="A38" i="54"/>
  <c r="I37" i="54"/>
  <c r="G37" i="54"/>
  <c r="J37" i="54" s="1"/>
  <c r="I36" i="54"/>
  <c r="J36" i="54" s="1"/>
  <c r="G36" i="54"/>
  <c r="J35" i="54"/>
  <c r="I35" i="54"/>
  <c r="I41" i="54" s="1"/>
  <c r="G35" i="54"/>
  <c r="I30" i="54"/>
  <c r="G30" i="54"/>
  <c r="J30" i="54" s="1"/>
  <c r="D30" i="54"/>
  <c r="I29" i="54"/>
  <c r="G29" i="54"/>
  <c r="J29" i="54" s="1"/>
  <c r="D29" i="54"/>
  <c r="I28" i="54"/>
  <c r="G28" i="54"/>
  <c r="J28" i="54" s="1"/>
  <c r="D28" i="54"/>
  <c r="I27" i="54"/>
  <c r="G27" i="54"/>
  <c r="J27" i="54" s="1"/>
  <c r="D27" i="54"/>
  <c r="I26" i="54"/>
  <c r="G26" i="54"/>
  <c r="J26" i="54" s="1"/>
  <c r="D26" i="54"/>
  <c r="I24" i="54"/>
  <c r="J24" i="54" s="1"/>
  <c r="G24" i="54"/>
  <c r="D24" i="54"/>
  <c r="J23" i="54"/>
  <c r="I23" i="54"/>
  <c r="G23" i="54"/>
  <c r="D23" i="54"/>
  <c r="I22" i="54"/>
  <c r="J22" i="54" s="1"/>
  <c r="G22" i="54"/>
  <c r="D22" i="54"/>
  <c r="I20" i="54"/>
  <c r="G20" i="54"/>
  <c r="J20" i="54" s="1"/>
  <c r="D20" i="54"/>
  <c r="D19" i="54"/>
  <c r="J18" i="54"/>
  <c r="I18" i="54"/>
  <c r="G18" i="54"/>
  <c r="D18" i="54"/>
  <c r="I16" i="54"/>
  <c r="J16" i="54" s="1"/>
  <c r="G16" i="54"/>
  <c r="D16" i="54"/>
  <c r="I14" i="54"/>
  <c r="G14" i="54"/>
  <c r="J14" i="54" s="1"/>
  <c r="D14" i="54"/>
  <c r="A13" i="54"/>
  <c r="A15" i="54" s="1"/>
  <c r="A17" i="54" s="1"/>
  <c r="A19" i="54" s="1"/>
  <c r="A21" i="54" s="1"/>
  <c r="A23" i="54" s="1"/>
  <c r="A24" i="54" s="1"/>
  <c r="A25" i="54" s="1"/>
  <c r="I12" i="54"/>
  <c r="I31" i="54" s="1"/>
  <c r="G12" i="54"/>
  <c r="G31" i="54" s="1"/>
  <c r="D12" i="54"/>
  <c r="J58" i="53"/>
  <c r="I58" i="53"/>
  <c r="G58" i="53"/>
  <c r="J57" i="53"/>
  <c r="I57" i="53"/>
  <c r="G57" i="53"/>
  <c r="J56" i="53"/>
  <c r="I56" i="53"/>
  <c r="G56" i="53"/>
  <c r="J55" i="53"/>
  <c r="I55" i="53"/>
  <c r="G55" i="53"/>
  <c r="J54" i="53"/>
  <c r="I54" i="53"/>
  <c r="G54" i="53"/>
  <c r="J53" i="53"/>
  <c r="I53" i="53"/>
  <c r="G53" i="53"/>
  <c r="J52" i="53"/>
  <c r="I52" i="53"/>
  <c r="G52" i="53"/>
  <c r="J51" i="53"/>
  <c r="I51" i="53"/>
  <c r="G51" i="53"/>
  <c r="I50" i="53"/>
  <c r="G50" i="53"/>
  <c r="J50" i="53" s="1"/>
  <c r="J49" i="53"/>
  <c r="I49" i="53"/>
  <c r="G49" i="53"/>
  <c r="D49" i="53"/>
  <c r="I47" i="53"/>
  <c r="J47" i="53" s="1"/>
  <c r="G47" i="53"/>
  <c r="D47" i="53"/>
  <c r="I45" i="53"/>
  <c r="J45" i="53" s="1"/>
  <c r="G45" i="53"/>
  <c r="D45" i="53"/>
  <c r="I43" i="53"/>
  <c r="G43" i="53"/>
  <c r="D43" i="53"/>
  <c r="J42" i="53"/>
  <c r="I42" i="53"/>
  <c r="G42" i="53"/>
  <c r="D42" i="53"/>
  <c r="I41" i="53"/>
  <c r="G41" i="53"/>
  <c r="J41" i="53" s="1"/>
  <c r="D41" i="53"/>
  <c r="I40" i="53"/>
  <c r="J40" i="53" s="1"/>
  <c r="G40" i="53"/>
  <c r="D40" i="53"/>
  <c r="I39" i="53"/>
  <c r="J39" i="53" s="1"/>
  <c r="G39" i="53"/>
  <c r="D39" i="53"/>
  <c r="J38" i="53"/>
  <c r="I38" i="53"/>
  <c r="G38" i="53"/>
  <c r="D38" i="53"/>
  <c r="I34" i="53"/>
  <c r="G34" i="53"/>
  <c r="J34" i="53" s="1"/>
  <c r="D34" i="53"/>
  <c r="I30" i="53"/>
  <c r="J30" i="53" s="1"/>
  <c r="G30" i="53"/>
  <c r="I28" i="53"/>
  <c r="G28" i="53"/>
  <c r="J28" i="53" s="1"/>
  <c r="D28" i="53"/>
  <c r="I27" i="53"/>
  <c r="G27" i="53"/>
  <c r="J27" i="53" s="1"/>
  <c r="D27" i="53"/>
  <c r="I25" i="53"/>
  <c r="J25" i="53" s="1"/>
  <c r="G25" i="53"/>
  <c r="D25" i="53"/>
  <c r="I24" i="53"/>
  <c r="J24" i="53" s="1"/>
  <c r="G24" i="53"/>
  <c r="D24" i="53"/>
  <c r="I22" i="53"/>
  <c r="G22" i="53"/>
  <c r="I21" i="53"/>
  <c r="G21" i="53"/>
  <c r="I20" i="53"/>
  <c r="G20" i="53"/>
  <c r="J20" i="53" s="1"/>
  <c r="I19" i="53"/>
  <c r="G19" i="53"/>
  <c r="J19" i="53" s="1"/>
  <c r="I18" i="53"/>
  <c r="G18" i="53"/>
  <c r="I17" i="53"/>
  <c r="G17" i="53"/>
  <c r="J16" i="53"/>
  <c r="I16" i="53"/>
  <c r="G16" i="53"/>
  <c r="A15" i="53"/>
  <c r="A23" i="53" s="1"/>
  <c r="A26" i="53" s="1"/>
  <c r="A31" i="53" s="1"/>
  <c r="A37" i="53" s="1"/>
  <c r="A39" i="53" s="1"/>
  <c r="A40" i="53" s="1"/>
  <c r="A41" i="53" s="1"/>
  <c r="A42" i="53" s="1"/>
  <c r="A43" i="53" s="1"/>
  <c r="A44" i="53" s="1"/>
  <c r="A46" i="53" s="1"/>
  <c r="A48" i="53" s="1"/>
  <c r="A50" i="53" s="1"/>
  <c r="A51" i="53" s="1"/>
  <c r="A52" i="53" s="1"/>
  <c r="A53" i="53" s="1"/>
  <c r="A54" i="53" s="1"/>
  <c r="A55" i="53" s="1"/>
  <c r="A56" i="53" s="1"/>
  <c r="A57" i="53" s="1"/>
  <c r="A58" i="53" s="1"/>
  <c r="J14" i="53"/>
  <c r="I14" i="53"/>
  <c r="G14" i="53"/>
  <c r="D14" i="53"/>
  <c r="A13" i="53"/>
  <c r="I12" i="53"/>
  <c r="I59" i="53" s="1"/>
  <c r="G12" i="53"/>
  <c r="D12" i="53"/>
  <c r="G59" i="53" l="1"/>
  <c r="J17" i="53"/>
  <c r="J22" i="53"/>
  <c r="J18" i="53"/>
  <c r="J21" i="53"/>
  <c r="J43" i="53"/>
  <c r="J41" i="54"/>
  <c r="I78" i="54"/>
  <c r="G41" i="54"/>
  <c r="G58" i="54"/>
  <c r="G78" i="54" s="1"/>
  <c r="J12" i="54"/>
  <c r="J31" i="54" s="1"/>
  <c r="J45" i="54"/>
  <c r="J58" i="54" s="1"/>
  <c r="J73" i="54"/>
  <c r="J76" i="54" s="1"/>
  <c r="J78" i="54" s="1"/>
  <c r="J62" i="54"/>
  <c r="J70" i="54" s="1"/>
  <c r="J12" i="53"/>
  <c r="J59" i="53" l="1"/>
  <c r="O83" i="51" s="1"/>
  <c r="J57" i="52"/>
  <c r="I57" i="52"/>
  <c r="G57" i="52"/>
  <c r="J56" i="52"/>
  <c r="I56" i="52"/>
  <c r="G56" i="52"/>
  <c r="J55" i="52"/>
  <c r="I55" i="52"/>
  <c r="G55" i="52"/>
  <c r="J54" i="52"/>
  <c r="I54" i="52"/>
  <c r="G54" i="52"/>
  <c r="J53" i="52"/>
  <c r="I53" i="52"/>
  <c r="G53" i="52"/>
  <c r="J52" i="52"/>
  <c r="I52" i="52"/>
  <c r="G52" i="52"/>
  <c r="J51" i="52"/>
  <c r="I51" i="52"/>
  <c r="G51" i="52"/>
  <c r="J50" i="52"/>
  <c r="I50" i="52"/>
  <c r="G50" i="52"/>
  <c r="I49" i="52"/>
  <c r="G49" i="52"/>
  <c r="J49" i="52" s="1"/>
  <c r="I48" i="52"/>
  <c r="G48" i="52"/>
  <c r="D48" i="52"/>
  <c r="I46" i="52"/>
  <c r="J46" i="52" s="1"/>
  <c r="G46" i="52"/>
  <c r="D46" i="52"/>
  <c r="I44" i="52"/>
  <c r="G44" i="52"/>
  <c r="D44" i="52"/>
  <c r="I42" i="52"/>
  <c r="G42" i="52"/>
  <c r="D42" i="52"/>
  <c r="J41" i="52"/>
  <c r="I41" i="52"/>
  <c r="G41" i="52"/>
  <c r="D41" i="52"/>
  <c r="I40" i="52"/>
  <c r="G40" i="52"/>
  <c r="J40" i="52" s="1"/>
  <c r="D40" i="52"/>
  <c r="I39" i="52"/>
  <c r="G39" i="52"/>
  <c r="D39" i="52"/>
  <c r="I38" i="52"/>
  <c r="J38" i="52" s="1"/>
  <c r="G38" i="52"/>
  <c r="D38" i="52"/>
  <c r="J37" i="52"/>
  <c r="I37" i="52"/>
  <c r="G37" i="52"/>
  <c r="D37" i="52"/>
  <c r="I32" i="52"/>
  <c r="G32" i="52"/>
  <c r="J32" i="52" s="1"/>
  <c r="D32" i="52"/>
  <c r="I29" i="52"/>
  <c r="J29" i="52" s="1"/>
  <c r="G29" i="52"/>
  <c r="I28" i="52"/>
  <c r="J28" i="52" s="1"/>
  <c r="G28" i="52"/>
  <c r="D28" i="52"/>
  <c r="I27" i="52"/>
  <c r="J27" i="52" s="1"/>
  <c r="G27" i="52"/>
  <c r="D27" i="52"/>
  <c r="I25" i="52"/>
  <c r="J25" i="52" s="1"/>
  <c r="G25" i="52"/>
  <c r="D25" i="52"/>
  <c r="I24" i="52"/>
  <c r="G24" i="52"/>
  <c r="D24" i="52"/>
  <c r="I22" i="52"/>
  <c r="G22" i="52"/>
  <c r="I21" i="52"/>
  <c r="G21" i="52"/>
  <c r="I20" i="52"/>
  <c r="G20" i="52"/>
  <c r="J20" i="52" s="1"/>
  <c r="J19" i="52"/>
  <c r="I19" i="52"/>
  <c r="G19" i="52"/>
  <c r="I18" i="52"/>
  <c r="G18" i="52"/>
  <c r="I17" i="52"/>
  <c r="J17" i="52" s="1"/>
  <c r="G17" i="52"/>
  <c r="I16" i="52"/>
  <c r="G16" i="52"/>
  <c r="J16" i="52" s="1"/>
  <c r="A15" i="52"/>
  <c r="A23" i="52" s="1"/>
  <c r="A26" i="52" s="1"/>
  <c r="A30" i="52" s="1"/>
  <c r="A36" i="52" s="1"/>
  <c r="A38" i="52" s="1"/>
  <c r="A39" i="52" s="1"/>
  <c r="A40" i="52" s="1"/>
  <c r="A41" i="52" s="1"/>
  <c r="A42" i="52" s="1"/>
  <c r="A43" i="52" s="1"/>
  <c r="A45" i="52" s="1"/>
  <c r="A47" i="52" s="1"/>
  <c r="A49" i="52" s="1"/>
  <c r="A50" i="52" s="1"/>
  <c r="A51" i="52" s="1"/>
  <c r="A52" i="52" s="1"/>
  <c r="A53" i="52" s="1"/>
  <c r="A54" i="52" s="1"/>
  <c r="A55" i="52" s="1"/>
  <c r="A56" i="52" s="1"/>
  <c r="A57" i="52" s="1"/>
  <c r="J14" i="52"/>
  <c r="I14" i="52"/>
  <c r="G14" i="52"/>
  <c r="D14" i="52"/>
  <c r="A13" i="52"/>
  <c r="I12" i="52"/>
  <c r="I58" i="52" s="1"/>
  <c r="G12" i="52"/>
  <c r="D12" i="52"/>
  <c r="J42" i="52" l="1"/>
  <c r="J22" i="52"/>
  <c r="J21" i="52"/>
  <c r="J18" i="52"/>
  <c r="J48" i="52"/>
  <c r="J44" i="52"/>
  <c r="J39" i="52"/>
  <c r="J24" i="52"/>
  <c r="G58" i="52"/>
  <c r="J12" i="52"/>
  <c r="J58" i="52" l="1"/>
  <c r="O82" i="51" s="1"/>
  <c r="I79" i="51"/>
  <c r="G79" i="51"/>
  <c r="J79" i="51" s="1"/>
  <c r="I78" i="51"/>
  <c r="G78" i="51"/>
  <c r="I77" i="51"/>
  <c r="G77" i="51"/>
  <c r="I76" i="51"/>
  <c r="G76" i="51"/>
  <c r="I75" i="51"/>
  <c r="G75" i="51"/>
  <c r="I74" i="51"/>
  <c r="J74" i="51" s="1"/>
  <c r="G74" i="51"/>
  <c r="I72" i="51"/>
  <c r="J72" i="51" s="1"/>
  <c r="G72" i="51"/>
  <c r="I70" i="51"/>
  <c r="J70" i="51" s="1"/>
  <c r="G70" i="51"/>
  <c r="I71" i="51"/>
  <c r="G71" i="51"/>
  <c r="I69" i="51"/>
  <c r="G69" i="51"/>
  <c r="I68" i="51"/>
  <c r="G68" i="51"/>
  <c r="I67" i="51"/>
  <c r="G67" i="51"/>
  <c r="I66" i="51"/>
  <c r="G66" i="51"/>
  <c r="I65" i="51"/>
  <c r="G65" i="51"/>
  <c r="I64" i="51"/>
  <c r="G64" i="51"/>
  <c r="I63" i="51"/>
  <c r="G63" i="51"/>
  <c r="I61" i="51"/>
  <c r="J61" i="51" s="1"/>
  <c r="G61" i="51"/>
  <c r="I59" i="51"/>
  <c r="G59" i="51"/>
  <c r="I58" i="51"/>
  <c r="G58" i="51"/>
  <c r="I57" i="51"/>
  <c r="J57" i="51" s="1"/>
  <c r="G57" i="51"/>
  <c r="I56" i="51"/>
  <c r="J56" i="51" s="1"/>
  <c r="G56" i="51"/>
  <c r="I55" i="51"/>
  <c r="J55" i="51" s="1"/>
  <c r="G55" i="51"/>
  <c r="I54" i="51"/>
  <c r="G54" i="51"/>
  <c r="I53" i="51"/>
  <c r="G53" i="51"/>
  <c r="I52" i="51"/>
  <c r="G52" i="51"/>
  <c r="I51" i="51"/>
  <c r="G51" i="51"/>
  <c r="I50" i="51"/>
  <c r="G50" i="51"/>
  <c r="I49" i="51"/>
  <c r="G49" i="51"/>
  <c r="I48" i="51"/>
  <c r="J48" i="51" s="1"/>
  <c r="G48" i="51"/>
  <c r="I47" i="51"/>
  <c r="G47" i="51"/>
  <c r="I45" i="51"/>
  <c r="J45" i="51" s="1"/>
  <c r="G45" i="51"/>
  <c r="I43" i="51"/>
  <c r="G43" i="51"/>
  <c r="I42" i="51"/>
  <c r="J42" i="51" s="1"/>
  <c r="G42" i="51"/>
  <c r="I41" i="51"/>
  <c r="G41" i="51"/>
  <c r="I40" i="51"/>
  <c r="G40" i="51"/>
  <c r="I38" i="51"/>
  <c r="G38" i="51"/>
  <c r="I37" i="51"/>
  <c r="G37" i="51"/>
  <c r="I35" i="51"/>
  <c r="G35" i="51"/>
  <c r="I36" i="51"/>
  <c r="G36" i="51"/>
  <c r="I33" i="51"/>
  <c r="J33" i="51" s="1"/>
  <c r="G33" i="51"/>
  <c r="I32" i="51"/>
  <c r="G32" i="51"/>
  <c r="J32" i="51" s="1"/>
  <c r="I31" i="51"/>
  <c r="G31" i="51"/>
  <c r="I30" i="51"/>
  <c r="G30" i="51"/>
  <c r="I29" i="51"/>
  <c r="G29" i="51"/>
  <c r="I28" i="51"/>
  <c r="G28" i="51"/>
  <c r="I27" i="51"/>
  <c r="G27" i="51"/>
  <c r="J27" i="51" s="1"/>
  <c r="I26" i="51"/>
  <c r="G26" i="51"/>
  <c r="I25" i="51"/>
  <c r="G25" i="51"/>
  <c r="I24" i="51"/>
  <c r="G24" i="51"/>
  <c r="I21" i="51"/>
  <c r="G21" i="51"/>
  <c r="I20" i="51"/>
  <c r="G20" i="51"/>
  <c r="J20" i="51" s="1"/>
  <c r="I18" i="51"/>
  <c r="G18" i="51"/>
  <c r="I17" i="51"/>
  <c r="G17" i="51"/>
  <c r="I16" i="51"/>
  <c r="G16" i="51"/>
  <c r="I15" i="51"/>
  <c r="G15" i="51"/>
  <c r="I14" i="51"/>
  <c r="G14" i="51"/>
  <c r="I13" i="51"/>
  <c r="G13" i="51"/>
  <c r="I12" i="51"/>
  <c r="G12" i="51"/>
  <c r="E59" i="51"/>
  <c r="J53" i="51" l="1"/>
  <c r="J40" i="51"/>
  <c r="J28" i="51"/>
  <c r="J17" i="51"/>
  <c r="J15" i="51"/>
  <c r="J13" i="51"/>
  <c r="J78" i="51"/>
  <c r="J77" i="51"/>
  <c r="J76" i="51"/>
  <c r="J75" i="51"/>
  <c r="J71" i="51"/>
  <c r="J69" i="51"/>
  <c r="J68" i="51"/>
  <c r="J67" i="51"/>
  <c r="J66" i="51"/>
  <c r="J65" i="51"/>
  <c r="J64" i="51"/>
  <c r="J63" i="51"/>
  <c r="J59" i="51"/>
  <c r="J58" i="51"/>
  <c r="J54" i="51"/>
  <c r="J52" i="51"/>
  <c r="J51" i="51"/>
  <c r="J49" i="51"/>
  <c r="J50" i="51"/>
  <c r="J47" i="51"/>
  <c r="J43" i="51"/>
  <c r="J41" i="51"/>
  <c r="J38" i="51"/>
  <c r="J37" i="51"/>
  <c r="J36" i="51"/>
  <c r="J35" i="51"/>
  <c r="J31" i="51"/>
  <c r="J30" i="51"/>
  <c r="J29" i="51"/>
  <c r="J26" i="51"/>
  <c r="J25" i="51"/>
  <c r="J24" i="51"/>
  <c r="J21" i="51"/>
  <c r="I80" i="51"/>
  <c r="J12" i="51"/>
  <c r="J14" i="51"/>
  <c r="J16" i="51"/>
  <c r="J18" i="51"/>
  <c r="G80" i="51"/>
  <c r="E63" i="51"/>
  <c r="J80" i="51" l="1"/>
  <c r="O81" i="51" s="1"/>
  <c r="E29" i="51"/>
  <c r="E25" i="51"/>
  <c r="A19" i="51" l="1"/>
  <c r="B20" i="51" s="1"/>
  <c r="B21" i="51" s="1"/>
  <c r="A22" i="51" l="1"/>
  <c r="A37" i="51" s="1"/>
  <c r="A38" i="51" s="1"/>
  <c r="A39" i="51" l="1"/>
  <c r="B40" i="51" s="1"/>
  <c r="B41" i="51" s="1"/>
  <c r="B42" i="51" s="1"/>
  <c r="B43" i="51" s="1"/>
  <c r="B12" i="51"/>
  <c r="B13" i="51" s="1"/>
  <c r="B14" i="51" s="1"/>
  <c r="B15" i="51" s="1"/>
  <c r="B16" i="51" s="1"/>
  <c r="B17" i="51" s="1"/>
  <c r="B18" i="51" s="1"/>
  <c r="A44" i="51" l="1"/>
  <c r="B24" i="51"/>
  <c r="B25" i="51" s="1"/>
  <c r="B26" i="51" s="1"/>
  <c r="B27" i="51" s="1"/>
  <c r="B28" i="51" s="1"/>
  <c r="B29" i="51" s="1"/>
  <c r="B30" i="51" s="1"/>
  <c r="B31" i="51" s="1"/>
  <c r="B32" i="51" s="1"/>
  <c r="B33" i="51" s="1"/>
  <c r="B35" i="51" s="1"/>
  <c r="B36" i="51" s="1"/>
  <c r="A46" i="51" l="1"/>
  <c r="A54" i="51" s="1"/>
  <c r="A55" i="51" s="1"/>
  <c r="A56" i="51" s="1"/>
  <c r="A57" i="51" s="1"/>
  <c r="B45" i="51"/>
  <c r="A58" i="51" l="1"/>
  <c r="A59" i="51" s="1"/>
  <c r="A60" i="51" s="1"/>
  <c r="A61" i="51" s="1"/>
  <c r="B47" i="51"/>
  <c r="B48" i="51" s="1"/>
  <c r="B49" i="51" s="1"/>
  <c r="B50" i="51" s="1"/>
  <c r="B51" i="51" s="1"/>
  <c r="B52" i="51" s="1"/>
  <c r="B53" i="51" s="1"/>
  <c r="A62" i="51" l="1"/>
  <c r="A67" i="51" s="1"/>
  <c r="B63" i="51" l="1"/>
  <c r="B64" i="51" s="1"/>
  <c r="B65" i="51" s="1"/>
  <c r="B66" i="51" s="1"/>
  <c r="A68" i="51"/>
  <c r="A69" i="51" s="1"/>
  <c r="A70" i="51" s="1"/>
  <c r="A71" i="51" l="1"/>
  <c r="A72" i="51" s="1"/>
  <c r="A73" i="51" s="1"/>
  <c r="B74" i="51" l="1"/>
  <c r="B75" i="51" s="1"/>
  <c r="A76" i="51"/>
  <c r="A77" i="51" s="1"/>
  <c r="A78" i="51" s="1"/>
  <c r="A79" i="51" s="1"/>
</calcChain>
</file>

<file path=xl/sharedStrings.xml><?xml version="1.0" encoding="utf-8"?>
<sst xmlns="http://schemas.openxmlformats.org/spreadsheetml/2006/main" count="533" uniqueCount="264">
  <si>
    <t>DESCRIPTION</t>
  </si>
  <si>
    <t>UNIT</t>
  </si>
  <si>
    <t>QTY</t>
  </si>
  <si>
    <t>RATE</t>
  </si>
  <si>
    <t>Job.</t>
  </si>
  <si>
    <t>Nos.</t>
  </si>
  <si>
    <t>MATERIAL</t>
  </si>
  <si>
    <t>LABOUR</t>
  </si>
  <si>
    <t>TOTAL</t>
  </si>
  <si>
    <t>Lot</t>
  </si>
  <si>
    <t>Set</t>
  </si>
  <si>
    <t>AMOUNT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</si>
  <si>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</si>
  <si>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</si>
  <si>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</si>
  <si>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</si>
  <si>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</si>
  <si>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</si>
  <si>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</si>
  <si>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</si>
  <si>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</si>
  <si>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</si>
  <si>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Supply &amp; installation of air curtains including, supports, electrical connection etc, complete in all respects ready to operate as per drawings, specification &amp; as per instruction of consultant.</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</si>
  <si>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</si>
  <si>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</si>
  <si>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</si>
  <si>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</si>
  <si>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</si>
  <si>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</si>
  <si>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</si>
  <si>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</si>
  <si>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</si>
  <si>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</si>
  <si>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</si>
  <si>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Sqin</t>
  </si>
  <si>
    <t>1 5/8" dia (also for 1-1/2")</t>
  </si>
  <si>
    <t>1 3/8" dia (also for 1-1/4")</t>
  </si>
  <si>
    <t>2 1/8" dia (also for 1-3/4")</t>
  </si>
  <si>
    <t>Rev.00</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</si>
  <si>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</si>
  <si>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</si>
  <si>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Miscellaneous work which was not included in BOQ but necessary to complete the project in all respects and ready to operate as per instructions of Consultant.
(Bidder should mentioned the type of works).</t>
  </si>
  <si>
    <r>
      <t xml:space="preserve">Unloading, rigging, lifting, placement, installation, testing and commissioning of </t>
    </r>
    <r>
      <rPr>
        <b/>
        <sz val="10"/>
        <rFont val="Arial"/>
        <family val="2"/>
      </rPr>
      <t>(OWNER SUPPLIED)</t>
    </r>
    <r>
      <rPr>
        <sz val="10"/>
        <rFont val="Arial"/>
        <family val="2"/>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</si>
  <si>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</si>
  <si>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ACMV Works</t>
  </si>
  <si>
    <t>A</t>
  </si>
  <si>
    <t>All hard pipes except 1/4"</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</si>
  <si>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10"/>
        <rFont val="Arial"/>
        <family val="2"/>
      </rPr>
      <t>(VRF / VRV Units copper pipes sizes &amp; quantities shall be vary according to the equipment brand / selection)</t>
    </r>
  </si>
  <si>
    <t>B</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</si>
  <si>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</si>
  <si>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</si>
  <si>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1" dia</t>
  </si>
  <si>
    <t>1.25" dia</t>
  </si>
  <si>
    <t>1.5" dia</t>
  </si>
  <si>
    <t>2" dia</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</si>
  <si>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</si>
  <si>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5)</t>
  </si>
  <si>
    <t>Above quantities based on tender drawing, material should be procured as per approved shop drawing &amp; as per site requirement.</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</si>
  <si>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</si>
  <si>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5 Feet length</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</si>
  <si>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</si>
  <si>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Rate only</t>
  </si>
  <si>
    <t>Grills</t>
  </si>
  <si>
    <t>Registers / Diffuser with Damper</t>
  </si>
  <si>
    <t>MS Platform for placement of outdoor units not included in this BOQ, it will be provided by client / structural contractor.</t>
  </si>
  <si>
    <t>DHA, Karachi</t>
  </si>
  <si>
    <t>GF-FACU-01 (03 Indoors + 1 Outdoor Condensing Unit
Consisted of Different Modules)</t>
  </si>
  <si>
    <t>CU-01 (1-2) (07 Indoors + 1 Outdoor Condensing Unit
Consisted of Different Modules)</t>
  </si>
  <si>
    <t>CU-01 (2-2) (08 Indoors + 1 Outdoor Condensing Unit
Consisted of Different Modules)</t>
  </si>
  <si>
    <t>CU-02 (2-2) (08 Indoors + 1 Outdoor Condensing Unit
Consisted of Different Modules)</t>
  </si>
  <si>
    <t>CU-02 (1-2) (08 Indoors + 1 Outdoor Condensing Unit
Consisted of Different Modules)</t>
  </si>
  <si>
    <t>CU-03 (1-2) (13 Indoors + 1 Outdoor Condensing Unit
Consisted of Different Modules)</t>
  </si>
  <si>
    <t>CU-03 (2-2) (12 Indoors + 1 Outdoor Condensing Unit
Consisted of Different Modules)</t>
  </si>
  <si>
    <t>AC-01</t>
  </si>
  <si>
    <t>FS-01</t>
  </si>
  <si>
    <t>EAF-01</t>
  </si>
  <si>
    <t>EAF-02</t>
  </si>
  <si>
    <t>EAF-03</t>
  </si>
  <si>
    <t>EAF-04</t>
  </si>
  <si>
    <t>FAF-01</t>
  </si>
  <si>
    <t>1 1/8" dia (also for 1")</t>
  </si>
  <si>
    <t>Soft pipes for wall mounted single split unit only</t>
  </si>
  <si>
    <t>SPAR SUPERMARKET</t>
  </si>
  <si>
    <t>Supply, installation, testing and commissioning of ventilation fans as per mentioned in schedule, including supply &amp; installation of vibration isolator, flexible duct connection / connector, support &amp; hangers, power wiring from isolation box to unit (10' to 15' radius) etc, complete in all respects ready to operate as per drawings, specification and as per instruction of consultant.</t>
  </si>
  <si>
    <t>Supply &amp; installation of acoustical duct sound liner adhesive with aluminum facing 1/2" thick in supply air duct complete in all respects ready to operate as per specification, drawings and as per instruction of Consultant.</t>
  </si>
  <si>
    <t>Supply, fabrication and installation of M.S sheet metal welded duct of 2.0 mm (16 Gauge) thickness for kitchen exhasut duct, complete in all respects including 300x150mm access doors at all changes in direction, transformation, plenums chambers, connection pecs of hood round to square, supports &amp; hangers etc. complete in all respects ready to operate as per drawings, specification, instruction of consultant..</t>
  </si>
  <si>
    <t>Supply, fabrication and installation of 2" thick rockwool (double layar) insulation of 50kg/m3  density with wire mesh reinforcement over M.S sheet metal ducts of kitchen exhaust air duct,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</si>
  <si>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</si>
  <si>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t>S.S Mesh with G.I Frame</t>
  </si>
  <si>
    <t>20" x 22"</t>
  </si>
  <si>
    <t>50" x 10"</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</si>
  <si>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</si>
  <si>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r>
      <t xml:space="preserve">Supply &amp; installation of 3/4" thick 25kg/m3 density rubber foam (XLPE) adhesive insulation with aluminum foil </t>
    </r>
    <r>
      <rPr>
        <b/>
        <sz val="10"/>
        <rFont val="Arial"/>
        <family val="2"/>
      </rPr>
      <t>for condition area fresh air ducts only</t>
    </r>
    <r>
      <rPr>
        <sz val="10"/>
        <rFont val="Arial"/>
        <family val="2"/>
      </rPr>
      <t>, complete in all respects ready to operate as per specification, drawings and as per instruction of consultant.</t>
    </r>
  </si>
  <si>
    <t>Supply &amp; installation of Volume Control Damper in 16 SWG G.I sheet metal with gas kits, nut bolts, complete in all respects ready to operate as per specification, drawings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</si>
  <si>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</si>
  <si>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</si>
  <si>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</si>
  <si>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Supply, installation of motorized damper with gas kits, nut bolts, including pressure transmeter, controller &amp; control wiring, complete in all respects, ready to operate as per specification, drawings &amp; as per instruction of consultant.</t>
  </si>
  <si>
    <t>SEF-01</t>
  </si>
  <si>
    <t>FAF-02</t>
  </si>
  <si>
    <t>Exhaust Air Disc Valves 6" dia</t>
  </si>
  <si>
    <t>Supply &amp; installation of 6" dia flexible duct including hangers, jubilee clamp complete in all respects as per specification, drawings &amp; as per instruction of consultant.</t>
  </si>
  <si>
    <t>Supply &amp; installation of 6" dia butterfly damper for above flexible duct with gas kits, nut bolts, complete in all respects, ready to operate as per specification, drawings &amp; as per instruction of consultant.</t>
  </si>
  <si>
    <t>Bill of Quantities</t>
  </si>
  <si>
    <t>Date: 12-08-2024</t>
  </si>
  <si>
    <t>Total Cost of Works with I. Tax Rs.</t>
  </si>
  <si>
    <t>Bill of Quantities  (Option-01)</t>
  </si>
  <si>
    <t>Fire Suppression Services</t>
  </si>
  <si>
    <t>Spar Supermarket</t>
  </si>
  <si>
    <t>DHA, Karachi.</t>
  </si>
  <si>
    <t>S.No.</t>
  </si>
  <si>
    <t>Description</t>
  </si>
  <si>
    <t>Unit</t>
  </si>
  <si>
    <t>Qty</t>
  </si>
  <si>
    <t>Material</t>
  </si>
  <si>
    <t>Labour</t>
  </si>
  <si>
    <t xml:space="preserve">Total </t>
  </si>
  <si>
    <t>Rate</t>
  </si>
  <si>
    <t>Amount</t>
  </si>
  <si>
    <t>Amount Rs.</t>
  </si>
  <si>
    <t>FIRE FIGHTING SERVICES</t>
  </si>
  <si>
    <t>Supply, installation, testing &amp; commissioning of fire suppression services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</si>
  <si>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automatic 180 deg. swing type, with  2-1/2" dia size landing valve, 2-fire extinguishers as shown on drawing.</t>
  </si>
  <si>
    <t>i.</t>
  </si>
  <si>
    <t>Type FHC-LV</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</si>
  <si>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</si>
  <si>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</si>
  <si>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</si>
  <si>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</si>
  <si>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Rft.</t>
  </si>
  <si>
    <t>ii.</t>
  </si>
  <si>
    <t>Dia  1-1/4"       (Threaded fitting)</t>
  </si>
  <si>
    <t>iii.</t>
  </si>
  <si>
    <t>Dia  1-1/2"       (Threaded fitting)</t>
  </si>
  <si>
    <t>iv.</t>
  </si>
  <si>
    <t>Dia  2"            (Threaded fitting)</t>
  </si>
  <si>
    <t>v.</t>
  </si>
  <si>
    <t>Dia  2-1/2"       (Welded joints fitting)</t>
  </si>
  <si>
    <t>vi.</t>
  </si>
  <si>
    <t>Dia  3"            (Welded joints fitting)</t>
  </si>
  <si>
    <t>vii.</t>
  </si>
  <si>
    <t>Dia  4"            (Welded joints fitting)</t>
  </si>
  <si>
    <t xml:space="preserve">Sprinkler Heads </t>
  </si>
  <si>
    <t>Sprinkler Upright Type Standard Response K = 5.6 (Opening Temperature 68ºC)</t>
  </si>
  <si>
    <t>Dry Sprinkler Side Wall Type Quick Response K = 5.6 (Opening Temperature 57ºC)</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</si>
  <si>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</si>
  <si>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</si>
  <si>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</si>
  <si>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Automatic fire extinguisher  (10 Kg. Dry Chemical Powder)</t>
  </si>
  <si>
    <t>Zone Control Valve assembly 4" dia UL Listed/FM Approved complete with following.</t>
  </si>
  <si>
    <t>OS &amp; Y Gate valve 4" size with tamper switch</t>
  </si>
  <si>
    <t>Check valve 4" size</t>
  </si>
  <si>
    <t>Pressure Gauge</t>
  </si>
  <si>
    <t>Water flow switch 4" dia</t>
  </si>
  <si>
    <t>2" dia test valve with sight glass &amp; sectional drain valve.</t>
  </si>
  <si>
    <t>Alarm Check valve assembly with alarm gong and pipe work. with retarding chamber.</t>
  </si>
  <si>
    <t xml:space="preserve">Size. 6" </t>
  </si>
  <si>
    <t>Pressure relief valve size 3" dia</t>
  </si>
  <si>
    <t>Automatic air relief valve, 1" connection</t>
  </si>
  <si>
    <t>Float Switch for low water level cut off.</t>
  </si>
  <si>
    <t>Anti vortex suction plates for 6" dia. suction pipe</t>
  </si>
  <si>
    <t>Flow meter 6" dia.</t>
  </si>
  <si>
    <t xml:space="preserve">OS &amp; Y Gate valve matching flanges with tamper switch. </t>
  </si>
  <si>
    <t>Size. 6"</t>
  </si>
  <si>
    <t xml:space="preserve">Throttling type butterfly valve with matching flanges. </t>
  </si>
  <si>
    <t xml:space="preserve">C.I body check valve with matching flanges. </t>
  </si>
  <si>
    <t>Fire Pumps Set 500 gpm @ 7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</si>
  <si>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Set.</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</si>
  <si>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</si>
  <si>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</si>
  <si>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such as valves and flow switches and switches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</si>
  <si>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</si>
  <si>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</si>
  <si>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</si>
  <si>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</si>
  <si>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</si>
  <si>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</si>
  <si>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</si>
  <si>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</si>
  <si>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</si>
  <si>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Bill of Quantities  (Option-02)</t>
  </si>
  <si>
    <t>Supply, installation, testing &amp; commissioning of fire suppression system including all equipment, pipe works and accessories ready to operate as per specifications, drawings and instructions of consultants.</t>
  </si>
  <si>
    <t>Sprinkler Upright Type Standard Response K = 5.6 (Opening Temperature 57ºC)</t>
  </si>
  <si>
    <t>Automatic fire extinguisher  (6 Kg. Dry Chemical Powder)</t>
  </si>
  <si>
    <t>Zone Control Valve assembly 3" dia UL Listed/FM Approved complete with following.</t>
  </si>
  <si>
    <t>OS &amp; Y Gate valve 3" size with tamper switch</t>
  </si>
  <si>
    <t>Check valve 3" size</t>
  </si>
  <si>
    <t>Water flow switch 3" dia</t>
  </si>
  <si>
    <t>1-1/2" dia test valve with sight glass &amp; sectional drain valve.</t>
  </si>
  <si>
    <t xml:space="preserve">Fire Pumps Set 500 gpm @ 7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 </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</si>
  <si>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</si>
  <si>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</si>
  <si>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</si>
  <si>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</si>
  <si>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</si>
  <si>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</si>
  <si>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Toilet Hand Spray with flexible chain &amp; telephone type shower Including tee stop cock etc. complete in all respect.</t>
  </si>
  <si>
    <t>Type - TS (for EWC)</t>
  </si>
  <si>
    <t>Wash basin (WB) including bottle trap, waste, stop cocks, etc.</t>
  </si>
  <si>
    <t>Type - WB (Vanity)</t>
  </si>
  <si>
    <t>Wash basin hot and cold water mixer, etc.</t>
  </si>
  <si>
    <t>Stainless steel kitchen sink including stop cocks,  P-trap / Bottle trap, waste pipe etc complete in all respects.</t>
  </si>
  <si>
    <t>SK - 1,  34" x 20" single bowl and single drainer.</t>
  </si>
  <si>
    <t>Sink hot and cold water mixer, etc.</t>
  </si>
  <si>
    <t>SK - 1</t>
  </si>
  <si>
    <t>S.S Grease Trap 7.5 Kg. capacity, inlet/outlet  2" dia connections.</t>
  </si>
  <si>
    <t>Macerating pump for Grease Trap valves &amp; accessories complete in all respects.</t>
  </si>
  <si>
    <t>Toilet accessories complete set.</t>
  </si>
  <si>
    <t>Soap Dispenser</t>
  </si>
  <si>
    <t>Towel Rail</t>
  </si>
  <si>
    <t>Paper Holder</t>
  </si>
  <si>
    <t>Coat Hooks</t>
  </si>
  <si>
    <t>Automatic 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</si>
  <si>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</si>
  <si>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</si>
  <si>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</si>
  <si>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</si>
  <si>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</si>
  <si>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 xml:space="preserve">Dia.   OD 32 mm </t>
  </si>
  <si>
    <t xml:space="preserve">Dia.   OD 40 mm </t>
  </si>
  <si>
    <t>Brass body gate valves / ball valves with unions.</t>
  </si>
  <si>
    <t xml:space="preserve">Size  3/4"   </t>
  </si>
  <si>
    <t xml:space="preserve">Size  1-1/4"   </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</si>
  <si>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</si>
  <si>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</si>
  <si>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solvent.</t>
  </si>
  <si>
    <t xml:space="preserve">Dia.   1-1/2"       </t>
  </si>
  <si>
    <t xml:space="preserve">Dia.   2"       </t>
  </si>
  <si>
    <t xml:space="preserve">Dia.   3"      </t>
  </si>
  <si>
    <t xml:space="preserve">Dia.   4"        </t>
  </si>
  <si>
    <t xml:space="preserve">Floor trap including S.S grating floor trap, inlet outlet connection complete in all respects. </t>
  </si>
  <si>
    <t>FT- with 3" P - trap</t>
  </si>
  <si>
    <t>FT- with 4" P - trap</t>
  </si>
  <si>
    <t>Cleanout for soil, waste pipes of approved make.</t>
  </si>
  <si>
    <t>For 2" dia. Pipe with SS floor cover plate  (FCO)</t>
  </si>
  <si>
    <t>For 4" dia. Pipe with SS floor cover plate  (FCO)</t>
  </si>
  <si>
    <t>uPVC cowl for vent pipe of the following dia. including all accessories complete.</t>
  </si>
  <si>
    <t xml:space="preserve">Size. 2"  </t>
  </si>
  <si>
    <t xml:space="preserve">Size. 3"  </t>
  </si>
  <si>
    <t>SECTION-04 EXTERNAL SERVICES</t>
  </si>
  <si>
    <t>Supply, fixing, testing and commissioning of equipment, pipe work required to complete the sewerage disposal services in all respects with accessories ready to operate as per specifications, drawings and instructions of Consultant.</t>
  </si>
  <si>
    <t>C.I (Cast Iron) grating with frame for catch pit.</t>
  </si>
  <si>
    <t>Size. 18" x 18"</t>
  </si>
  <si>
    <t>C.I (cast Iron)  grating with frame  and fixing material including, excavation, base, water proof internal plaster inlet/outlet connections etc.</t>
  </si>
  <si>
    <t>Size. 8" wide</t>
  </si>
  <si>
    <t>Construction of sump pit tank with material including, excavation, base top slab bedding, GI steps, CI cover, internal CC water proof plasters, uPVC tees, CC benching, inlet/outlet connection etc, complete in all respect.</t>
  </si>
  <si>
    <t>Size  4'-0" x 4'-0" x 4'-0" water depth</t>
  </si>
  <si>
    <t>Submersible pump for waste water drainage including float switch, water proof cable, ball valve, check valve with union, lifting chain.</t>
  </si>
  <si>
    <t>SP-01</t>
  </si>
  <si>
    <t>Motor Control panel for Duplex (2 Nos.) submersible pumps including auto Lead/Lag sequencing of pumps, pump starters, auto on / off, float switches, high level alarm, power and control wiring.</t>
  </si>
  <si>
    <t>Job</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</si>
  <si>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</si>
  <si>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</si>
  <si>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</si>
  <si>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 xml:space="preserve">Painting, identification and tagging to the P&amp;S installations and equipments. </t>
  </si>
  <si>
    <t>Testing, and commissioning entire P&amp;S installation as per Engineer's approval.</t>
  </si>
  <si>
    <t>TOTAL OF ALL SECTIONS RS.</t>
  </si>
  <si>
    <t>HVAC</t>
  </si>
  <si>
    <t>FIRE Option -1</t>
  </si>
  <si>
    <t>FIRE Option -2</t>
  </si>
  <si>
    <t>Plumbing</t>
  </si>
  <si>
    <t>Dia  2"             (Threaded fitting)</t>
  </si>
  <si>
    <t>Dia  3"             (Welded joints fitting)</t>
  </si>
  <si>
    <t>Dia  4"             (Welded joints fitting)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</si>
</sst>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_-* #,##0_-;\-* #,##0_-;_-* &quot;-&quot;??_-;_-@_-"/>
    <numFmt numFmtId="168" formatCode="_(* #,##0_);_(* \(#,##0\);_(* &quot;-&quot;??_);_(@_)"/>
    <numFmt numFmtId="169" formatCode="0.0"/>
  </numFmts>
  <fonts count="23"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sz val="10"/>
      <color theme="1"/>
      <name val="Arial"/>
      <family val="2"/>
    </font>
    <font>
      <sz val="11"/>
      <name val="Arial"/>
      <family val="2"/>
    </font>
    <font>
      <sz val="11"/>
      <color theme="1"/>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8"/>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s>
  <borders count="86">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style="thin">
        <color indexed="64"/>
      </left>
      <right style="medium">
        <color indexed="64"/>
      </right>
      <top/>
      <bottom style="medium">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s>
  <cellStyleXfs count="15">
    <xf numFmtId="0" fontId="0" fillId="0" borderId="0"/>
    <xf numFmtId="164" fontId="4" fillId="0" borderId="0" applyFont="0" applyFill="0" applyBorder="0" applyAlignment="0" applyProtection="0"/>
    <xf numFmtId="164"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164" fontId="1" fillId="0" borderId="0" applyFont="0" applyFill="0" applyBorder="0" applyAlignment="0" applyProtection="0"/>
    <xf numFmtId="9" fontId="10" fillId="0" borderId="0" applyFont="0" applyFill="0" applyBorder="0" applyAlignment="0" applyProtection="0"/>
    <xf numFmtId="164" fontId="11" fillId="0" borderId="0" applyFont="0" applyFill="0" applyBorder="0" applyAlignment="0" applyProtection="0"/>
    <xf numFmtId="0" fontId="2" fillId="0" borderId="0">
      <alignment vertical="center"/>
    </xf>
    <xf numFmtId="43" fontId="14" fillId="0" borderId="0" applyFont="0" applyFill="0" applyBorder="0" applyAlignment="0" applyProtection="0"/>
    <xf numFmtId="0" fontId="18" fillId="0" borderId="0"/>
  </cellStyleXfs>
  <cellXfs count="500">
    <xf numFmtId="0" fontId="0" fillId="0" borderId="0" xfId="0"/>
    <xf numFmtId="0" fontId="1" fillId="0" borderId="1" xfId="3" applyFont="1" applyBorder="1" applyAlignment="1">
      <alignment horizontal="center"/>
    </xf>
    <xf numFmtId="0" fontId="1" fillId="0" borderId="0" xfId="3" applyFont="1"/>
    <xf numFmtId="0" fontId="1" fillId="0" borderId="0" xfId="3" applyFont="1" applyAlignment="1">
      <alignment vertical="center"/>
    </xf>
    <xf numFmtId="165" fontId="1" fillId="0" borderId="2" xfId="3" applyNumberFormat="1" applyFont="1" applyBorder="1" applyAlignment="1">
      <alignment horizontal="center" vertical="center"/>
    </xf>
    <xf numFmtId="165" fontId="2" fillId="0" borderId="0" xfId="3" applyNumberFormat="1" applyFont="1" applyAlignment="1">
      <alignment horizontal="left" vertical="center"/>
    </xf>
    <xf numFmtId="0" fontId="1" fillId="0" borderId="2" xfId="3" applyFont="1" applyBorder="1" applyAlignment="1">
      <alignment horizontal="center" vertical="center"/>
    </xf>
    <xf numFmtId="0" fontId="1" fillId="0" borderId="6" xfId="3" applyFont="1" applyBorder="1" applyAlignment="1">
      <alignment horizontal="justify" vertical="top"/>
    </xf>
    <xf numFmtId="3" fontId="3" fillId="0" borderId="0" xfId="3" applyNumberFormat="1" applyFont="1" applyAlignment="1">
      <alignment horizontal="center" vertical="center"/>
    </xf>
    <xf numFmtId="3" fontId="4" fillId="0" borderId="0" xfId="3" applyNumberFormat="1" applyAlignment="1">
      <alignment horizontal="center"/>
    </xf>
    <xf numFmtId="0" fontId="1" fillId="0" borderId="22" xfId="3" applyFont="1" applyBorder="1" applyAlignment="1">
      <alignment horizontal="center" vertical="center"/>
    </xf>
    <xf numFmtId="0" fontId="1" fillId="0" borderId="22" xfId="3" quotePrefix="1" applyFont="1" applyBorder="1" applyAlignment="1">
      <alignment horizontal="center" vertical="top"/>
    </xf>
    <xf numFmtId="165" fontId="1" fillId="0" borderId="22" xfId="3" applyNumberFormat="1" applyFont="1" applyBorder="1" applyAlignment="1">
      <alignment horizontal="center" vertical="top"/>
    </xf>
    <xf numFmtId="0" fontId="1" fillId="0" borderId="4" xfId="3" applyFont="1" applyBorder="1" applyAlignment="1">
      <alignment horizontal="center"/>
    </xf>
    <xf numFmtId="3" fontId="1" fillId="0" borderId="12" xfId="3" applyNumberFormat="1" applyFont="1" applyBorder="1"/>
    <xf numFmtId="3" fontId="1" fillId="0" borderId="9" xfId="3" applyNumberFormat="1" applyFont="1" applyBorder="1"/>
    <xf numFmtId="3" fontId="1" fillId="0" borderId="6" xfId="3" applyNumberFormat="1" applyFont="1" applyBorder="1" applyAlignment="1">
      <alignment horizontal="center"/>
    </xf>
    <xf numFmtId="3" fontId="1" fillId="0" borderId="7" xfId="3" applyNumberFormat="1" applyFont="1" applyBorder="1" applyAlignment="1">
      <alignment horizontal="center" vertical="center"/>
    </xf>
    <xf numFmtId="3" fontId="1" fillId="0" borderId="8" xfId="3" applyNumberFormat="1" applyFont="1" applyBorder="1" applyAlignment="1">
      <alignment horizontal="center" vertical="center"/>
    </xf>
    <xf numFmtId="3" fontId="1" fillId="0" borderId="10" xfId="3" applyNumberFormat="1" applyFont="1" applyBorder="1" applyAlignment="1">
      <alignment horizontal="center"/>
    </xf>
    <xf numFmtId="0" fontId="1" fillId="0" borderId="5" xfId="3" applyFont="1" applyBorder="1" applyAlignment="1">
      <alignment vertical="center"/>
    </xf>
    <xf numFmtId="165" fontId="6" fillId="0" borderId="0" xfId="3" applyNumberFormat="1" applyFont="1" applyAlignment="1">
      <alignment horizontal="left" vertical="center"/>
    </xf>
    <xf numFmtId="0" fontId="2" fillId="0" borderId="0" xfId="3" applyFont="1" applyAlignment="1">
      <alignment vertical="center"/>
    </xf>
    <xf numFmtId="0" fontId="3" fillId="0" borderId="0" xfId="3" applyFont="1" applyAlignment="1">
      <alignment horizontal="center" vertical="center"/>
    </xf>
    <xf numFmtId="3" fontId="4" fillId="0" borderId="0" xfId="3" applyNumberFormat="1" applyAlignment="1">
      <alignment vertical="center"/>
    </xf>
    <xf numFmtId="3" fontId="1" fillId="0" borderId="0" xfId="3" applyNumberFormat="1" applyFont="1" applyAlignment="1">
      <alignment vertical="center"/>
    </xf>
    <xf numFmtId="0" fontId="4" fillId="0" borderId="0" xfId="3" applyAlignment="1">
      <alignment vertical="center"/>
    </xf>
    <xf numFmtId="0" fontId="5" fillId="0" borderId="0" xfId="3" applyFont="1" applyAlignment="1">
      <alignment vertical="center"/>
    </xf>
    <xf numFmtId="0" fontId="1" fillId="0" borderId="22" xfId="3" applyFont="1" applyBorder="1" applyAlignment="1">
      <alignment horizontal="center"/>
    </xf>
    <xf numFmtId="0" fontId="4" fillId="0" borderId="0" xfId="3"/>
    <xf numFmtId="0" fontId="4" fillId="0" borderId="0" xfId="3" applyAlignment="1">
      <alignment horizontal="center"/>
    </xf>
    <xf numFmtId="3" fontId="4" fillId="0" borderId="0" xfId="3" applyNumberFormat="1"/>
    <xf numFmtId="0" fontId="8" fillId="0" borderId="20" xfId="3" applyFont="1" applyBorder="1" applyAlignment="1">
      <alignment horizontal="left" vertical="center"/>
    </xf>
    <xf numFmtId="0" fontId="1" fillId="0" borderId="22" xfId="3" quotePrefix="1" applyFont="1" applyBorder="1" applyAlignment="1">
      <alignment horizontal="center" vertical="center"/>
    </xf>
    <xf numFmtId="165" fontId="1" fillId="0" borderId="2" xfId="3" applyNumberFormat="1" applyFont="1" applyBorder="1" applyAlignment="1">
      <alignment horizontal="left" vertical="center"/>
    </xf>
    <xf numFmtId="0" fontId="4" fillId="0" borderId="0" xfId="0" applyFont="1" applyAlignment="1">
      <alignment horizontal="right"/>
    </xf>
    <xf numFmtId="0" fontId="1" fillId="0" borderId="22" xfId="3" applyFont="1" applyBorder="1" applyAlignment="1">
      <alignment vertical="center"/>
    </xf>
    <xf numFmtId="0" fontId="1" fillId="0" borderId="0" xfId="3" quotePrefix="1" applyFont="1" applyAlignment="1">
      <alignment horizontal="left" vertical="top"/>
    </xf>
    <xf numFmtId="165" fontId="1" fillId="0" borderId="20" xfId="3" applyNumberFormat="1" applyFont="1" applyBorder="1" applyAlignment="1">
      <alignment horizontal="left" vertical="center"/>
    </xf>
    <xf numFmtId="0" fontId="4" fillId="0" borderId="0" xfId="3" applyAlignment="1">
      <alignment horizontal="left"/>
    </xf>
    <xf numFmtId="166" fontId="1" fillId="0" borderId="20" xfId="3" applyNumberFormat="1" applyFont="1" applyBorder="1" applyAlignment="1">
      <alignment horizontal="left" vertical="center"/>
    </xf>
    <xf numFmtId="12" fontId="1" fillId="0" borderId="22" xfId="3" quotePrefix="1" applyNumberFormat="1" applyFont="1" applyBorder="1" applyAlignment="1">
      <alignment horizontal="center" vertical="center"/>
    </xf>
    <xf numFmtId="0" fontId="1" fillId="0" borderId="2" xfId="3" applyFont="1" applyBorder="1" applyAlignment="1">
      <alignment horizontal="justify" vertical="top"/>
    </xf>
    <xf numFmtId="0" fontId="1" fillId="0" borderId="1" xfId="3" applyFont="1" applyBorder="1" applyAlignment="1">
      <alignment horizontal="center" vertical="center"/>
    </xf>
    <xf numFmtId="0" fontId="1" fillId="0" borderId="3" xfId="3" applyFont="1" applyBorder="1" applyAlignment="1">
      <alignment horizontal="center" vertical="center"/>
    </xf>
    <xf numFmtId="165" fontId="5" fillId="0" borderId="22" xfId="3" applyNumberFormat="1" applyFont="1" applyBorder="1" applyAlignment="1">
      <alignment horizontal="center" vertical="center"/>
    </xf>
    <xf numFmtId="3" fontId="5" fillId="0" borderId="9" xfId="3" applyNumberFormat="1" applyFont="1" applyBorder="1" applyAlignment="1">
      <alignment horizontal="center" vertical="center"/>
    </xf>
    <xf numFmtId="0" fontId="1" fillId="0" borderId="0" xfId="3" applyFont="1" applyAlignment="1">
      <alignment horizontal="left"/>
    </xf>
    <xf numFmtId="165" fontId="5" fillId="0" borderId="23" xfId="3" applyNumberFormat="1" applyFont="1" applyBorder="1" applyAlignment="1">
      <alignment horizontal="center" vertical="center"/>
    </xf>
    <xf numFmtId="165" fontId="5" fillId="0" borderId="28" xfId="3" applyNumberFormat="1" applyFont="1" applyBorder="1" applyAlignment="1">
      <alignment horizontal="center" vertical="center"/>
    </xf>
    <xf numFmtId="3" fontId="5" fillId="0" borderId="29" xfId="3" applyNumberFormat="1" applyFont="1" applyBorder="1" applyAlignment="1">
      <alignment horizontal="center" vertical="center"/>
    </xf>
    <xf numFmtId="0" fontId="1" fillId="0" borderId="16" xfId="3" applyFont="1" applyBorder="1" applyAlignment="1">
      <alignment horizontal="center" vertical="center"/>
    </xf>
    <xf numFmtId="0" fontId="1" fillId="0" borderId="19" xfId="3" applyFont="1" applyBorder="1" applyAlignment="1">
      <alignment horizontal="left" vertical="center"/>
    </xf>
    <xf numFmtId="0" fontId="1" fillId="0" borderId="30" xfId="3" applyFont="1" applyBorder="1" applyAlignment="1">
      <alignment vertical="center"/>
    </xf>
    <xf numFmtId="12" fontId="1" fillId="0" borderId="9" xfId="3" applyNumberFormat="1" applyFont="1" applyBorder="1" applyAlignment="1">
      <alignment vertical="center"/>
    </xf>
    <xf numFmtId="0" fontId="9" fillId="0" borderId="20" xfId="3" quotePrefix="1" applyFont="1" applyBorder="1" applyAlignment="1">
      <alignment horizontal="left" vertical="center"/>
    </xf>
    <xf numFmtId="9" fontId="1" fillId="0" borderId="7" xfId="10" applyFont="1" applyFill="1" applyBorder="1" applyAlignment="1">
      <alignment horizontal="left" vertical="center"/>
    </xf>
    <xf numFmtId="9" fontId="1" fillId="0" borderId="8" xfId="10" applyFont="1" applyFill="1" applyBorder="1" applyAlignment="1">
      <alignment horizontal="left" vertical="center"/>
    </xf>
    <xf numFmtId="165" fontId="1" fillId="0" borderId="20" xfId="3" applyNumberFormat="1" applyFont="1" applyBorder="1" applyAlignment="1">
      <alignment horizontal="left" vertical="top"/>
    </xf>
    <xf numFmtId="3" fontId="9" fillId="0" borderId="25" xfId="3" applyNumberFormat="1" applyFont="1" applyBorder="1" applyAlignment="1">
      <alignment horizontal="right" vertical="center"/>
    </xf>
    <xf numFmtId="165" fontId="9" fillId="0" borderId="25" xfId="3" applyNumberFormat="1" applyFont="1" applyBorder="1" applyAlignment="1">
      <alignment horizontal="right" vertical="center"/>
    </xf>
    <xf numFmtId="165" fontId="1" fillId="0" borderId="31" xfId="3" applyNumberFormat="1" applyFont="1" applyBorder="1" applyAlignment="1">
      <alignment horizontal="center" vertical="top"/>
    </xf>
    <xf numFmtId="165" fontId="1" fillId="0" borderId="32" xfId="3" quotePrefix="1" applyNumberFormat="1" applyFont="1" applyBorder="1" applyAlignment="1">
      <alignment horizontal="left" vertical="top"/>
    </xf>
    <xf numFmtId="3" fontId="1" fillId="0" borderId="8" xfId="3" applyNumberFormat="1" applyFont="1" applyBorder="1" applyAlignment="1">
      <alignment horizontal="center"/>
    </xf>
    <xf numFmtId="165" fontId="1" fillId="0" borderId="26" xfId="3" applyNumberFormat="1" applyFont="1" applyBorder="1" applyAlignment="1">
      <alignment horizontal="justify" vertical="top"/>
    </xf>
    <xf numFmtId="165" fontId="1" fillId="0" borderId="27" xfId="3" applyNumberFormat="1" applyFont="1" applyBorder="1" applyAlignment="1">
      <alignment horizontal="center"/>
    </xf>
    <xf numFmtId="3" fontId="1" fillId="0" borderId="26" xfId="3" applyNumberFormat="1" applyFont="1" applyBorder="1" applyAlignment="1">
      <alignment horizontal="center"/>
    </xf>
    <xf numFmtId="165" fontId="1" fillId="0" borderId="8" xfId="3" quotePrefix="1" applyNumberFormat="1" applyFont="1" applyBorder="1" applyAlignment="1">
      <alignment horizontal="justify" vertical="top"/>
    </xf>
    <xf numFmtId="0" fontId="1" fillId="0" borderId="3" xfId="3" applyFont="1" applyBorder="1" applyAlignment="1">
      <alignment horizontal="center"/>
    </xf>
    <xf numFmtId="0" fontId="1" fillId="0" borderId="2" xfId="3" applyFont="1" applyBorder="1" applyAlignment="1">
      <alignment vertical="top" wrapText="1"/>
    </xf>
    <xf numFmtId="0" fontId="1" fillId="0" borderId="0" xfId="3" applyFont="1" applyAlignment="1">
      <alignment vertical="top"/>
    </xf>
    <xf numFmtId="0" fontId="1" fillId="0" borderId="20" xfId="3" quotePrefix="1" applyFont="1" applyBorder="1" applyAlignment="1">
      <alignment horizontal="left" vertical="top"/>
    </xf>
    <xf numFmtId="0" fontId="1" fillId="0" borderId="10" xfId="3" quotePrefix="1" applyFont="1" applyBorder="1" applyAlignment="1">
      <alignment horizontal="justify" vertical="top"/>
    </xf>
    <xf numFmtId="3" fontId="9" fillId="0" borderId="0" xfId="3" applyNumberFormat="1" applyFont="1" applyAlignment="1">
      <alignment horizontal="center" vertical="center"/>
    </xf>
    <xf numFmtId="0" fontId="1" fillId="0" borderId="8" xfId="3" applyFont="1" applyBorder="1" applyAlignment="1">
      <alignment horizontal="justify" vertical="top"/>
    </xf>
    <xf numFmtId="165" fontId="1" fillId="0" borderId="22" xfId="3" quotePrefix="1" applyNumberFormat="1" applyFont="1" applyBorder="1" applyAlignment="1">
      <alignment horizontal="center" vertical="top"/>
    </xf>
    <xf numFmtId="165" fontId="1" fillId="0" borderId="20" xfId="3" quotePrefix="1" applyNumberFormat="1" applyFont="1" applyBorder="1" applyAlignment="1">
      <alignment horizontal="left" vertical="top"/>
    </xf>
    <xf numFmtId="165" fontId="1" fillId="0" borderId="4" xfId="3" quotePrefix="1" applyNumberFormat="1" applyFont="1" applyBorder="1" applyAlignment="1">
      <alignment horizontal="justify" vertical="top"/>
    </xf>
    <xf numFmtId="165" fontId="1" fillId="0" borderId="3" xfId="3" applyNumberFormat="1" applyFont="1" applyBorder="1" applyAlignment="1">
      <alignment horizontal="center"/>
    </xf>
    <xf numFmtId="0" fontId="1" fillId="0" borderId="33" xfId="3" applyFont="1" applyBorder="1" applyAlignment="1">
      <alignment horizontal="center" vertical="center"/>
    </xf>
    <xf numFmtId="0" fontId="1" fillId="0" borderId="33" xfId="3" applyFont="1" applyBorder="1" applyAlignment="1">
      <alignment horizontal="left" vertical="center"/>
    </xf>
    <xf numFmtId="165" fontId="1" fillId="0" borderId="33" xfId="3" applyNumberFormat="1" applyFont="1" applyBorder="1" applyAlignment="1">
      <alignment horizontal="justify" vertical="center"/>
    </xf>
    <xf numFmtId="3" fontId="9" fillId="0" borderId="33" xfId="3" applyNumberFormat="1" applyFont="1" applyBorder="1" applyAlignment="1">
      <alignment horizontal="right" vertical="center"/>
    </xf>
    <xf numFmtId="0" fontId="1" fillId="0" borderId="33" xfId="3" applyFont="1" applyBorder="1" applyAlignment="1">
      <alignment vertical="center"/>
    </xf>
    <xf numFmtId="3" fontId="9" fillId="0" borderId="33" xfId="3" applyNumberFormat="1" applyFont="1" applyBorder="1" applyAlignment="1">
      <alignment vertical="center"/>
    </xf>
    <xf numFmtId="0" fontId="1" fillId="0" borderId="0" xfId="3" applyFont="1" applyAlignment="1">
      <alignment horizontal="center"/>
    </xf>
    <xf numFmtId="3" fontId="5" fillId="0" borderId="38" xfId="3" applyNumberFormat="1" applyFont="1" applyBorder="1" applyAlignment="1">
      <alignment horizontal="center" vertical="center"/>
    </xf>
    <xf numFmtId="3" fontId="5" fillId="0" borderId="39" xfId="3" applyNumberFormat="1" applyFont="1" applyBorder="1" applyAlignment="1">
      <alignment horizontal="center" vertical="center"/>
    </xf>
    <xf numFmtId="3" fontId="1" fillId="0" borderId="40" xfId="3" applyNumberFormat="1" applyFont="1" applyBorder="1"/>
    <xf numFmtId="3" fontId="1" fillId="0" borderId="41" xfId="3" applyNumberFormat="1" applyFont="1" applyBorder="1"/>
    <xf numFmtId="3" fontId="7" fillId="0" borderId="40" xfId="3" applyNumberFormat="1" applyFont="1" applyBorder="1" applyAlignment="1">
      <alignment horizontal="center"/>
    </xf>
    <xf numFmtId="3" fontId="7" fillId="0" borderId="41" xfId="3" applyNumberFormat="1" applyFont="1" applyBorder="1"/>
    <xf numFmtId="3" fontId="1" fillId="0" borderId="44" xfId="3" applyNumberFormat="1" applyFont="1" applyBorder="1" applyAlignment="1">
      <alignment horizontal="center" wrapText="1"/>
    </xf>
    <xf numFmtId="3" fontId="1" fillId="0" borderId="45" xfId="3" applyNumberFormat="1" applyFont="1" applyBorder="1"/>
    <xf numFmtId="3" fontId="1" fillId="0" borderId="40" xfId="3" applyNumberFormat="1" applyFont="1" applyBorder="1" applyAlignment="1">
      <alignment vertical="center"/>
    </xf>
    <xf numFmtId="3" fontId="1" fillId="0" borderId="41" xfId="3" applyNumberFormat="1" applyFont="1" applyBorder="1" applyAlignment="1">
      <alignment vertical="center"/>
    </xf>
    <xf numFmtId="3" fontId="7" fillId="0" borderId="40" xfId="3" applyNumberFormat="1" applyFont="1" applyBorder="1" applyAlignment="1">
      <alignment horizontal="center" vertical="center"/>
    </xf>
    <xf numFmtId="3" fontId="1" fillId="0" borderId="44" xfId="3" applyNumberFormat="1" applyFont="1" applyBorder="1" applyAlignment="1">
      <alignment horizontal="right"/>
    </xf>
    <xf numFmtId="3" fontId="1" fillId="0" borderId="45" xfId="3" applyNumberFormat="1" applyFont="1" applyBorder="1" applyAlignment="1">
      <alignment horizontal="right"/>
    </xf>
    <xf numFmtId="3" fontId="9" fillId="0" borderId="46" xfId="3" applyNumberFormat="1" applyFont="1" applyBorder="1" applyAlignment="1">
      <alignment vertical="center"/>
    </xf>
    <xf numFmtId="3" fontId="5" fillId="0" borderId="49" xfId="3" applyNumberFormat="1" applyFont="1" applyBorder="1" applyAlignment="1">
      <alignment horizontal="center" vertical="center"/>
    </xf>
    <xf numFmtId="3" fontId="5" fillId="0" borderId="41" xfId="3" applyNumberFormat="1" applyFont="1" applyBorder="1" applyAlignment="1">
      <alignment horizontal="center" vertical="center"/>
    </xf>
    <xf numFmtId="3" fontId="1" fillId="0" borderId="49" xfId="3" applyNumberFormat="1" applyFont="1" applyBorder="1"/>
    <xf numFmtId="3" fontId="7" fillId="0" borderId="49" xfId="3" applyNumberFormat="1" applyFont="1" applyBorder="1"/>
    <xf numFmtId="3" fontId="1" fillId="0" borderId="51" xfId="3" applyNumberFormat="1" applyFont="1" applyBorder="1"/>
    <xf numFmtId="3" fontId="1" fillId="0" borderId="49" xfId="3" applyNumberFormat="1" applyFont="1" applyBorder="1" applyAlignment="1">
      <alignment vertical="center"/>
    </xf>
    <xf numFmtId="3" fontId="1" fillId="0" borderId="51" xfId="3" applyNumberFormat="1" applyFont="1" applyBorder="1" applyAlignment="1">
      <alignment horizontal="right"/>
    </xf>
    <xf numFmtId="3" fontId="9" fillId="0" borderId="52" xfId="3" applyNumberFormat="1" applyFont="1" applyBorder="1" applyAlignment="1">
      <alignment vertical="center"/>
    </xf>
    <xf numFmtId="0" fontId="4" fillId="0" borderId="0" xfId="3" applyAlignment="1">
      <alignment horizontal="right" vertical="center"/>
    </xf>
    <xf numFmtId="12" fontId="4" fillId="0" borderId="0" xfId="3" applyNumberFormat="1" applyAlignment="1">
      <alignment vertical="center"/>
    </xf>
    <xf numFmtId="2" fontId="8" fillId="0" borderId="20" xfId="3" applyNumberFormat="1" applyFont="1" applyBorder="1" applyAlignment="1">
      <alignment horizontal="left" vertical="center"/>
    </xf>
    <xf numFmtId="165" fontId="1" fillId="0" borderId="0" xfId="3" applyNumberFormat="1" applyFont="1" applyAlignment="1">
      <alignment horizontal="left" vertical="center"/>
    </xf>
    <xf numFmtId="0" fontId="1" fillId="0" borderId="5" xfId="3" applyFont="1" applyBorder="1" applyAlignment="1">
      <alignment horizontal="center" vertical="center"/>
    </xf>
    <xf numFmtId="3" fontId="12" fillId="0" borderId="5" xfId="3" applyNumberFormat="1" applyFont="1" applyBorder="1" applyAlignment="1">
      <alignment horizontal="center" vertical="center"/>
    </xf>
    <xf numFmtId="165" fontId="9" fillId="0" borderId="13" xfId="3" applyNumberFormat="1" applyFont="1" applyBorder="1" applyAlignment="1">
      <alignment horizontal="center" vertical="center"/>
    </xf>
    <xf numFmtId="3" fontId="9" fillId="0" borderId="15" xfId="3" applyNumberFormat="1" applyFont="1" applyBorder="1" applyAlignment="1">
      <alignment horizontal="center" vertical="center"/>
    </xf>
    <xf numFmtId="3" fontId="9" fillId="0" borderId="36" xfId="3" applyNumberFormat="1" applyFont="1" applyBorder="1" applyAlignment="1">
      <alignment horizontal="center" vertical="center"/>
    </xf>
    <xf numFmtId="3" fontId="9" fillId="0" borderId="37" xfId="3" applyNumberFormat="1" applyFont="1" applyBorder="1" applyAlignment="1">
      <alignment horizontal="center" vertical="center"/>
    </xf>
    <xf numFmtId="3" fontId="9" fillId="0" borderId="48" xfId="3" applyNumberFormat="1" applyFont="1" applyBorder="1" applyAlignment="1">
      <alignment horizontal="center" vertical="center"/>
    </xf>
    <xf numFmtId="3" fontId="9" fillId="0" borderId="14" xfId="3" applyNumberFormat="1" applyFont="1" applyBorder="1" applyAlignment="1">
      <alignment horizontal="center" vertical="center"/>
    </xf>
    <xf numFmtId="0" fontId="9" fillId="0" borderId="0" xfId="3" applyFont="1" applyAlignment="1">
      <alignment vertical="center"/>
    </xf>
    <xf numFmtId="0" fontId="1" fillId="0" borderId="20" xfId="3" applyFont="1" applyBorder="1" applyAlignment="1">
      <alignment horizontal="left" vertical="center"/>
    </xf>
    <xf numFmtId="0" fontId="1" fillId="0" borderId="2" xfId="3" applyFont="1" applyBorder="1" applyAlignment="1">
      <alignment vertical="center" wrapText="1"/>
    </xf>
    <xf numFmtId="3" fontId="9" fillId="0" borderId="24" xfId="3" applyNumberFormat="1" applyFont="1" applyBorder="1" applyAlignment="1">
      <alignment horizontal="center" vertical="center"/>
    </xf>
    <xf numFmtId="0" fontId="1" fillId="0" borderId="20" xfId="3" applyFont="1" applyBorder="1" applyAlignment="1">
      <alignment horizontal="left" vertical="top"/>
    </xf>
    <xf numFmtId="0" fontId="1" fillId="0" borderId="6" xfId="3" quotePrefix="1" applyFont="1" applyBorder="1" applyAlignment="1">
      <alignment horizontal="justify" vertical="top"/>
    </xf>
    <xf numFmtId="3" fontId="1" fillId="0" borderId="7" xfId="3" applyNumberFormat="1" applyFont="1" applyBorder="1" applyAlignment="1">
      <alignment horizontal="center"/>
    </xf>
    <xf numFmtId="165" fontId="1" fillId="0" borderId="2" xfId="3" applyNumberFormat="1" applyFont="1" applyBorder="1" applyAlignment="1">
      <alignment horizontal="center"/>
    </xf>
    <xf numFmtId="0" fontId="1" fillId="0" borderId="0" xfId="3" applyFont="1" applyAlignment="1">
      <alignment horizontal="center" wrapText="1"/>
    </xf>
    <xf numFmtId="0" fontId="1" fillId="0" borderId="55" xfId="3" quotePrefix="1" applyFont="1" applyBorder="1" applyAlignment="1">
      <alignment horizontal="center" vertical="top"/>
    </xf>
    <xf numFmtId="0" fontId="1" fillId="0" borderId="33" xfId="3" quotePrefix="1" applyFont="1" applyBorder="1" applyAlignment="1">
      <alignment horizontal="left" vertical="top"/>
    </xf>
    <xf numFmtId="0" fontId="1" fillId="0" borderId="56" xfId="3" applyFont="1" applyBorder="1" applyAlignment="1">
      <alignment horizontal="justify" vertical="top"/>
    </xf>
    <xf numFmtId="0" fontId="1" fillId="0" borderId="57" xfId="3" applyFont="1" applyBorder="1" applyAlignment="1">
      <alignment horizontal="center"/>
    </xf>
    <xf numFmtId="3" fontId="1" fillId="0" borderId="56" xfId="3" applyNumberFormat="1" applyFont="1" applyBorder="1" applyAlignment="1">
      <alignment horizontal="center"/>
    </xf>
    <xf numFmtId="3" fontId="7" fillId="0" borderId="58" xfId="3" applyNumberFormat="1" applyFont="1" applyBorder="1" applyAlignment="1">
      <alignment horizontal="center"/>
    </xf>
    <xf numFmtId="3" fontId="7" fillId="0" borderId="59" xfId="3" applyNumberFormat="1" applyFont="1" applyBorder="1"/>
    <xf numFmtId="3" fontId="7" fillId="0" borderId="60" xfId="3" applyNumberFormat="1" applyFont="1" applyBorder="1"/>
    <xf numFmtId="3" fontId="1" fillId="0" borderId="61" xfId="3" applyNumberFormat="1" applyFont="1" applyBorder="1"/>
    <xf numFmtId="12" fontId="1" fillId="0" borderId="53" xfId="3" quotePrefix="1" applyNumberFormat="1" applyFont="1" applyBorder="1" applyAlignment="1">
      <alignment horizontal="center" vertical="center"/>
    </xf>
    <xf numFmtId="0" fontId="8" fillId="0" borderId="54" xfId="3" applyFont="1" applyBorder="1" applyAlignment="1">
      <alignment horizontal="left" vertical="center"/>
    </xf>
    <xf numFmtId="9" fontId="1" fillId="0" borderId="62" xfId="10" applyFont="1" applyFill="1" applyBorder="1" applyAlignment="1">
      <alignment horizontal="left" vertical="center"/>
    </xf>
    <xf numFmtId="0" fontId="1" fillId="0" borderId="63" xfId="3" applyFont="1" applyBorder="1" applyAlignment="1">
      <alignment horizontal="center" vertical="center"/>
    </xf>
    <xf numFmtId="12" fontId="1" fillId="0" borderId="55" xfId="3" quotePrefix="1" applyNumberFormat="1" applyFont="1" applyBorder="1" applyAlignment="1">
      <alignment horizontal="center" vertical="center"/>
    </xf>
    <xf numFmtId="0" fontId="8" fillId="0" borderId="64" xfId="3" applyFont="1" applyBorder="1" applyAlignment="1">
      <alignment horizontal="left" vertical="center"/>
    </xf>
    <xf numFmtId="9" fontId="1" fillId="0" borderId="65" xfId="10" applyFont="1" applyFill="1" applyBorder="1" applyAlignment="1">
      <alignment horizontal="left" vertical="center"/>
    </xf>
    <xf numFmtId="0" fontId="1" fillId="0" borderId="66" xfId="3" applyFont="1" applyBorder="1" applyAlignment="1">
      <alignment horizontal="center" vertical="center"/>
    </xf>
    <xf numFmtId="0" fontId="1" fillId="0" borderId="0" xfId="3" applyFont="1" applyAlignment="1">
      <alignment horizontal="center" vertical="center"/>
    </xf>
    <xf numFmtId="12" fontId="1" fillId="0" borderId="0" xfId="3" applyNumberFormat="1" applyFont="1" applyAlignment="1">
      <alignment vertical="center"/>
    </xf>
    <xf numFmtId="2" fontId="1" fillId="0" borderId="0" xfId="3" applyNumberFormat="1" applyFont="1" applyAlignment="1">
      <alignment vertical="center"/>
    </xf>
    <xf numFmtId="3" fontId="8" fillId="0" borderId="12" xfId="3" applyNumberFormat="1" applyFont="1" applyBorder="1" applyAlignment="1">
      <alignment horizontal="center" vertical="center" wrapText="1"/>
    </xf>
    <xf numFmtId="3" fontId="8" fillId="0" borderId="6" xfId="3" applyNumberFormat="1" applyFont="1" applyBorder="1" applyAlignment="1">
      <alignment horizontal="center" vertical="center" wrapText="1"/>
    </xf>
    <xf numFmtId="0" fontId="1" fillId="0" borderId="6" xfId="3" applyFont="1" applyBorder="1" applyAlignment="1">
      <alignment horizontal="justify" vertical="top" wrapText="1"/>
    </xf>
    <xf numFmtId="2" fontId="1" fillId="0" borderId="8" xfId="3" applyNumberFormat="1" applyFont="1" applyBorder="1" applyAlignment="1">
      <alignment horizontal="justify" vertical="top"/>
    </xf>
    <xf numFmtId="0" fontId="9"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0" fontId="1" fillId="0" borderId="0" xfId="3" applyFont="1" applyAlignment="1">
      <alignment horizontal="center" vertical="top"/>
    </xf>
    <xf numFmtId="0" fontId="4" fillId="0" borderId="0" xfId="3" applyAlignment="1">
      <alignment horizontal="center" vertical="center"/>
    </xf>
    <xf numFmtId="0" fontId="9" fillId="0" borderId="0" xfId="3" applyFont="1" applyAlignment="1">
      <alignment horizontal="center" vertical="center"/>
    </xf>
    <xf numFmtId="0" fontId="5" fillId="0" borderId="0" xfId="3" applyFont="1" applyAlignment="1">
      <alignment horizontal="center" vertical="center"/>
    </xf>
    <xf numFmtId="3" fontId="1" fillId="0" borderId="0" xfId="3" applyNumberFormat="1" applyFont="1" applyAlignment="1">
      <alignment horizontal="center" vertical="center"/>
    </xf>
    <xf numFmtId="0" fontId="1" fillId="0" borderId="7" xfId="3" quotePrefix="1" applyFont="1" applyBorder="1" applyAlignment="1">
      <alignment horizontal="justify" vertical="top"/>
    </xf>
    <xf numFmtId="0" fontId="9" fillId="0" borderId="6" xfId="3" applyFont="1" applyBorder="1" applyAlignment="1">
      <alignment horizontal="justify" vertical="center"/>
    </xf>
    <xf numFmtId="3" fontId="1" fillId="0" borderId="62" xfId="3" applyNumberFormat="1" applyFont="1" applyBorder="1" applyAlignment="1">
      <alignment horizontal="center" vertical="center"/>
    </xf>
    <xf numFmtId="3" fontId="1" fillId="0" borderId="65" xfId="3" applyNumberFormat="1" applyFont="1" applyBorder="1" applyAlignment="1">
      <alignment horizontal="center" vertical="center"/>
    </xf>
    <xf numFmtId="0" fontId="1" fillId="0" borderId="3" xfId="3" applyFont="1" applyBorder="1" applyAlignment="1">
      <alignment horizontal="justify" vertical="top"/>
    </xf>
    <xf numFmtId="0" fontId="1" fillId="0" borderId="8" xfId="3" quotePrefix="1" applyFont="1" applyBorder="1" applyAlignment="1">
      <alignment horizontal="justify" vertical="top"/>
    </xf>
    <xf numFmtId="165" fontId="13" fillId="0" borderId="8" xfId="3" quotePrefix="1" applyNumberFormat="1" applyFont="1" applyBorder="1" applyAlignment="1">
      <alignment horizontal="justify" vertical="top"/>
    </xf>
    <xf numFmtId="165" fontId="1" fillId="0" borderId="4" xfId="3" applyNumberFormat="1" applyFont="1" applyBorder="1" applyAlignment="1">
      <alignment horizontal="center"/>
    </xf>
    <xf numFmtId="165" fontId="1" fillId="0" borderId="3" xfId="3" quotePrefix="1" applyNumberFormat="1" applyFont="1" applyBorder="1" applyAlignment="1">
      <alignment horizontal="justify" vertical="top"/>
    </xf>
    <xf numFmtId="0" fontId="1" fillId="0" borderId="53" xfId="3" applyFont="1" applyBorder="1" applyAlignment="1">
      <alignment horizontal="center" vertical="center"/>
    </xf>
    <xf numFmtId="0" fontId="1" fillId="0" borderId="54" xfId="3" applyFont="1" applyBorder="1" applyAlignment="1">
      <alignment horizontal="left" vertical="top"/>
    </xf>
    <xf numFmtId="0" fontId="1" fillId="0" borderId="67" xfId="3" applyFont="1" applyBorder="1" applyAlignment="1">
      <alignment vertical="center" wrapText="1"/>
    </xf>
    <xf numFmtId="0" fontId="1" fillId="0" borderId="67" xfId="3" applyFont="1" applyBorder="1" applyAlignment="1">
      <alignment horizontal="center" vertical="center"/>
    </xf>
    <xf numFmtId="3" fontId="1" fillId="0" borderId="68" xfId="3" applyNumberFormat="1" applyFont="1" applyBorder="1" applyAlignment="1">
      <alignment horizontal="center" vertical="center"/>
    </xf>
    <xf numFmtId="0" fontId="1" fillId="0" borderId="53" xfId="3" quotePrefix="1" applyFont="1" applyBorder="1" applyAlignment="1">
      <alignment horizontal="center" vertical="top"/>
    </xf>
    <xf numFmtId="0" fontId="1" fillId="0" borderId="68" xfId="3" applyFont="1" applyBorder="1" applyAlignment="1">
      <alignment horizontal="justify" vertical="top"/>
    </xf>
    <xf numFmtId="0" fontId="1" fillId="0" borderId="67" xfId="3" applyFont="1" applyBorder="1" applyAlignment="1">
      <alignment horizontal="center"/>
    </xf>
    <xf numFmtId="3" fontId="1" fillId="0" borderId="68" xfId="3" applyNumberFormat="1" applyFont="1" applyBorder="1" applyAlignment="1">
      <alignment horizontal="center"/>
    </xf>
    <xf numFmtId="0" fontId="1" fillId="0" borderId="56" xfId="3" quotePrefix="1" applyFont="1" applyBorder="1" applyAlignment="1">
      <alignment horizontal="justify" vertical="top"/>
    </xf>
    <xf numFmtId="3" fontId="1" fillId="0" borderId="58" xfId="3" applyNumberFormat="1" applyFont="1" applyBorder="1" applyAlignment="1">
      <alignment horizontal="right"/>
    </xf>
    <xf numFmtId="3" fontId="1" fillId="0" borderId="59" xfId="3" applyNumberFormat="1" applyFont="1" applyBorder="1" applyAlignment="1">
      <alignment horizontal="right"/>
    </xf>
    <xf numFmtId="3" fontId="1" fillId="0" borderId="60" xfId="3" applyNumberFormat="1" applyFont="1" applyBorder="1" applyAlignment="1">
      <alignment horizontal="right"/>
    </xf>
    <xf numFmtId="0" fontId="1" fillId="0" borderId="53" xfId="3" applyFont="1" applyBorder="1" applyAlignment="1">
      <alignment vertical="center"/>
    </xf>
    <xf numFmtId="165" fontId="1" fillId="0" borderId="54" xfId="3" applyNumberFormat="1" applyFont="1" applyBorder="1" applyAlignment="1">
      <alignment horizontal="left" vertical="center"/>
    </xf>
    <xf numFmtId="165" fontId="1" fillId="0" borderId="67" xfId="3" applyNumberFormat="1" applyFont="1" applyBorder="1" applyAlignment="1">
      <alignment horizontal="left" vertical="center"/>
    </xf>
    <xf numFmtId="165" fontId="1" fillId="0" borderId="67" xfId="3" applyNumberFormat="1" applyFont="1" applyBorder="1" applyAlignment="1">
      <alignment horizontal="center" vertical="center"/>
    </xf>
    <xf numFmtId="0" fontId="1" fillId="0" borderId="55" xfId="3" applyFont="1" applyBorder="1" applyAlignment="1">
      <alignment vertical="center"/>
    </xf>
    <xf numFmtId="165" fontId="1" fillId="0" borderId="64" xfId="3" applyNumberFormat="1" applyFont="1" applyBorder="1" applyAlignment="1">
      <alignment horizontal="left" vertical="center"/>
    </xf>
    <xf numFmtId="165" fontId="1" fillId="0" borderId="66" xfId="3" applyNumberFormat="1" applyFont="1" applyBorder="1" applyAlignment="1">
      <alignment horizontal="left" vertical="center"/>
    </xf>
    <xf numFmtId="165" fontId="1" fillId="0" borderId="66" xfId="3" applyNumberFormat="1" applyFont="1" applyBorder="1" applyAlignment="1">
      <alignment horizontal="center" vertical="center"/>
    </xf>
    <xf numFmtId="165" fontId="1" fillId="0" borderId="53" xfId="3" applyNumberFormat="1" applyFont="1" applyBorder="1" applyAlignment="1">
      <alignment horizontal="center" vertical="top"/>
    </xf>
    <xf numFmtId="165" fontId="1" fillId="0" borderId="54" xfId="3" applyNumberFormat="1" applyFont="1" applyBorder="1" applyAlignment="1">
      <alignment horizontal="left" vertical="top"/>
    </xf>
    <xf numFmtId="165" fontId="1" fillId="0" borderId="62" xfId="3" quotePrefix="1" applyNumberFormat="1" applyFont="1" applyBorder="1" applyAlignment="1">
      <alignment horizontal="justify" vertical="top"/>
    </xf>
    <xf numFmtId="0" fontId="1" fillId="0" borderId="63" xfId="3" applyFont="1" applyBorder="1" applyAlignment="1">
      <alignment horizontal="center"/>
    </xf>
    <xf numFmtId="3" fontId="1" fillId="0" borderId="62" xfId="3" applyNumberFormat="1" applyFont="1" applyBorder="1" applyAlignment="1">
      <alignment horizontal="center"/>
    </xf>
    <xf numFmtId="165" fontId="1" fillId="0" borderId="55" xfId="3" applyNumberFormat="1" applyFont="1" applyBorder="1" applyAlignment="1">
      <alignment horizontal="center" vertical="top"/>
    </xf>
    <xf numFmtId="165" fontId="1" fillId="0" borderId="64" xfId="3" applyNumberFormat="1" applyFont="1" applyBorder="1" applyAlignment="1">
      <alignment horizontal="left" vertical="top"/>
    </xf>
    <xf numFmtId="165" fontId="1" fillId="0" borderId="65" xfId="3" quotePrefix="1" applyNumberFormat="1" applyFont="1" applyBorder="1" applyAlignment="1">
      <alignment horizontal="justify" vertical="top"/>
    </xf>
    <xf numFmtId="0" fontId="1" fillId="0" borderId="66" xfId="3" applyFont="1" applyBorder="1" applyAlignment="1">
      <alignment horizontal="center"/>
    </xf>
    <xf numFmtId="3" fontId="1" fillId="0" borderId="65" xfId="3" applyNumberFormat="1" applyFont="1" applyBorder="1" applyAlignment="1">
      <alignment horizontal="center"/>
    </xf>
    <xf numFmtId="165" fontId="1" fillId="0" borderId="53" xfId="3" quotePrefix="1" applyNumberFormat="1" applyFont="1" applyBorder="1" applyAlignment="1">
      <alignment horizontal="center" vertical="top"/>
    </xf>
    <xf numFmtId="166" fontId="1" fillId="0" borderId="54" xfId="3" applyNumberFormat="1" applyFont="1" applyBorder="1" applyAlignment="1">
      <alignment horizontal="left" vertical="center"/>
    </xf>
    <xf numFmtId="0" fontId="1" fillId="0" borderId="68" xfId="3" quotePrefix="1" applyFont="1" applyBorder="1" applyAlignment="1">
      <alignment horizontal="justify" vertical="top"/>
    </xf>
    <xf numFmtId="0" fontId="1" fillId="0" borderId="65" xfId="3" quotePrefix="1" applyFont="1" applyBorder="1" applyAlignment="1">
      <alignment horizontal="justify" vertical="top"/>
    </xf>
    <xf numFmtId="165" fontId="1" fillId="0" borderId="66" xfId="3" applyNumberFormat="1" applyFont="1" applyBorder="1" applyAlignment="1">
      <alignment horizontal="center"/>
    </xf>
    <xf numFmtId="165" fontId="1" fillId="0" borderId="67" xfId="3" applyNumberFormat="1" applyFont="1" applyBorder="1" applyAlignment="1">
      <alignment horizontal="center"/>
    </xf>
    <xf numFmtId="167" fontId="1" fillId="0" borderId="42" xfId="13" applyNumberFormat="1" applyFont="1" applyBorder="1" applyAlignment="1">
      <alignment vertical="center"/>
    </xf>
    <xf numFmtId="167" fontId="1" fillId="0" borderId="43" xfId="13" applyNumberFormat="1" applyFont="1" applyBorder="1" applyAlignment="1">
      <alignment vertical="center"/>
    </xf>
    <xf numFmtId="167" fontId="1" fillId="0" borderId="50" xfId="13" applyNumberFormat="1" applyFont="1" applyBorder="1" applyAlignment="1">
      <alignment vertical="center"/>
    </xf>
    <xf numFmtId="167" fontId="1" fillId="0" borderId="11" xfId="13" applyNumberFormat="1" applyFont="1" applyBorder="1" applyAlignment="1">
      <alignment vertical="center"/>
    </xf>
    <xf numFmtId="167" fontId="9" fillId="0" borderId="18" xfId="13" applyNumberFormat="1" applyFont="1" applyBorder="1" applyAlignment="1">
      <alignment vertical="center"/>
    </xf>
    <xf numFmtId="0" fontId="1" fillId="0" borderId="0" xfId="3" applyFont="1" applyAlignment="1">
      <alignment horizontal="left" vertical="top"/>
    </xf>
    <xf numFmtId="167" fontId="1" fillId="0" borderId="42" xfId="13" applyNumberFormat="1" applyFont="1" applyBorder="1" applyAlignment="1"/>
    <xf numFmtId="167" fontId="1" fillId="0" borderId="43" xfId="13" applyNumberFormat="1" applyFont="1" applyBorder="1" applyAlignment="1"/>
    <xf numFmtId="167" fontId="1" fillId="0" borderId="50" xfId="13" applyNumberFormat="1" applyFont="1" applyBorder="1" applyAlignment="1"/>
    <xf numFmtId="167" fontId="1" fillId="0" borderId="11" xfId="13" applyNumberFormat="1" applyFont="1" applyBorder="1" applyAlignment="1"/>
    <xf numFmtId="167" fontId="1" fillId="0" borderId="69" xfId="13" applyNumberFormat="1" applyFont="1" applyBorder="1" applyAlignment="1">
      <alignment vertical="center"/>
    </xf>
    <xf numFmtId="167" fontId="1" fillId="0" borderId="70" xfId="13" applyNumberFormat="1" applyFont="1" applyBorder="1" applyAlignment="1">
      <alignment vertical="center"/>
    </xf>
    <xf numFmtId="167" fontId="1" fillId="0" borderId="71" xfId="13" applyNumberFormat="1" applyFont="1" applyBorder="1" applyAlignment="1">
      <alignment vertical="center"/>
    </xf>
    <xf numFmtId="167" fontId="1" fillId="0" borderId="72" xfId="13" applyNumberFormat="1" applyFont="1" applyBorder="1" applyAlignment="1">
      <alignment vertical="center"/>
    </xf>
    <xf numFmtId="167" fontId="1" fillId="0" borderId="69" xfId="13" applyNumberFormat="1" applyFont="1" applyBorder="1" applyAlignment="1"/>
    <xf numFmtId="167" fontId="1" fillId="0" borderId="70" xfId="13" applyNumberFormat="1" applyFont="1" applyBorder="1" applyAlignment="1"/>
    <xf numFmtId="167" fontId="1" fillId="0" borderId="71" xfId="13" applyNumberFormat="1" applyFont="1" applyBorder="1" applyAlignment="1"/>
    <xf numFmtId="167" fontId="1" fillId="0" borderId="72" xfId="13" applyNumberFormat="1" applyFont="1" applyBorder="1" applyAlignment="1"/>
    <xf numFmtId="167" fontId="1" fillId="0" borderId="0" xfId="3" applyNumberFormat="1" applyFont="1" applyAlignment="1">
      <alignment horizontal="center" vertical="center"/>
    </xf>
    <xf numFmtId="165" fontId="6" fillId="0" borderId="0" xfId="3" applyNumberFormat="1" applyFont="1"/>
    <xf numFmtId="165" fontId="16" fillId="0" borderId="0" xfId="3" applyNumberFormat="1" applyFont="1"/>
    <xf numFmtId="0" fontId="17" fillId="0" borderId="0" xfId="3" applyFont="1" applyAlignment="1">
      <alignment horizontal="left"/>
    </xf>
    <xf numFmtId="0" fontId="3" fillId="0" borderId="0" xfId="3" applyFont="1" applyAlignment="1">
      <alignment horizontal="center"/>
    </xf>
    <xf numFmtId="0" fontId="1" fillId="2" borderId="0" xfId="3" applyFont="1" applyFill="1"/>
    <xf numFmtId="165" fontId="4" fillId="0" borderId="0" xfId="3" applyNumberFormat="1"/>
    <xf numFmtId="165" fontId="1" fillId="0" borderId="0" xfId="3" applyNumberFormat="1" applyFont="1"/>
    <xf numFmtId="0" fontId="2" fillId="0" borderId="0" xfId="3" applyFont="1" applyAlignment="1">
      <alignment horizontal="left" vertical="center"/>
    </xf>
    <xf numFmtId="0" fontId="16" fillId="0" borderId="0" xfId="3" applyFont="1"/>
    <xf numFmtId="0" fontId="1" fillId="0" borderId="0" xfId="3" applyFont="1" applyAlignment="1">
      <alignment horizontal="right"/>
    </xf>
    <xf numFmtId="0" fontId="4" fillId="2" borderId="0" xfId="3" applyFill="1"/>
    <xf numFmtId="165" fontId="4" fillId="0" borderId="0" xfId="3" applyNumberFormat="1" applyAlignment="1">
      <alignment horizontal="left"/>
    </xf>
    <xf numFmtId="165" fontId="6" fillId="0" borderId="0" xfId="3" applyNumberFormat="1" applyFont="1" applyAlignment="1">
      <alignment horizontal="left"/>
    </xf>
    <xf numFmtId="3" fontId="1" fillId="0" borderId="0" xfId="3" applyNumberFormat="1" applyFont="1" applyAlignment="1">
      <alignment horizontal="right"/>
    </xf>
    <xf numFmtId="165" fontId="2" fillId="0" borderId="0" xfId="3" applyNumberFormat="1" applyFont="1" applyAlignment="1">
      <alignment horizontal="left"/>
    </xf>
    <xf numFmtId="165" fontId="9" fillId="0" borderId="61" xfId="3" applyNumberFormat="1" applyFont="1" applyBorder="1" applyAlignment="1">
      <alignment horizontal="center" vertical="center" wrapText="1"/>
    </xf>
    <xf numFmtId="165" fontId="9" fillId="0" borderId="32" xfId="14" applyNumberFormat="1" applyFont="1" applyBorder="1" applyAlignment="1">
      <alignment horizontal="center" vertical="center"/>
    </xf>
    <xf numFmtId="165" fontId="9" fillId="0" borderId="77" xfId="14" applyNumberFormat="1" applyFont="1" applyBorder="1" applyAlignment="1">
      <alignment horizontal="center" vertical="center"/>
    </xf>
    <xf numFmtId="165" fontId="9" fillId="0" borderId="78" xfId="14" applyNumberFormat="1" applyFont="1" applyBorder="1" applyAlignment="1">
      <alignment horizontal="center" vertical="center"/>
    </xf>
    <xf numFmtId="165" fontId="19" fillId="2" borderId="0" xfId="14" applyNumberFormat="1" applyFont="1" applyFill="1"/>
    <xf numFmtId="0" fontId="9" fillId="0" borderId="22" xfId="3" quotePrefix="1" applyFont="1" applyBorder="1" applyAlignment="1">
      <alignment horizontal="left"/>
    </xf>
    <xf numFmtId="0" fontId="9" fillId="0" borderId="20" xfId="3" quotePrefix="1" applyFont="1" applyBorder="1" applyAlignment="1">
      <alignment horizontal="left"/>
    </xf>
    <xf numFmtId="165" fontId="9" fillId="0" borderId="1" xfId="3" applyNumberFormat="1" applyFont="1" applyBorder="1" applyAlignment="1">
      <alignment horizontal="left" vertical="center" wrapText="1"/>
    </xf>
    <xf numFmtId="165" fontId="20" fillId="0" borderId="1" xfId="3" applyNumberFormat="1" applyFont="1" applyBorder="1" applyAlignment="1">
      <alignment horizontal="left" vertical="center"/>
    </xf>
    <xf numFmtId="3" fontId="1" fillId="0" borderId="1" xfId="3" applyNumberFormat="1" applyFont="1" applyBorder="1" applyAlignment="1">
      <alignment horizontal="center" vertical="center"/>
    </xf>
    <xf numFmtId="3" fontId="1" fillId="0" borderId="79" xfId="3" applyNumberFormat="1" applyFont="1" applyBorder="1" applyAlignment="1">
      <alignment horizontal="center" vertical="center"/>
    </xf>
    <xf numFmtId="165" fontId="1" fillId="0" borderId="20" xfId="3" applyNumberFormat="1" applyFont="1" applyBorder="1" applyAlignment="1">
      <alignment horizontal="center" vertical="top"/>
    </xf>
    <xf numFmtId="165" fontId="1" fillId="0" borderId="2" xfId="3" applyNumberFormat="1" applyFont="1" applyBorder="1" applyAlignment="1">
      <alignment horizontal="justify" vertical="top" wrapText="1"/>
    </xf>
    <xf numFmtId="165" fontId="1" fillId="0" borderId="1" xfId="3" applyNumberFormat="1" applyFont="1" applyBorder="1" applyAlignment="1">
      <alignment horizontal="center" vertical="center"/>
    </xf>
    <xf numFmtId="3" fontId="1" fillId="0" borderId="9" xfId="3" applyNumberFormat="1" applyFont="1" applyBorder="1" applyAlignment="1">
      <alignment horizontal="center" vertical="center"/>
    </xf>
    <xf numFmtId="0" fontId="1" fillId="0" borderId="22" xfId="3" applyFont="1" applyBorder="1" applyAlignment="1">
      <alignment horizontal="center" vertical="top"/>
    </xf>
    <xf numFmtId="0" fontId="1" fillId="0" borderId="20" xfId="3" applyFont="1" applyBorder="1" applyAlignment="1">
      <alignment horizontal="center" vertical="top"/>
    </xf>
    <xf numFmtId="0" fontId="1" fillId="0" borderId="1" xfId="3" applyFont="1" applyBorder="1" applyAlignment="1">
      <alignment horizontal="justify" vertical="top" wrapText="1"/>
    </xf>
    <xf numFmtId="0" fontId="1" fillId="0" borderId="20" xfId="3" applyFont="1" applyBorder="1" applyAlignment="1">
      <alignment horizontal="right"/>
    </xf>
    <xf numFmtId="0" fontId="1" fillId="0" borderId="2" xfId="3" applyFont="1" applyBorder="1" applyAlignment="1">
      <alignment horizontal="justify" wrapText="1"/>
    </xf>
    <xf numFmtId="168" fontId="1" fillId="0" borderId="2" xfId="3" applyNumberFormat="1" applyFont="1" applyBorder="1" applyAlignment="1">
      <alignment horizontal="center"/>
    </xf>
    <xf numFmtId="3" fontId="1" fillId="0" borderId="2" xfId="3" applyNumberFormat="1" applyFont="1" applyBorder="1" applyAlignment="1">
      <alignment horizontal="center"/>
    </xf>
    <xf numFmtId="168" fontId="1" fillId="0" borderId="2" xfId="9" applyNumberFormat="1" applyFont="1" applyFill="1" applyBorder="1" applyAlignment="1">
      <alignment horizontal="right"/>
    </xf>
    <xf numFmtId="168" fontId="1" fillId="0" borderId="7" xfId="9" applyNumberFormat="1" applyFont="1" applyFill="1" applyBorder="1" applyAlignment="1">
      <alignment horizontal="right"/>
    </xf>
    <xf numFmtId="168" fontId="1" fillId="0" borderId="11" xfId="9" applyNumberFormat="1" applyFont="1" applyFill="1" applyBorder="1" applyAlignment="1">
      <alignment horizontal="right"/>
    </xf>
    <xf numFmtId="0" fontId="1" fillId="0" borderId="20" xfId="3" applyFont="1" applyBorder="1" applyAlignment="1">
      <alignment horizontal="center"/>
    </xf>
    <xf numFmtId="0" fontId="1" fillId="0" borderId="4" xfId="3" applyFont="1" applyBorder="1" applyAlignment="1">
      <alignment horizontal="justify" vertical="top" wrapText="1"/>
    </xf>
    <xf numFmtId="168" fontId="1" fillId="0" borderId="4" xfId="3" applyNumberFormat="1" applyFont="1" applyBorder="1" applyAlignment="1">
      <alignment horizontal="center"/>
    </xf>
    <xf numFmtId="3" fontId="1" fillId="0" borderId="4" xfId="3" applyNumberFormat="1" applyFont="1" applyBorder="1" applyAlignment="1">
      <alignment horizontal="center"/>
    </xf>
    <xf numFmtId="168" fontId="1" fillId="0" borderId="4" xfId="9" applyNumberFormat="1" applyFont="1" applyFill="1" applyBorder="1" applyAlignment="1">
      <alignment horizontal="right"/>
    </xf>
    <xf numFmtId="168" fontId="1" fillId="0" borderId="10" xfId="9" applyNumberFormat="1" applyFont="1" applyFill="1" applyBorder="1" applyAlignment="1">
      <alignment horizontal="right"/>
    </xf>
    <xf numFmtId="168" fontId="1" fillId="0" borderId="12" xfId="9" applyNumberFormat="1" applyFont="1" applyFill="1" applyBorder="1" applyAlignment="1">
      <alignment horizontal="right"/>
    </xf>
    <xf numFmtId="168" fontId="1" fillId="0" borderId="1" xfId="3" applyNumberFormat="1" applyFont="1" applyBorder="1" applyAlignment="1">
      <alignment horizontal="center"/>
    </xf>
    <xf numFmtId="3" fontId="1" fillId="0" borderId="1" xfId="3" applyNumberFormat="1" applyFont="1" applyBorder="1" applyAlignment="1">
      <alignment horizontal="center"/>
    </xf>
    <xf numFmtId="168" fontId="1" fillId="0" borderId="1" xfId="9" applyNumberFormat="1" applyFont="1" applyFill="1" applyBorder="1" applyAlignment="1">
      <alignment horizontal="right"/>
    </xf>
    <xf numFmtId="168" fontId="1" fillId="0" borderId="6" xfId="3" applyNumberFormat="1" applyFont="1" applyBorder="1"/>
    <xf numFmtId="168" fontId="1" fillId="0" borderId="9" xfId="3" applyNumberFormat="1" applyFont="1" applyBorder="1"/>
    <xf numFmtId="0" fontId="8" fillId="0" borderId="20" xfId="3" applyFont="1" applyBorder="1" applyAlignment="1">
      <alignment horizontal="right" vertical="top"/>
    </xf>
    <xf numFmtId="0" fontId="1" fillId="0" borderId="2" xfId="3" applyFont="1" applyBorder="1" applyAlignment="1">
      <alignment horizontal="justify" vertical="center" wrapText="1"/>
    </xf>
    <xf numFmtId="0" fontId="1" fillId="0" borderId="3" xfId="3" applyFont="1" applyBorder="1" applyAlignment="1">
      <alignment horizontal="justify" vertical="center" wrapText="1"/>
    </xf>
    <xf numFmtId="168" fontId="1" fillId="0" borderId="3" xfId="3" applyNumberFormat="1" applyFont="1" applyBorder="1" applyAlignment="1">
      <alignment horizontal="center"/>
    </xf>
    <xf numFmtId="3" fontId="1" fillId="0" borderId="3" xfId="3" applyNumberFormat="1" applyFont="1" applyBorder="1" applyAlignment="1">
      <alignment horizontal="center"/>
    </xf>
    <xf numFmtId="0" fontId="1" fillId="0" borderId="53" xfId="3" applyFont="1" applyBorder="1" applyAlignment="1">
      <alignment horizontal="center" vertical="top"/>
    </xf>
    <xf numFmtId="0" fontId="8" fillId="0" borderId="54" xfId="3" applyFont="1" applyBorder="1" applyAlignment="1">
      <alignment horizontal="right" vertical="top"/>
    </xf>
    <xf numFmtId="0" fontId="1" fillId="0" borderId="63" xfId="3" applyFont="1" applyBorder="1" applyAlignment="1">
      <alignment horizontal="justify" vertical="center" wrapText="1"/>
    </xf>
    <xf numFmtId="168" fontId="1" fillId="0" borderId="63" xfId="3" applyNumberFormat="1" applyFont="1" applyBorder="1" applyAlignment="1">
      <alignment horizontal="center"/>
    </xf>
    <xf numFmtId="3" fontId="1" fillId="0" borderId="63" xfId="3" applyNumberFormat="1" applyFont="1" applyBorder="1" applyAlignment="1">
      <alignment horizontal="center"/>
    </xf>
    <xf numFmtId="168" fontId="1" fillId="0" borderId="63" xfId="9" applyNumberFormat="1" applyFont="1" applyFill="1" applyBorder="1" applyAlignment="1">
      <alignment horizontal="right"/>
    </xf>
    <xf numFmtId="168" fontId="1" fillId="0" borderId="68" xfId="9" applyNumberFormat="1" applyFont="1" applyFill="1" applyBorder="1" applyAlignment="1">
      <alignment horizontal="right"/>
    </xf>
    <xf numFmtId="168" fontId="1" fillId="0" borderId="80" xfId="9" applyNumberFormat="1" applyFont="1" applyFill="1" applyBorder="1" applyAlignment="1">
      <alignment horizontal="right"/>
    </xf>
    <xf numFmtId="0" fontId="1" fillId="0" borderId="20" xfId="3" applyFont="1" applyBorder="1" applyAlignment="1">
      <alignment horizontal="center" vertical="center"/>
    </xf>
    <xf numFmtId="0" fontId="9" fillId="0" borderId="1" xfId="3" applyFont="1" applyBorder="1" applyAlignment="1">
      <alignment horizontal="justify" vertical="center" wrapText="1"/>
    </xf>
    <xf numFmtId="168" fontId="1" fillId="0" borderId="6" xfId="9" applyNumberFormat="1" applyFont="1" applyFill="1" applyBorder="1" applyAlignment="1">
      <alignment horizontal="right"/>
    </xf>
    <xf numFmtId="168" fontId="1" fillId="0" borderId="9" xfId="9" applyNumberFormat="1" applyFont="1" applyFill="1" applyBorder="1" applyAlignment="1">
      <alignment horizontal="right"/>
    </xf>
    <xf numFmtId="0" fontId="4" fillId="2" borderId="0" xfId="3" applyFill="1" applyAlignment="1">
      <alignment vertical="center"/>
    </xf>
    <xf numFmtId="0" fontId="1" fillId="0" borderId="20" xfId="3" applyFont="1" applyBorder="1" applyAlignment="1">
      <alignment horizontal="right" vertical="top"/>
    </xf>
    <xf numFmtId="0" fontId="4" fillId="3" borderId="0" xfId="3" applyFill="1" applyAlignment="1">
      <alignment vertical="center"/>
    </xf>
    <xf numFmtId="1" fontId="1" fillId="0" borderId="20" xfId="3" applyNumberFormat="1" applyFont="1" applyBorder="1" applyAlignment="1">
      <alignment horizontal="center" vertical="center"/>
    </xf>
    <xf numFmtId="168" fontId="1" fillId="0" borderId="1" xfId="3" applyNumberFormat="1" applyFont="1" applyBorder="1" applyAlignment="1">
      <alignment horizontal="center" vertical="center"/>
    </xf>
    <xf numFmtId="168" fontId="1" fillId="0" borderId="1" xfId="9" applyNumberFormat="1" applyFont="1" applyFill="1" applyBorder="1" applyAlignment="1">
      <alignment horizontal="right" vertical="center"/>
    </xf>
    <xf numFmtId="1" fontId="1" fillId="0" borderId="22" xfId="3" applyNumberFormat="1" applyFont="1" applyBorder="1" applyAlignment="1">
      <alignment horizontal="center"/>
    </xf>
    <xf numFmtId="0" fontId="8" fillId="0" borderId="20" xfId="3" applyFont="1" applyBorder="1" applyAlignment="1">
      <alignment horizontal="right" vertical="center"/>
    </xf>
    <xf numFmtId="0" fontId="1" fillId="0" borderId="2" xfId="3" applyFont="1" applyBorder="1" applyAlignment="1">
      <alignment horizontal="center"/>
    </xf>
    <xf numFmtId="0" fontId="4" fillId="3" borderId="0" xfId="3" applyFill="1"/>
    <xf numFmtId="0" fontId="1" fillId="4" borderId="0" xfId="3" applyFont="1" applyFill="1"/>
    <xf numFmtId="0" fontId="4" fillId="4" borderId="0" xfId="3" applyFill="1"/>
    <xf numFmtId="0" fontId="1" fillId="0" borderId="1" xfId="3" applyFont="1" applyBorder="1" applyAlignment="1">
      <alignment horizontal="justify" vertical="center" wrapText="1"/>
    </xf>
    <xf numFmtId="168" fontId="1" fillId="0" borderId="6" xfId="3" applyNumberFormat="1" applyFont="1" applyBorder="1" applyAlignment="1">
      <alignment horizontal="right"/>
    </xf>
    <xf numFmtId="168" fontId="1" fillId="0" borderId="9" xfId="3" applyNumberFormat="1" applyFont="1" applyBorder="1" applyAlignment="1">
      <alignment horizontal="right"/>
    </xf>
    <xf numFmtId="0" fontId="8" fillId="0" borderId="54" xfId="3" applyFont="1" applyBorder="1" applyAlignment="1">
      <alignment horizontal="right"/>
    </xf>
    <xf numFmtId="0" fontId="1" fillId="0" borderId="67" xfId="3" applyFont="1" applyBorder="1" applyAlignment="1">
      <alignment horizontal="left" wrapText="1"/>
    </xf>
    <xf numFmtId="168" fontId="1" fillId="0" borderId="67" xfId="3" applyNumberFormat="1" applyFont="1" applyBorder="1" applyAlignment="1">
      <alignment horizontal="center"/>
    </xf>
    <xf numFmtId="3" fontId="1" fillId="0" borderId="67" xfId="3" applyNumberFormat="1" applyFont="1" applyBorder="1" applyAlignment="1">
      <alignment horizontal="center"/>
    </xf>
    <xf numFmtId="0" fontId="1" fillId="2" borderId="1" xfId="3" applyFont="1" applyFill="1" applyBorder="1" applyAlignment="1">
      <alignment horizontal="justify" vertical="center" wrapText="1"/>
    </xf>
    <xf numFmtId="0" fontId="1" fillId="0" borderId="2" xfId="3" applyFont="1" applyBorder="1" applyAlignment="1">
      <alignment horizontal="left" wrapText="1"/>
    </xf>
    <xf numFmtId="0" fontId="1" fillId="0" borderId="20" xfId="3" applyFont="1" applyBorder="1" applyAlignment="1">
      <alignment horizontal="right" vertical="center"/>
    </xf>
    <xf numFmtId="1" fontId="1" fillId="0" borderId="20" xfId="3" applyNumberFormat="1" applyFont="1" applyBorder="1" applyAlignment="1">
      <alignment horizontal="center" vertical="top"/>
    </xf>
    <xf numFmtId="0" fontId="4" fillId="5" borderId="0" xfId="3" applyFill="1"/>
    <xf numFmtId="1" fontId="1" fillId="0" borderId="22" xfId="3" applyNumberFormat="1" applyFont="1" applyBorder="1" applyAlignment="1">
      <alignment horizontal="center" vertical="top"/>
    </xf>
    <xf numFmtId="0" fontId="1" fillId="0" borderId="3" xfId="3" applyFont="1" applyBorder="1" applyAlignment="1">
      <alignment horizontal="justify" vertical="top" wrapText="1"/>
    </xf>
    <xf numFmtId="0" fontId="1" fillId="0" borderId="54" xfId="3" applyFont="1" applyBorder="1" applyAlignment="1">
      <alignment horizontal="center" vertical="top"/>
    </xf>
    <xf numFmtId="0" fontId="1" fillId="0" borderId="67" xfId="3" applyFont="1" applyBorder="1" applyAlignment="1">
      <alignment horizontal="justify" vertical="top"/>
    </xf>
    <xf numFmtId="165" fontId="1" fillId="0" borderId="2" xfId="3" applyNumberFormat="1" applyFont="1" applyBorder="1" applyAlignment="1">
      <alignment horizontal="justify" vertical="top"/>
    </xf>
    <xf numFmtId="0" fontId="1" fillId="0" borderId="2" xfId="3" applyFont="1" applyBorder="1" applyAlignment="1">
      <alignment horizontal="justify" vertical="top" wrapText="1"/>
    </xf>
    <xf numFmtId="0" fontId="1" fillId="0" borderId="16" xfId="3" applyFont="1" applyBorder="1" applyAlignment="1">
      <alignment horizontal="center" vertical="top"/>
    </xf>
    <xf numFmtId="0" fontId="1" fillId="0" borderId="81" xfId="3" applyFont="1" applyBorder="1" applyAlignment="1">
      <alignment horizontal="center" vertical="top"/>
    </xf>
    <xf numFmtId="0" fontId="5" fillId="0" borderId="30" xfId="3" applyFont="1" applyBorder="1" applyAlignment="1">
      <alignment horizontal="right" vertical="center"/>
    </xf>
    <xf numFmtId="0" fontId="5" fillId="0" borderId="25" xfId="3" applyFont="1" applyBorder="1" applyAlignment="1">
      <alignment horizontal="center" vertical="center"/>
    </xf>
    <xf numFmtId="0" fontId="5" fillId="0" borderId="19" xfId="3" applyFont="1" applyBorder="1" applyAlignment="1">
      <alignment horizontal="center" vertical="center"/>
    </xf>
    <xf numFmtId="168" fontId="5" fillId="0" borderId="18" xfId="3" applyNumberFormat="1" applyFont="1" applyBorder="1" applyAlignment="1">
      <alignment vertical="center"/>
    </xf>
    <xf numFmtId="0" fontId="0" fillId="0" borderId="0" xfId="3" applyFont="1" applyAlignment="1">
      <alignment horizontal="center" vertical="top"/>
    </xf>
    <xf numFmtId="0" fontId="4" fillId="0" borderId="0" xfId="3" applyAlignment="1">
      <alignment vertical="top" wrapText="1"/>
    </xf>
    <xf numFmtId="0" fontId="4" fillId="6" borderId="0" xfId="3" applyFill="1" applyAlignment="1">
      <alignment horizontal="center"/>
    </xf>
    <xf numFmtId="0" fontId="4" fillId="6" borderId="0" xfId="3" applyFill="1"/>
    <xf numFmtId="0" fontId="9" fillId="0" borderId="4" xfId="3" applyFont="1" applyBorder="1" applyAlignment="1">
      <alignment horizontal="justify" vertical="center" wrapText="1"/>
    </xf>
    <xf numFmtId="0" fontId="1" fillId="0" borderId="54" xfId="3" applyFont="1" applyBorder="1" applyAlignment="1">
      <alignment horizontal="center" vertical="center"/>
    </xf>
    <xf numFmtId="0" fontId="1" fillId="0" borderId="67" xfId="3" applyFont="1" applyBorder="1" applyAlignment="1">
      <alignment horizontal="justify" vertical="center" wrapText="1"/>
    </xf>
    <xf numFmtId="0" fontId="8" fillId="0" borderId="20" xfId="3" applyFont="1" applyBorder="1" applyAlignment="1">
      <alignment horizontal="right"/>
    </xf>
    <xf numFmtId="0" fontId="1" fillId="2" borderId="4" xfId="3" applyFont="1" applyFill="1" applyBorder="1" applyAlignment="1">
      <alignment horizontal="justify" vertical="center" wrapText="1"/>
    </xf>
    <xf numFmtId="0" fontId="1" fillId="0" borderId="55" xfId="3" applyFont="1" applyBorder="1" applyAlignment="1">
      <alignment horizontal="center" vertical="top"/>
    </xf>
    <xf numFmtId="0" fontId="1" fillId="0" borderId="64" xfId="3" applyFont="1" applyBorder="1" applyAlignment="1">
      <alignment horizontal="center" vertical="top"/>
    </xf>
    <xf numFmtId="0" fontId="1" fillId="0" borderId="66" xfId="3" applyFont="1" applyBorder="1" applyAlignment="1">
      <alignment horizontal="justify" vertical="top"/>
    </xf>
    <xf numFmtId="168" fontId="1" fillId="0" borderId="66" xfId="3" applyNumberFormat="1" applyFont="1" applyBorder="1" applyAlignment="1">
      <alignment horizontal="center"/>
    </xf>
    <xf numFmtId="3" fontId="1" fillId="0" borderId="66" xfId="3" applyNumberFormat="1" applyFont="1" applyBorder="1" applyAlignment="1">
      <alignment horizontal="center"/>
    </xf>
    <xf numFmtId="168" fontId="5" fillId="0" borderId="25" xfId="3" applyNumberFormat="1" applyFont="1" applyBorder="1" applyAlignment="1">
      <alignment vertical="center"/>
    </xf>
    <xf numFmtId="0" fontId="7" fillId="0" borderId="0" xfId="3" applyFont="1" applyAlignment="1">
      <alignment horizontal="center"/>
    </xf>
    <xf numFmtId="14" fontId="1" fillId="0" borderId="0" xfId="3" applyNumberFormat="1" applyFont="1" applyAlignment="1">
      <alignment horizontal="right"/>
    </xf>
    <xf numFmtId="165" fontId="5" fillId="0" borderId="0" xfId="3" applyNumberFormat="1" applyFont="1" applyAlignment="1">
      <alignment horizontal="left"/>
    </xf>
    <xf numFmtId="0" fontId="15" fillId="0" borderId="0" xfId="3" applyFont="1"/>
    <xf numFmtId="165" fontId="1" fillId="0" borderId="82" xfId="3" applyNumberFormat="1" applyFont="1" applyBorder="1" applyAlignment="1">
      <alignment horizontal="center"/>
    </xf>
    <xf numFmtId="165" fontId="1" fillId="0" borderId="83" xfId="3" applyNumberFormat="1" applyFont="1" applyBorder="1" applyAlignment="1">
      <alignment horizontal="center"/>
    </xf>
    <xf numFmtId="165" fontId="9" fillId="0" borderId="1" xfId="3" applyNumberFormat="1" applyFont="1" applyBorder="1" applyAlignment="1">
      <alignment horizontal="justify" vertical="center" wrapText="1"/>
    </xf>
    <xf numFmtId="165" fontId="1" fillId="0" borderId="1" xfId="3" applyNumberFormat="1" applyFont="1" applyBorder="1" applyAlignment="1">
      <alignment horizontal="center"/>
    </xf>
    <xf numFmtId="0" fontId="1" fillId="0" borderId="28" xfId="3" applyFont="1" applyBorder="1"/>
    <xf numFmtId="0" fontId="1" fillId="0" borderId="29" xfId="3" applyFont="1" applyBorder="1"/>
    <xf numFmtId="0" fontId="1" fillId="0" borderId="79" xfId="3" applyFont="1" applyBorder="1"/>
    <xf numFmtId="0" fontId="1" fillId="0" borderId="1" xfId="3" applyFont="1" applyBorder="1" applyAlignment="1">
      <alignment horizontal="left" vertical="top"/>
    </xf>
    <xf numFmtId="0" fontId="1" fillId="0" borderId="6" xfId="3" applyFont="1" applyBorder="1" applyAlignment="1">
      <alignment horizontal="left" vertical="top"/>
    </xf>
    <xf numFmtId="0" fontId="1" fillId="0" borderId="9" xfId="3" applyFont="1" applyBorder="1" applyAlignment="1">
      <alignment horizontal="left" vertical="top"/>
    </xf>
    <xf numFmtId="169" fontId="1" fillId="0" borderId="22" xfId="3" applyNumberFormat="1" applyFont="1" applyBorder="1" applyAlignment="1">
      <alignment horizontal="center" vertical="top"/>
    </xf>
    <xf numFmtId="0" fontId="1" fillId="0" borderId="1" xfId="3" applyFont="1" applyBorder="1" applyAlignment="1">
      <alignment horizontal="justify" vertical="top"/>
    </xf>
    <xf numFmtId="0" fontId="1" fillId="0" borderId="2" xfId="3" applyFont="1" applyBorder="1" applyAlignment="1">
      <alignment horizontal="justify" vertical="center"/>
    </xf>
    <xf numFmtId="168" fontId="1" fillId="0" borderId="2" xfId="9" applyNumberFormat="1" applyFont="1" applyBorder="1" applyAlignment="1">
      <alignment horizontal="center"/>
    </xf>
    <xf numFmtId="0" fontId="1" fillId="0" borderId="2" xfId="9" applyNumberFormat="1" applyFont="1" applyBorder="1" applyAlignment="1">
      <alignment horizontal="center"/>
    </xf>
    <xf numFmtId="168" fontId="1" fillId="0" borderId="2" xfId="9" applyNumberFormat="1" applyFont="1" applyBorder="1"/>
    <xf numFmtId="168" fontId="1" fillId="0" borderId="7" xfId="9" applyNumberFormat="1" applyFont="1" applyBorder="1"/>
    <xf numFmtId="168" fontId="1" fillId="0" borderId="11" xfId="9" applyNumberFormat="1" applyFont="1" applyBorder="1"/>
    <xf numFmtId="169" fontId="1" fillId="0" borderId="20" xfId="3" quotePrefix="1" applyNumberFormat="1" applyFont="1" applyBorder="1" applyAlignment="1">
      <alignment horizontal="right" vertical="top"/>
    </xf>
    <xf numFmtId="168" fontId="1" fillId="0" borderId="1" xfId="9" applyNumberFormat="1" applyFont="1" applyBorder="1" applyAlignment="1">
      <alignment horizontal="center"/>
    </xf>
    <xf numFmtId="0" fontId="1" fillId="0" borderId="1" xfId="9" applyNumberFormat="1" applyFont="1" applyBorder="1" applyAlignment="1">
      <alignment horizontal="center"/>
    </xf>
    <xf numFmtId="168" fontId="1" fillId="0" borderId="1" xfId="9" applyNumberFormat="1" applyFont="1" applyBorder="1" applyAlignment="1">
      <alignment horizontal="left" vertical="top"/>
    </xf>
    <xf numFmtId="168" fontId="1" fillId="0" borderId="6" xfId="9" applyNumberFormat="1" applyFont="1" applyBorder="1" applyAlignment="1">
      <alignment horizontal="left" vertical="top"/>
    </xf>
    <xf numFmtId="168" fontId="1" fillId="0" borderId="9" xfId="9" applyNumberFormat="1" applyFont="1" applyBorder="1" applyAlignment="1">
      <alignment horizontal="left" vertical="top"/>
    </xf>
    <xf numFmtId="2" fontId="1" fillId="0" borderId="22" xfId="3" applyNumberFormat="1" applyFont="1" applyBorder="1" applyAlignment="1">
      <alignment horizontal="center" vertical="top"/>
    </xf>
    <xf numFmtId="0" fontId="1" fillId="0" borderId="2" xfId="3" applyFont="1" applyBorder="1" applyAlignment="1">
      <alignment horizontal="left" vertical="top"/>
    </xf>
    <xf numFmtId="169" fontId="1" fillId="0" borderId="20" xfId="3" applyNumberFormat="1" applyFont="1" applyBorder="1" applyAlignment="1">
      <alignment horizontal="right" vertical="top"/>
    </xf>
    <xf numFmtId="169" fontId="1" fillId="0" borderId="22" xfId="3" quotePrefix="1" applyNumberFormat="1" applyFont="1" applyBorder="1" applyAlignment="1">
      <alignment horizontal="center" vertical="top"/>
    </xf>
    <xf numFmtId="0" fontId="1" fillId="0" borderId="4" xfId="3" applyFont="1" applyBorder="1" applyAlignment="1">
      <alignment horizontal="justify" vertical="top"/>
    </xf>
    <xf numFmtId="168" fontId="1" fillId="0" borderId="4" xfId="9" applyNumberFormat="1" applyFont="1" applyBorder="1" applyAlignment="1">
      <alignment horizontal="center"/>
    </xf>
    <xf numFmtId="0" fontId="1" fillId="0" borderId="4" xfId="9" applyNumberFormat="1" applyFont="1" applyBorder="1" applyAlignment="1">
      <alignment horizontal="center"/>
    </xf>
    <xf numFmtId="168" fontId="1" fillId="0" borderId="4" xfId="9" applyNumberFormat="1" applyFont="1" applyBorder="1" applyAlignment="1">
      <alignment horizontal="left" vertical="top"/>
    </xf>
    <xf numFmtId="168" fontId="1" fillId="0" borderId="10" xfId="9" applyNumberFormat="1" applyFont="1" applyBorder="1" applyAlignment="1">
      <alignment horizontal="left" vertical="top"/>
    </xf>
    <xf numFmtId="168" fontId="1" fillId="0" borderId="12" xfId="9" applyNumberFormat="1" applyFont="1" applyBorder="1" applyAlignment="1">
      <alignment horizontal="left" vertical="top"/>
    </xf>
    <xf numFmtId="2" fontId="1" fillId="0" borderId="22" xfId="3" quotePrefix="1" applyNumberFormat="1" applyFont="1" applyBorder="1" applyAlignment="1">
      <alignment horizontal="center" vertical="top"/>
    </xf>
    <xf numFmtId="169" fontId="1" fillId="0" borderId="20" xfId="3" quotePrefix="1" applyNumberFormat="1" applyFont="1" applyBorder="1" applyAlignment="1">
      <alignment horizontal="right" vertical="center"/>
    </xf>
    <xf numFmtId="0" fontId="1" fillId="0" borderId="2" xfId="3" applyFont="1" applyBorder="1" applyAlignment="1">
      <alignment vertical="top"/>
    </xf>
    <xf numFmtId="2" fontId="1" fillId="0" borderId="20" xfId="3" applyNumberFormat="1" applyFont="1" applyBorder="1" applyAlignment="1">
      <alignment horizontal="right" vertical="top"/>
    </xf>
    <xf numFmtId="3" fontId="1" fillId="2" borderId="3" xfId="3" applyNumberFormat="1" applyFont="1" applyFill="1" applyBorder="1" applyAlignment="1">
      <alignment horizontal="justify" vertical="top"/>
    </xf>
    <xf numFmtId="169" fontId="1" fillId="0" borderId="53" xfId="3" quotePrefix="1" applyNumberFormat="1" applyFont="1" applyBorder="1" applyAlignment="1">
      <alignment horizontal="center" vertical="top"/>
    </xf>
    <xf numFmtId="2" fontId="1" fillId="0" borderId="54" xfId="3" applyNumberFormat="1" applyFont="1" applyBorder="1" applyAlignment="1">
      <alignment horizontal="right" vertical="top"/>
    </xf>
    <xf numFmtId="3" fontId="1" fillId="2" borderId="63" xfId="3" applyNumberFormat="1" applyFont="1" applyFill="1" applyBorder="1" applyAlignment="1">
      <alignment horizontal="justify" vertical="top"/>
    </xf>
    <xf numFmtId="168" fontId="1" fillId="0" borderId="67" xfId="9" applyNumberFormat="1" applyFont="1" applyBorder="1" applyAlignment="1">
      <alignment horizontal="center"/>
    </xf>
    <xf numFmtId="0" fontId="1" fillId="0" borderId="67" xfId="9" applyNumberFormat="1" applyFont="1" applyBorder="1" applyAlignment="1">
      <alignment horizontal="center"/>
    </xf>
    <xf numFmtId="168" fontId="1" fillId="0" borderId="67" xfId="9" applyNumberFormat="1" applyFont="1" applyBorder="1" applyAlignment="1">
      <alignment horizontal="left"/>
    </xf>
    <xf numFmtId="168" fontId="1" fillId="0" borderId="68" xfId="9" applyNumberFormat="1" applyFont="1" applyBorder="1"/>
    <xf numFmtId="168" fontId="1" fillId="0" borderId="80" xfId="9" applyNumberFormat="1" applyFont="1" applyBorder="1"/>
    <xf numFmtId="0" fontId="1" fillId="0" borderId="3" xfId="3" applyFont="1" applyBorder="1" applyAlignment="1">
      <alignment horizontal="left" vertical="top"/>
    </xf>
    <xf numFmtId="168" fontId="1" fillId="0" borderId="3" xfId="9" applyNumberFormat="1" applyFont="1" applyBorder="1" applyAlignment="1">
      <alignment horizontal="center"/>
    </xf>
    <xf numFmtId="0" fontId="1" fillId="0" borderId="3" xfId="9" applyNumberFormat="1" applyFont="1" applyBorder="1" applyAlignment="1">
      <alignment horizontal="center"/>
    </xf>
    <xf numFmtId="2" fontId="1" fillId="0" borderId="20" xfId="3" applyNumberFormat="1" applyFont="1" applyBorder="1" applyAlignment="1">
      <alignment horizontal="right" vertical="center"/>
    </xf>
    <xf numFmtId="0" fontId="1" fillId="0" borderId="3" xfId="3" applyFont="1" applyBorder="1" applyAlignment="1">
      <alignment horizontal="left" vertical="center"/>
    </xf>
    <xf numFmtId="2" fontId="1" fillId="0" borderId="31" xfId="3" applyNumberFormat="1" applyFont="1" applyBorder="1" applyAlignment="1">
      <alignment horizontal="center" vertical="top"/>
    </xf>
    <xf numFmtId="2" fontId="1" fillId="0" borderId="32" xfId="3" applyNumberFormat="1" applyFont="1" applyBorder="1" applyAlignment="1">
      <alignment horizontal="right" vertical="top"/>
    </xf>
    <xf numFmtId="0" fontId="1" fillId="0" borderId="27" xfId="3" applyFont="1" applyBorder="1" applyAlignment="1">
      <alignment horizontal="left" vertical="top"/>
    </xf>
    <xf numFmtId="168" fontId="1" fillId="0" borderId="27" xfId="9" applyNumberFormat="1" applyFont="1" applyBorder="1" applyAlignment="1">
      <alignment horizontal="center"/>
    </xf>
    <xf numFmtId="0" fontId="1" fillId="0" borderId="27" xfId="9" applyNumberFormat="1" applyFont="1" applyBorder="1" applyAlignment="1">
      <alignment horizontal="center"/>
    </xf>
    <xf numFmtId="0" fontId="9" fillId="0" borderId="16" xfId="3" applyFont="1" applyBorder="1" applyAlignment="1">
      <alignment horizontal="center"/>
    </xf>
    <xf numFmtId="0" fontId="9" fillId="0" borderId="81" xfId="3" applyFont="1" applyBorder="1" applyAlignment="1">
      <alignment horizontal="center"/>
    </xf>
    <xf numFmtId="168" fontId="9" fillId="0" borderId="25" xfId="9" applyNumberFormat="1" applyFont="1" applyBorder="1" applyAlignment="1">
      <alignment horizontal="right" vertical="center"/>
    </xf>
    <xf numFmtId="168" fontId="9" fillId="0" borderId="25" xfId="9" applyNumberFormat="1" applyFont="1" applyBorder="1" applyAlignment="1">
      <alignment horizontal="center"/>
    </xf>
    <xf numFmtId="168" fontId="9" fillId="0" borderId="25" xfId="9" quotePrefix="1" applyNumberFormat="1" applyFont="1" applyBorder="1" applyAlignment="1">
      <alignment horizontal="center"/>
    </xf>
    <xf numFmtId="168" fontId="9" fillId="0" borderId="18" xfId="9" applyNumberFormat="1" applyFont="1" applyBorder="1" applyAlignment="1">
      <alignment vertical="center"/>
    </xf>
    <xf numFmtId="168" fontId="9" fillId="0" borderId="25" xfId="9" applyNumberFormat="1" applyFont="1" applyBorder="1"/>
    <xf numFmtId="0" fontId="9" fillId="0" borderId="22" xfId="3" quotePrefix="1" applyFont="1" applyBorder="1" applyAlignment="1">
      <alignment horizontal="center"/>
    </xf>
    <xf numFmtId="0" fontId="9" fillId="0" borderId="20" xfId="3" quotePrefix="1" applyFont="1" applyBorder="1" applyAlignment="1">
      <alignment horizontal="center"/>
    </xf>
    <xf numFmtId="0" fontId="9" fillId="0" borderId="57" xfId="3" applyFont="1" applyBorder="1" applyAlignment="1">
      <alignment horizontal="left" vertical="center"/>
    </xf>
    <xf numFmtId="168" fontId="1" fillId="0" borderId="57" xfId="9" applyNumberFormat="1" applyFont="1" applyBorder="1" applyAlignment="1">
      <alignment horizontal="center"/>
    </xf>
    <xf numFmtId="168" fontId="1" fillId="0" borderId="57" xfId="9" applyNumberFormat="1" applyFont="1" applyBorder="1"/>
    <xf numFmtId="168" fontId="1" fillId="0" borderId="56" xfId="9" applyNumberFormat="1" applyFont="1" applyBorder="1"/>
    <xf numFmtId="168" fontId="1" fillId="0" borderId="61" xfId="9" applyNumberFormat="1" applyFont="1" applyBorder="1"/>
    <xf numFmtId="168" fontId="1" fillId="0" borderId="1" xfId="9" applyNumberFormat="1" applyFont="1" applyBorder="1"/>
    <xf numFmtId="168" fontId="1" fillId="0" borderId="6" xfId="9" applyNumberFormat="1" applyFont="1" applyBorder="1"/>
    <xf numFmtId="168" fontId="1" fillId="0" borderId="9" xfId="9" applyNumberFormat="1" applyFont="1" applyBorder="1"/>
    <xf numFmtId="0" fontId="1" fillId="0" borderId="2" xfId="3" applyFont="1" applyBorder="1" applyAlignment="1">
      <alignment horizontal="left" vertical="center"/>
    </xf>
    <xf numFmtId="1" fontId="1" fillId="0" borderId="0" xfId="3" applyNumberFormat="1" applyFont="1"/>
    <xf numFmtId="0" fontId="1" fillId="0" borderId="1" xfId="3" applyFont="1" applyBorder="1" applyAlignment="1">
      <alignment horizontal="left"/>
    </xf>
    <xf numFmtId="0" fontId="1" fillId="0" borderId="2" xfId="3" applyFont="1" applyBorder="1" applyAlignment="1">
      <alignment horizontal="left"/>
    </xf>
    <xf numFmtId="0" fontId="1" fillId="0" borderId="3" xfId="3" applyFont="1" applyBorder="1" applyAlignment="1">
      <alignment horizontal="left"/>
    </xf>
    <xf numFmtId="168" fontId="9" fillId="0" borderId="25" xfId="9" applyNumberFormat="1" applyFont="1" applyBorder="1" applyAlignment="1"/>
    <xf numFmtId="168" fontId="9" fillId="0" borderId="25" xfId="9" quotePrefix="1" applyNumberFormat="1" applyFont="1" applyBorder="1" applyAlignment="1"/>
    <xf numFmtId="0" fontId="9" fillId="0" borderId="1" xfId="3" applyFont="1" applyBorder="1" applyAlignment="1">
      <alignment horizontal="justify" vertical="top" wrapText="1"/>
    </xf>
    <xf numFmtId="0" fontId="1" fillId="0" borderId="1" xfId="3" quotePrefix="1" applyFont="1" applyBorder="1" applyAlignment="1">
      <alignment horizontal="justify" vertical="top" wrapText="1"/>
    </xf>
    <xf numFmtId="168" fontId="1" fillId="0" borderId="1" xfId="9" applyNumberFormat="1" applyFont="1" applyBorder="1" applyAlignment="1"/>
    <xf numFmtId="168" fontId="1" fillId="0" borderId="6" xfId="9" applyNumberFormat="1" applyFont="1" applyBorder="1" applyAlignment="1"/>
    <xf numFmtId="0" fontId="1" fillId="2" borderId="2" xfId="3" applyFont="1" applyFill="1" applyBorder="1" applyAlignment="1">
      <alignment horizontal="left"/>
    </xf>
    <xf numFmtId="0" fontId="1" fillId="2" borderId="3" xfId="3" applyFont="1" applyFill="1" applyBorder="1" applyAlignment="1">
      <alignment horizontal="left"/>
    </xf>
    <xf numFmtId="0" fontId="1" fillId="0" borderId="1" xfId="3" quotePrefix="1" applyFont="1" applyBorder="1" applyAlignment="1">
      <alignment horizontal="left"/>
    </xf>
    <xf numFmtId="0" fontId="1" fillId="0" borderId="31" xfId="3" applyFont="1" applyBorder="1" applyAlignment="1">
      <alignment horizontal="center" vertical="top"/>
    </xf>
    <xf numFmtId="168" fontId="9" fillId="0" borderId="30" xfId="9" applyNumberFormat="1" applyFont="1" applyBorder="1" applyAlignment="1">
      <alignment horizontal="right" vertical="center"/>
    </xf>
    <xf numFmtId="168" fontId="9" fillId="0" borderId="30" xfId="9" applyNumberFormat="1" applyFont="1" applyBorder="1" applyAlignment="1"/>
    <xf numFmtId="168" fontId="9" fillId="0" borderId="81" xfId="9" applyNumberFormat="1" applyFont="1" applyBorder="1" applyAlignment="1">
      <alignment horizontal="center"/>
    </xf>
    <xf numFmtId="168" fontId="1" fillId="0" borderId="25" xfId="9" applyNumberFormat="1" applyFont="1" applyBorder="1"/>
    <xf numFmtId="0" fontId="9" fillId="0" borderId="22" xfId="3" applyFont="1" applyBorder="1" applyAlignment="1">
      <alignment horizontal="center" vertical="top"/>
    </xf>
    <xf numFmtId="0" fontId="9" fillId="0" borderId="20" xfId="3" applyFont="1" applyBorder="1" applyAlignment="1">
      <alignment horizontal="center" vertical="top"/>
    </xf>
    <xf numFmtId="0" fontId="9" fillId="0" borderId="57" xfId="3" applyFont="1" applyBorder="1" applyAlignment="1">
      <alignment horizontal="justify" vertical="center"/>
    </xf>
    <xf numFmtId="0" fontId="1" fillId="0" borderId="1" xfId="3" applyFont="1" applyBorder="1" applyAlignment="1" applyProtection="1">
      <alignment horizontal="justify" vertical="center" wrapText="1"/>
      <protection hidden="1"/>
    </xf>
    <xf numFmtId="168" fontId="9" fillId="0" borderId="6" xfId="9" applyNumberFormat="1" applyFont="1" applyBorder="1" applyAlignment="1"/>
    <xf numFmtId="168" fontId="9" fillId="0" borderId="1" xfId="9" applyNumberFormat="1" applyFont="1" applyBorder="1" applyAlignment="1"/>
    <xf numFmtId="168" fontId="9" fillId="0" borderId="20" xfId="9" applyNumberFormat="1" applyFont="1" applyBorder="1" applyAlignment="1">
      <alignment horizontal="center"/>
    </xf>
    <xf numFmtId="168" fontId="9" fillId="0" borderId="0" xfId="9" applyNumberFormat="1" applyFont="1" applyBorder="1" applyAlignment="1">
      <alignment horizontal="center"/>
    </xf>
    <xf numFmtId="168" fontId="9" fillId="0" borderId="1" xfId="9" applyNumberFormat="1" applyFont="1" applyBorder="1" applyAlignment="1">
      <alignment horizontal="center"/>
    </xf>
    <xf numFmtId="168" fontId="9" fillId="0" borderId="84" xfId="9" applyNumberFormat="1" applyFont="1" applyBorder="1" applyAlignment="1">
      <alignment horizontal="center"/>
    </xf>
    <xf numFmtId="0" fontId="1" fillId="0" borderId="2" xfId="3" applyFont="1" applyBorder="1" applyAlignment="1">
      <alignment horizontal="justify"/>
    </xf>
    <xf numFmtId="0" fontId="1" fillId="0" borderId="1" xfId="3" applyFont="1" applyBorder="1" applyAlignment="1" applyProtection="1">
      <alignment horizontal="justify" vertical="top" wrapText="1"/>
      <protection hidden="1"/>
    </xf>
    <xf numFmtId="0" fontId="1" fillId="0" borderId="1" xfId="3" applyFont="1" applyBorder="1"/>
    <xf numFmtId="168" fontId="1" fillId="0" borderId="0" xfId="9" applyNumberFormat="1" applyFont="1" applyBorder="1"/>
    <xf numFmtId="3" fontId="1" fillId="0" borderId="2" xfId="3" applyNumberFormat="1" applyFont="1" applyBorder="1" applyAlignment="1">
      <alignment horizontal="justify" vertical="center"/>
    </xf>
    <xf numFmtId="0" fontId="9" fillId="0" borderId="57" xfId="3" applyFont="1" applyBorder="1" applyAlignment="1">
      <alignment horizontal="justify"/>
    </xf>
    <xf numFmtId="168" fontId="9" fillId="0" borderId="30" xfId="9" applyNumberFormat="1" applyFont="1" applyBorder="1"/>
    <xf numFmtId="0" fontId="1" fillId="0" borderId="22" xfId="3" applyFont="1" applyBorder="1" applyAlignment="1">
      <alignment horizontal="left"/>
    </xf>
    <xf numFmtId="0" fontId="1" fillId="0" borderId="84" xfId="3" applyFont="1" applyBorder="1"/>
    <xf numFmtId="0" fontId="1" fillId="0" borderId="16" xfId="3" applyFont="1" applyBorder="1" applyAlignment="1">
      <alignment horizontal="center"/>
    </xf>
    <xf numFmtId="0" fontId="1" fillId="0" borderId="19" xfId="3" applyFont="1" applyBorder="1" applyAlignment="1">
      <alignment horizontal="center"/>
    </xf>
    <xf numFmtId="0" fontId="9" fillId="0" borderId="19" xfId="3" quotePrefix="1" applyFont="1" applyBorder="1" applyAlignment="1">
      <alignment horizontal="right" vertical="center"/>
    </xf>
    <xf numFmtId="0" fontId="9" fillId="0" borderId="25" xfId="3" quotePrefix="1" applyFont="1" applyBorder="1" applyAlignment="1">
      <alignment horizontal="right" vertical="center"/>
    </xf>
    <xf numFmtId="0" fontId="1" fillId="0" borderId="19" xfId="3" quotePrefix="1" applyFont="1" applyBorder="1" applyAlignment="1">
      <alignment vertical="center"/>
    </xf>
    <xf numFmtId="168" fontId="1" fillId="0" borderId="25" xfId="9" quotePrefix="1" applyNumberFormat="1" applyFont="1" applyBorder="1" applyAlignment="1">
      <alignment vertical="center"/>
    </xf>
    <xf numFmtId="168" fontId="9" fillId="0" borderId="18" xfId="9" quotePrefix="1" applyNumberFormat="1" applyFont="1" applyBorder="1" applyAlignment="1">
      <alignment vertical="center"/>
    </xf>
    <xf numFmtId="168" fontId="1" fillId="0" borderId="81" xfId="9" quotePrefix="1" applyNumberFormat="1" applyFont="1" applyBorder="1" applyAlignment="1">
      <alignment vertical="center"/>
    </xf>
    <xf numFmtId="0" fontId="16" fillId="0" borderId="85" xfId="3" applyFont="1" applyBorder="1" applyAlignment="1">
      <alignment horizontal="center" vertical="center"/>
    </xf>
    <xf numFmtId="167" fontId="16" fillId="0" borderId="85" xfId="3" applyNumberFormat="1" applyFont="1" applyBorder="1" applyAlignment="1">
      <alignment horizontal="center" vertical="center"/>
    </xf>
    <xf numFmtId="167" fontId="16" fillId="0" borderId="85" xfId="13" applyNumberFormat="1" applyFont="1" applyBorder="1" applyAlignment="1">
      <alignment horizontal="center" vertical="center"/>
    </xf>
    <xf numFmtId="0" fontId="17" fillId="0" borderId="85" xfId="3" applyFont="1" applyBorder="1" applyAlignment="1">
      <alignment horizontal="center" vertical="center"/>
    </xf>
    <xf numFmtId="0" fontId="1" fillId="0" borderId="0" xfId="3" applyFont="1" applyAlignment="1">
      <alignment horizontal="left" vertical="top" wrapText="1"/>
    </xf>
    <xf numFmtId="165" fontId="9" fillId="0" borderId="21" xfId="3" applyNumberFormat="1" applyFont="1" applyBorder="1" applyAlignment="1">
      <alignment horizontal="center" vertical="center"/>
    </xf>
    <xf numFmtId="165" fontId="9" fillId="0" borderId="17" xfId="3" applyNumberFormat="1" applyFont="1" applyBorder="1" applyAlignment="1">
      <alignment horizontal="center" vertical="center"/>
    </xf>
    <xf numFmtId="3" fontId="9" fillId="0" borderId="34" xfId="3" applyNumberFormat="1" applyFont="1" applyBorder="1" applyAlignment="1">
      <alignment horizontal="center" vertical="center"/>
    </xf>
    <xf numFmtId="3" fontId="9" fillId="0" borderId="35" xfId="3" applyNumberFormat="1" applyFont="1" applyBorder="1" applyAlignment="1">
      <alignment horizontal="center" vertical="center"/>
    </xf>
    <xf numFmtId="3" fontId="9" fillId="0" borderId="47" xfId="3" applyNumberFormat="1" applyFont="1" applyBorder="1" applyAlignment="1">
      <alignment horizontal="center" vertical="center"/>
    </xf>
    <xf numFmtId="0" fontId="1" fillId="0" borderId="0" xfId="3" applyFont="1" applyAlignment="1">
      <alignment horizontal="left" vertical="top"/>
    </xf>
    <xf numFmtId="0" fontId="1" fillId="0" borderId="0" xfId="3" applyFont="1" applyAlignment="1">
      <alignment horizontal="left" vertical="center" wrapText="1"/>
    </xf>
    <xf numFmtId="0" fontId="4" fillId="0" borderId="0" xfId="3" applyAlignment="1">
      <alignment horizontal="left"/>
    </xf>
    <xf numFmtId="0" fontId="0" fillId="0" borderId="0" xfId="3" applyFont="1" applyAlignment="1">
      <alignment horizontal="left" vertical="top" wrapText="1"/>
    </xf>
    <xf numFmtId="0" fontId="5" fillId="0" borderId="5" xfId="3" applyFont="1" applyBorder="1" applyAlignment="1">
      <alignment horizontal="center" vertical="center"/>
    </xf>
    <xf numFmtId="165" fontId="9" fillId="0" borderId="55" xfId="3" applyNumberFormat="1" applyFont="1" applyBorder="1" applyAlignment="1">
      <alignment horizontal="center" vertical="center"/>
    </xf>
    <xf numFmtId="165" fontId="9" fillId="0" borderId="33" xfId="3" applyNumberFormat="1" applyFont="1" applyBorder="1" applyAlignment="1">
      <alignment horizontal="center" vertical="center"/>
    </xf>
    <xf numFmtId="165" fontId="9" fillId="0" borderId="31" xfId="3" applyNumberFormat="1" applyFont="1" applyBorder="1" applyAlignment="1">
      <alignment horizontal="center" vertical="center"/>
    </xf>
    <xf numFmtId="165" fontId="9" fillId="0" borderId="76" xfId="3" applyNumberFormat="1" applyFont="1" applyBorder="1" applyAlignment="1">
      <alignment horizontal="center" vertical="center"/>
    </xf>
    <xf numFmtId="165" fontId="9" fillId="0" borderId="57" xfId="3" applyNumberFormat="1" applyFont="1" applyBorder="1" applyAlignment="1">
      <alignment horizontal="center" vertical="center"/>
    </xf>
    <xf numFmtId="165" fontId="9" fillId="0" borderId="77" xfId="3" applyNumberFormat="1" applyFont="1" applyBorder="1" applyAlignment="1">
      <alignment horizontal="center" vertical="center"/>
    </xf>
    <xf numFmtId="165" fontId="9" fillId="0" borderId="57" xfId="3" applyNumberFormat="1" applyFont="1" applyBorder="1" applyAlignment="1">
      <alignment horizontal="center" vertical="center" wrapText="1"/>
    </xf>
    <xf numFmtId="165" fontId="9" fillId="0" borderId="77" xfId="3" applyNumberFormat="1" applyFont="1" applyBorder="1" applyAlignment="1">
      <alignment horizontal="center" vertical="center" wrapText="1"/>
    </xf>
    <xf numFmtId="165" fontId="9" fillId="0" borderId="73" xfId="3" applyNumberFormat="1" applyFont="1" applyBorder="1" applyAlignment="1">
      <alignment horizontal="center" vertical="center" wrapText="1"/>
    </xf>
    <xf numFmtId="165" fontId="9" fillId="0" borderId="74" xfId="3" applyNumberFormat="1" applyFont="1" applyBorder="1" applyAlignment="1">
      <alignment horizontal="center" vertical="center" wrapText="1"/>
    </xf>
    <xf numFmtId="165" fontId="9" fillId="0" borderId="75" xfId="3" applyNumberFormat="1" applyFont="1" applyBorder="1" applyAlignment="1">
      <alignment horizontal="center" vertical="center" wrapText="1"/>
    </xf>
    <xf numFmtId="0" fontId="1" fillId="0" borderId="16" xfId="3" applyFont="1" applyBorder="1" applyAlignment="1">
      <alignment horizontal="center" vertical="top"/>
    </xf>
    <xf numFmtId="0" fontId="1" fillId="0" borderId="81" xfId="3" applyFont="1" applyBorder="1" applyAlignment="1">
      <alignment horizontal="center" vertical="top"/>
    </xf>
    <xf numFmtId="165" fontId="6" fillId="0" borderId="0" xfId="3" applyNumberFormat="1" applyFont="1" applyAlignment="1">
      <alignment horizontal="left"/>
    </xf>
    <xf numFmtId="165" fontId="4" fillId="0" borderId="0" xfId="3" applyNumberFormat="1" applyAlignment="1">
      <alignment horizontal="left"/>
    </xf>
  </cellXfs>
  <cellStyles count="15">
    <cellStyle name="Comma" xfId="13"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Normal_Book1" xfId="14" xr:uid="{32F89E1F-A8EA-4493-8E04-494C4335153F}"/>
    <cellStyle name="Percent" xfId="10" builtinId="5"/>
    <cellStyle name="Percent 2" xfId="5" xr:uid="{00000000-0005-0000-0000-00000C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7"/>
  <sheetViews>
    <sheetView showGridLines="0" tabSelected="1" zoomScaleNormal="100" zoomScaleSheetLayoutView="100" workbookViewId="0">
      <pane ySplit="8" topLeftCell="A75" activePane="bottomLeft" state="frozen"/>
      <selection activeCell="H12" sqref="H12"/>
      <selection pane="bottomLeft" activeCell="L79" sqref="L79"/>
    </sheetView>
  </sheetViews>
  <sheetFormatPr defaultColWidth="9" defaultRowHeight="14.25" x14ac:dyDescent="0.2"/>
  <cols>
    <col min="1" max="1" width="4.625" style="30" customWidth="1"/>
    <col min="2" max="2" width="5.625" style="39" customWidth="1"/>
    <col min="3" max="3" width="46.125" style="29" customWidth="1"/>
    <col min="4" max="4" width="6.375" style="30" customWidth="1"/>
    <col min="5" max="5" width="7.875" style="9" customWidth="1"/>
    <col min="6" max="6" width="12.625" style="31" customWidth="1"/>
    <col min="7" max="7" width="14.625" style="31" customWidth="1"/>
    <col min="8" max="8" width="10.625" style="31" customWidth="1"/>
    <col min="9" max="9" width="12.625" style="31" customWidth="1"/>
    <col min="10" max="10" width="16.625" style="31" customWidth="1"/>
    <col min="11" max="11" width="9.875" style="30" bestFit="1" customWidth="1"/>
    <col min="12" max="12" width="9" style="30"/>
    <col min="13" max="13" width="9" style="29"/>
    <col min="14" max="14" width="21" style="29" customWidth="1"/>
    <col min="15" max="15" width="18.5" style="29" customWidth="1"/>
    <col min="16" max="16384" width="9" style="29"/>
  </cols>
  <sheetData>
    <row r="1" spans="1:12" s="3" customFormat="1" ht="18" customHeight="1" x14ac:dyDescent="0.2">
      <c r="A1" s="21" t="s">
        <v>103</v>
      </c>
      <c r="B1" s="21"/>
      <c r="C1" s="22"/>
      <c r="D1" s="23"/>
      <c r="E1" s="8"/>
      <c r="F1" s="24"/>
      <c r="G1" s="24"/>
      <c r="H1" s="24"/>
      <c r="I1" s="24"/>
      <c r="J1" s="73"/>
      <c r="K1" s="146"/>
      <c r="L1" s="146"/>
    </row>
    <row r="2" spans="1:12" s="3" customFormat="1" ht="18" customHeight="1" x14ac:dyDescent="0.2">
      <c r="A2" s="5" t="s">
        <v>44</v>
      </c>
      <c r="B2" s="5"/>
      <c r="C2" s="22"/>
      <c r="D2" s="23"/>
      <c r="E2" s="8"/>
      <c r="F2" s="24"/>
      <c r="G2" s="109"/>
      <c r="H2" s="26"/>
      <c r="I2" s="24"/>
      <c r="J2" s="25"/>
      <c r="K2" s="146"/>
      <c r="L2" s="146"/>
    </row>
    <row r="3" spans="1:12" s="26" customFormat="1" ht="7.5" customHeight="1" x14ac:dyDescent="0.2">
      <c r="A3" s="5"/>
      <c r="B3" s="5"/>
      <c r="C3" s="22"/>
      <c r="D3" s="23"/>
      <c r="E3" s="8"/>
      <c r="F3" s="24"/>
      <c r="G3" s="24"/>
      <c r="H3" s="24"/>
      <c r="I3" s="24"/>
      <c r="J3" s="24"/>
      <c r="K3" s="157"/>
      <c r="L3" s="157"/>
    </row>
    <row r="4" spans="1:12" s="26" customFormat="1" ht="18" customHeight="1" x14ac:dyDescent="0.2">
      <c r="A4" s="21" t="s">
        <v>82</v>
      </c>
      <c r="B4" s="5"/>
      <c r="D4" s="23"/>
      <c r="E4" s="8"/>
      <c r="F4" s="24"/>
      <c r="G4" s="24"/>
      <c r="H4" s="24"/>
      <c r="I4" s="24"/>
      <c r="J4" s="108" t="s">
        <v>38</v>
      </c>
      <c r="K4" s="157"/>
      <c r="L4" s="157"/>
    </row>
    <row r="5" spans="1:12" s="26" customFormat="1" ht="17.25" customHeight="1" x14ac:dyDescent="0.2">
      <c r="A5" s="5" t="s">
        <v>65</v>
      </c>
      <c r="B5" s="5"/>
      <c r="D5" s="23"/>
      <c r="E5" s="8"/>
      <c r="F5" s="24"/>
      <c r="G5" s="24"/>
      <c r="H5" s="24"/>
      <c r="I5" s="24"/>
      <c r="J5" s="108" t="s">
        <v>104</v>
      </c>
      <c r="K5" s="157"/>
      <c r="L5" s="157"/>
    </row>
    <row r="6" spans="1:12" s="26" customFormat="1" ht="12" customHeight="1" thickBot="1" x14ac:dyDescent="0.25">
      <c r="A6" s="5"/>
      <c r="B6" s="5"/>
      <c r="D6" s="23"/>
      <c r="E6" s="8"/>
      <c r="F6" s="24"/>
      <c r="G6" s="24"/>
      <c r="H6" s="24"/>
      <c r="I6" s="24"/>
      <c r="J6" s="35"/>
      <c r="K6" s="157"/>
      <c r="L6" s="157"/>
    </row>
    <row r="7" spans="1:12" s="3" customFormat="1" ht="18" customHeight="1" thickBot="1" x14ac:dyDescent="0.25">
      <c r="A7" s="111"/>
      <c r="B7" s="111"/>
      <c r="C7" s="20"/>
      <c r="D7" s="112"/>
      <c r="E7" s="113"/>
      <c r="F7" s="477" t="s">
        <v>6</v>
      </c>
      <c r="G7" s="478"/>
      <c r="H7" s="479" t="s">
        <v>7</v>
      </c>
      <c r="I7" s="478"/>
      <c r="J7" s="123" t="s">
        <v>8</v>
      </c>
      <c r="K7" s="146"/>
      <c r="L7" s="146"/>
    </row>
    <row r="8" spans="1:12" s="120" customFormat="1" ht="22.5" customHeight="1" thickBot="1" x14ac:dyDescent="0.25">
      <c r="A8" s="475" t="s">
        <v>14</v>
      </c>
      <c r="B8" s="476"/>
      <c r="C8" s="114" t="s">
        <v>0</v>
      </c>
      <c r="D8" s="114" t="s">
        <v>1</v>
      </c>
      <c r="E8" s="115" t="s">
        <v>2</v>
      </c>
      <c r="F8" s="116" t="s">
        <v>3</v>
      </c>
      <c r="G8" s="117" t="s">
        <v>11</v>
      </c>
      <c r="H8" s="118" t="s">
        <v>3</v>
      </c>
      <c r="I8" s="117" t="s">
        <v>11</v>
      </c>
      <c r="J8" s="119" t="s">
        <v>11</v>
      </c>
      <c r="K8" s="158"/>
      <c r="L8" s="158"/>
    </row>
    <row r="9" spans="1:12" s="27" customFormat="1" ht="8.25" customHeight="1" thickTop="1" x14ac:dyDescent="0.2">
      <c r="A9" s="45"/>
      <c r="B9" s="48"/>
      <c r="C9" s="49"/>
      <c r="D9" s="49"/>
      <c r="E9" s="50"/>
      <c r="F9" s="86"/>
      <c r="G9" s="87"/>
      <c r="H9" s="100"/>
      <c r="I9" s="101"/>
      <c r="J9" s="46"/>
      <c r="K9" s="159"/>
      <c r="L9" s="159"/>
    </row>
    <row r="10" spans="1:12" s="2" customFormat="1" ht="38.25" x14ac:dyDescent="0.2">
      <c r="A10" s="28"/>
      <c r="B10" s="47"/>
      <c r="C10" s="42" t="s">
        <v>39</v>
      </c>
      <c r="D10" s="1"/>
      <c r="E10" s="16"/>
      <c r="F10" s="88"/>
      <c r="G10" s="89"/>
      <c r="H10" s="102"/>
      <c r="I10" s="89"/>
      <c r="J10" s="15"/>
      <c r="K10" s="85"/>
      <c r="L10" s="85"/>
    </row>
    <row r="11" spans="1:12" s="2" customFormat="1" ht="134.25" customHeight="1" x14ac:dyDescent="0.2">
      <c r="A11" s="11">
        <v>1</v>
      </c>
      <c r="B11" s="37"/>
      <c r="C11" s="7" t="s">
        <v>42</v>
      </c>
      <c r="D11" s="1"/>
      <c r="E11" s="16"/>
      <c r="F11" s="90"/>
      <c r="G11" s="91"/>
      <c r="H11" s="103"/>
      <c r="I11" s="91"/>
      <c r="J11" s="15"/>
      <c r="K11" s="85"/>
      <c r="L11" s="85"/>
    </row>
    <row r="12" spans="1:12" s="3" customFormat="1" ht="33.950000000000003" customHeight="1" x14ac:dyDescent="0.2">
      <c r="A12" s="10"/>
      <c r="B12" s="124">
        <f>A11+0.1</f>
        <v>1.1000000000000001</v>
      </c>
      <c r="C12" s="69" t="s">
        <v>66</v>
      </c>
      <c r="D12" s="6" t="s">
        <v>10</v>
      </c>
      <c r="E12" s="17">
        <v>1</v>
      </c>
      <c r="F12" s="207">
        <v>30000</v>
      </c>
      <c r="G12" s="208">
        <f>F12*E12</f>
        <v>30000</v>
      </c>
      <c r="H12" s="209">
        <v>30000</v>
      </c>
      <c r="I12" s="208">
        <f>H12*E12</f>
        <v>30000</v>
      </c>
      <c r="J12" s="210">
        <f>I12+G12</f>
        <v>60000</v>
      </c>
      <c r="K12" s="146"/>
      <c r="L12" s="146"/>
    </row>
    <row r="13" spans="1:12" s="3" customFormat="1" ht="33.950000000000003" customHeight="1" x14ac:dyDescent="0.2">
      <c r="A13" s="10"/>
      <c r="B13" s="124">
        <f t="shared" ref="B13:B18" si="0">B12+0.1</f>
        <v>1.2000000000000002</v>
      </c>
      <c r="C13" s="122" t="s">
        <v>67</v>
      </c>
      <c r="D13" s="6" t="s">
        <v>10</v>
      </c>
      <c r="E13" s="18">
        <v>1</v>
      </c>
      <c r="F13" s="207">
        <v>30000</v>
      </c>
      <c r="G13" s="208">
        <f t="shared" ref="G13:G18" si="1">F13*E13</f>
        <v>30000</v>
      </c>
      <c r="H13" s="209">
        <v>30000</v>
      </c>
      <c r="I13" s="208">
        <f t="shared" ref="I13:I18" si="2">H13*E13</f>
        <v>30000</v>
      </c>
      <c r="J13" s="210">
        <f t="shared" ref="J13:J18" si="3">I13+G13</f>
        <v>60000</v>
      </c>
      <c r="K13" s="146"/>
      <c r="L13" s="146"/>
    </row>
    <row r="14" spans="1:12" s="3" customFormat="1" ht="33.950000000000003" customHeight="1" x14ac:dyDescent="0.2">
      <c r="A14" s="10"/>
      <c r="B14" s="124">
        <f t="shared" si="0"/>
        <v>1.3000000000000003</v>
      </c>
      <c r="C14" s="122" t="s">
        <v>68</v>
      </c>
      <c r="D14" s="6" t="s">
        <v>10</v>
      </c>
      <c r="E14" s="18">
        <v>1</v>
      </c>
      <c r="F14" s="207">
        <v>30000</v>
      </c>
      <c r="G14" s="208">
        <f t="shared" si="1"/>
        <v>30000</v>
      </c>
      <c r="H14" s="209">
        <v>30000</v>
      </c>
      <c r="I14" s="208">
        <f t="shared" si="2"/>
        <v>30000</v>
      </c>
      <c r="J14" s="210">
        <f t="shared" si="3"/>
        <v>60000</v>
      </c>
      <c r="K14" s="146"/>
      <c r="L14" s="146"/>
    </row>
    <row r="15" spans="1:12" s="3" customFormat="1" ht="33.950000000000003" customHeight="1" x14ac:dyDescent="0.2">
      <c r="A15" s="10"/>
      <c r="B15" s="124">
        <f t="shared" si="0"/>
        <v>1.4000000000000004</v>
      </c>
      <c r="C15" s="122" t="s">
        <v>70</v>
      </c>
      <c r="D15" s="6" t="s">
        <v>10</v>
      </c>
      <c r="E15" s="18">
        <v>1</v>
      </c>
      <c r="F15" s="207">
        <v>30000</v>
      </c>
      <c r="G15" s="208">
        <f t="shared" si="1"/>
        <v>30000</v>
      </c>
      <c r="H15" s="209">
        <v>30000</v>
      </c>
      <c r="I15" s="208">
        <f t="shared" si="2"/>
        <v>30000</v>
      </c>
      <c r="J15" s="210">
        <f t="shared" si="3"/>
        <v>60000</v>
      </c>
      <c r="K15" s="146"/>
      <c r="L15" s="146"/>
    </row>
    <row r="16" spans="1:12" s="3" customFormat="1" ht="33.950000000000003" customHeight="1" x14ac:dyDescent="0.2">
      <c r="A16" s="10"/>
      <c r="B16" s="124">
        <f t="shared" si="0"/>
        <v>1.5000000000000004</v>
      </c>
      <c r="C16" s="122" t="s">
        <v>69</v>
      </c>
      <c r="D16" s="6" t="s">
        <v>10</v>
      </c>
      <c r="E16" s="18">
        <v>1</v>
      </c>
      <c r="F16" s="207">
        <v>30000</v>
      </c>
      <c r="G16" s="208">
        <f t="shared" si="1"/>
        <v>30000</v>
      </c>
      <c r="H16" s="209">
        <v>30000</v>
      </c>
      <c r="I16" s="208">
        <f t="shared" si="2"/>
        <v>30000</v>
      </c>
      <c r="J16" s="210">
        <f t="shared" si="3"/>
        <v>60000</v>
      </c>
      <c r="K16" s="146"/>
      <c r="L16" s="146"/>
    </row>
    <row r="17" spans="1:16" s="3" customFormat="1" ht="33.950000000000003" customHeight="1" x14ac:dyDescent="0.2">
      <c r="A17" s="10"/>
      <c r="B17" s="124">
        <f t="shared" si="0"/>
        <v>1.6000000000000005</v>
      </c>
      <c r="C17" s="122" t="s">
        <v>71</v>
      </c>
      <c r="D17" s="6" t="s">
        <v>10</v>
      </c>
      <c r="E17" s="17">
        <v>1</v>
      </c>
      <c r="F17" s="207">
        <v>30000</v>
      </c>
      <c r="G17" s="208">
        <f t="shared" si="1"/>
        <v>30000</v>
      </c>
      <c r="H17" s="209">
        <v>30000</v>
      </c>
      <c r="I17" s="208">
        <f t="shared" si="2"/>
        <v>30000</v>
      </c>
      <c r="J17" s="210">
        <f t="shared" si="3"/>
        <v>60000</v>
      </c>
      <c r="K17" s="146"/>
      <c r="L17" s="146"/>
    </row>
    <row r="18" spans="1:16" s="3" customFormat="1" ht="33.950000000000003" customHeight="1" thickBot="1" x14ac:dyDescent="0.25">
      <c r="A18" s="170"/>
      <c r="B18" s="171">
        <f t="shared" si="0"/>
        <v>1.7000000000000006</v>
      </c>
      <c r="C18" s="172" t="s">
        <v>72</v>
      </c>
      <c r="D18" s="173" t="s">
        <v>10</v>
      </c>
      <c r="E18" s="174">
        <v>1</v>
      </c>
      <c r="F18" s="207">
        <v>30000</v>
      </c>
      <c r="G18" s="208">
        <f t="shared" si="1"/>
        <v>30000</v>
      </c>
      <c r="H18" s="209">
        <v>30000</v>
      </c>
      <c r="I18" s="208">
        <f t="shared" si="2"/>
        <v>30000</v>
      </c>
      <c r="J18" s="210">
        <f t="shared" si="3"/>
        <v>60000</v>
      </c>
      <c r="K18" s="146"/>
      <c r="L18" s="146"/>
    </row>
    <row r="19" spans="1:16" s="2" customFormat="1" ht="102" x14ac:dyDescent="0.2">
      <c r="A19" s="129">
        <f>A11+1</f>
        <v>2</v>
      </c>
      <c r="B19" s="130"/>
      <c r="C19" s="131" t="s">
        <v>43</v>
      </c>
      <c r="D19" s="132"/>
      <c r="E19" s="133"/>
      <c r="F19" s="134"/>
      <c r="G19" s="135"/>
      <c r="H19" s="136"/>
      <c r="I19" s="135"/>
      <c r="J19" s="137"/>
      <c r="K19" s="85"/>
      <c r="L19" s="85"/>
    </row>
    <row r="20" spans="1:16" s="3" customFormat="1" ht="26.1" customHeight="1" x14ac:dyDescent="0.2">
      <c r="A20" s="10"/>
      <c r="B20" s="121">
        <f>A19+0.1</f>
        <v>2.1</v>
      </c>
      <c r="C20" s="122" t="s">
        <v>73</v>
      </c>
      <c r="D20" s="6" t="s">
        <v>5</v>
      </c>
      <c r="E20" s="17">
        <v>5</v>
      </c>
      <c r="F20" s="207">
        <v>8000</v>
      </c>
      <c r="G20" s="208">
        <f t="shared" ref="G20:G21" si="4">F20*E20</f>
        <v>40000</v>
      </c>
      <c r="H20" s="209">
        <v>6000</v>
      </c>
      <c r="I20" s="208">
        <f t="shared" ref="I20:I21" si="5">H20*E20</f>
        <v>30000</v>
      </c>
      <c r="J20" s="210">
        <f t="shared" ref="J20:J21" si="6">I20+G20</f>
        <v>70000</v>
      </c>
      <c r="K20" s="146"/>
      <c r="L20" s="146"/>
    </row>
    <row r="21" spans="1:16" s="3" customFormat="1" ht="30" customHeight="1" x14ac:dyDescent="0.2">
      <c r="A21" s="10"/>
      <c r="B21" s="121">
        <f t="shared" ref="B21" si="7">B20+0.1</f>
        <v>2.2000000000000002</v>
      </c>
      <c r="C21" s="122" t="s">
        <v>74</v>
      </c>
      <c r="D21" s="6" t="s">
        <v>5</v>
      </c>
      <c r="E21" s="18">
        <v>4</v>
      </c>
      <c r="F21" s="207">
        <v>8000</v>
      </c>
      <c r="G21" s="208">
        <f t="shared" si="4"/>
        <v>32000</v>
      </c>
      <c r="H21" s="209">
        <v>6000</v>
      </c>
      <c r="I21" s="208">
        <f t="shared" si="5"/>
        <v>24000</v>
      </c>
      <c r="J21" s="210">
        <f t="shared" si="6"/>
        <v>56000</v>
      </c>
      <c r="K21" s="146"/>
      <c r="L21" s="146"/>
    </row>
    <row r="22" spans="1:16" s="2" customFormat="1" ht="120" customHeight="1" x14ac:dyDescent="0.2">
      <c r="A22" s="11">
        <f>A19+1</f>
        <v>3</v>
      </c>
      <c r="B22" s="71"/>
      <c r="C22" s="151" t="s">
        <v>47</v>
      </c>
      <c r="D22" s="13"/>
      <c r="E22" s="149"/>
      <c r="F22" s="92"/>
      <c r="G22" s="93"/>
      <c r="H22" s="104"/>
      <c r="I22" s="93"/>
      <c r="J22" s="14"/>
      <c r="K22" s="85"/>
      <c r="L22" s="85"/>
    </row>
    <row r="23" spans="1:16" s="3" customFormat="1" ht="24.95" customHeight="1" x14ac:dyDescent="0.2">
      <c r="A23" s="33"/>
      <c r="B23" s="55" t="s">
        <v>45</v>
      </c>
      <c r="C23" s="162" t="s">
        <v>46</v>
      </c>
      <c r="D23" s="43"/>
      <c r="E23" s="150"/>
      <c r="F23" s="94"/>
      <c r="G23" s="95"/>
      <c r="H23" s="105"/>
      <c r="I23" s="95"/>
      <c r="J23" s="54"/>
      <c r="K23" s="146"/>
      <c r="L23" s="146"/>
    </row>
    <row r="24" spans="1:16" s="3" customFormat="1" ht="24.95" customHeight="1" x14ac:dyDescent="0.2">
      <c r="A24" s="41"/>
      <c r="B24" s="32">
        <f>A22+0.1</f>
        <v>3.1</v>
      </c>
      <c r="C24" s="56" t="s">
        <v>26</v>
      </c>
      <c r="D24" s="6" t="s">
        <v>32</v>
      </c>
      <c r="E24" s="17">
        <v>65</v>
      </c>
      <c r="F24" s="207">
        <v>415</v>
      </c>
      <c r="G24" s="208">
        <f t="shared" ref="G24:G33" si="8">F24*E24</f>
        <v>26975</v>
      </c>
      <c r="H24" s="209">
        <v>150</v>
      </c>
      <c r="I24" s="208">
        <f t="shared" ref="I24:I33" si="9">H24*E24</f>
        <v>9750</v>
      </c>
      <c r="J24" s="210">
        <f t="shared" ref="J24:J33" si="10">I24+G24</f>
        <v>36725</v>
      </c>
      <c r="K24" s="146"/>
      <c r="L24" s="146"/>
      <c r="O24" s="147"/>
    </row>
    <row r="25" spans="1:16" s="3" customFormat="1" ht="30" customHeight="1" x14ac:dyDescent="0.2">
      <c r="A25" s="41"/>
      <c r="B25" s="32">
        <f>B24+0.1</f>
        <v>3.2</v>
      </c>
      <c r="C25" s="57" t="s">
        <v>27</v>
      </c>
      <c r="D25" s="44" t="s">
        <v>32</v>
      </c>
      <c r="E25" s="18">
        <f>1550+180</f>
        <v>1730</v>
      </c>
      <c r="F25" s="207">
        <v>480</v>
      </c>
      <c r="G25" s="208">
        <f t="shared" si="8"/>
        <v>830400</v>
      </c>
      <c r="H25" s="209">
        <v>150</v>
      </c>
      <c r="I25" s="208">
        <f t="shared" si="9"/>
        <v>259500</v>
      </c>
      <c r="J25" s="210">
        <f t="shared" si="10"/>
        <v>1089900</v>
      </c>
      <c r="K25" s="146"/>
      <c r="L25" s="146"/>
      <c r="O25" s="147"/>
    </row>
    <row r="26" spans="1:16" s="3" customFormat="1" ht="30" customHeight="1" x14ac:dyDescent="0.2">
      <c r="A26" s="41"/>
      <c r="B26" s="32">
        <f>B25+0.1</f>
        <v>3.3000000000000003</v>
      </c>
      <c r="C26" s="57" t="s">
        <v>28</v>
      </c>
      <c r="D26" s="44" t="s">
        <v>32</v>
      </c>
      <c r="E26" s="18">
        <v>670</v>
      </c>
      <c r="F26" s="207">
        <v>1050</v>
      </c>
      <c r="G26" s="208">
        <f t="shared" si="8"/>
        <v>703500</v>
      </c>
      <c r="H26" s="209">
        <v>150</v>
      </c>
      <c r="I26" s="208">
        <f t="shared" si="9"/>
        <v>100500</v>
      </c>
      <c r="J26" s="210">
        <f t="shared" si="10"/>
        <v>804000</v>
      </c>
      <c r="K26" s="146"/>
      <c r="L26" s="146"/>
      <c r="O26" s="147"/>
      <c r="P26" s="148"/>
    </row>
    <row r="27" spans="1:16" s="3" customFormat="1" ht="30" customHeight="1" thickBot="1" x14ac:dyDescent="0.25">
      <c r="A27" s="138"/>
      <c r="B27" s="139">
        <f>B26+0.1</f>
        <v>3.4000000000000004</v>
      </c>
      <c r="C27" s="140" t="s">
        <v>29</v>
      </c>
      <c r="D27" s="141" t="s">
        <v>32</v>
      </c>
      <c r="E27" s="163">
        <v>1565</v>
      </c>
      <c r="F27" s="217">
        <v>1200</v>
      </c>
      <c r="G27" s="218">
        <f t="shared" si="8"/>
        <v>1878000</v>
      </c>
      <c r="H27" s="219">
        <v>200</v>
      </c>
      <c r="I27" s="218">
        <f t="shared" si="9"/>
        <v>313000</v>
      </c>
      <c r="J27" s="220">
        <f t="shared" si="10"/>
        <v>2191000</v>
      </c>
      <c r="K27" s="146"/>
      <c r="L27" s="146"/>
      <c r="O27" s="147"/>
    </row>
    <row r="28" spans="1:16" s="3" customFormat="1" ht="30" customHeight="1" x14ac:dyDescent="0.2">
      <c r="A28" s="142"/>
      <c r="B28" s="143">
        <f t="shared" ref="B28:B32" si="11">B27+0.1</f>
        <v>3.5000000000000004</v>
      </c>
      <c r="C28" s="144" t="s">
        <v>30</v>
      </c>
      <c r="D28" s="145" t="s">
        <v>32</v>
      </c>
      <c r="E28" s="164">
        <v>605</v>
      </c>
      <c r="F28" s="207">
        <v>1357</v>
      </c>
      <c r="G28" s="208">
        <f t="shared" si="8"/>
        <v>820985</v>
      </c>
      <c r="H28" s="209">
        <v>200</v>
      </c>
      <c r="I28" s="208">
        <f t="shared" si="9"/>
        <v>121000</v>
      </c>
      <c r="J28" s="210">
        <f t="shared" si="10"/>
        <v>941985</v>
      </c>
      <c r="K28" s="146"/>
      <c r="L28" s="146"/>
      <c r="O28" s="147"/>
    </row>
    <row r="29" spans="1:16" s="3" customFormat="1" ht="30" customHeight="1" x14ac:dyDescent="0.2">
      <c r="A29" s="41"/>
      <c r="B29" s="32">
        <f t="shared" si="11"/>
        <v>3.6000000000000005</v>
      </c>
      <c r="C29" s="56" t="s">
        <v>31</v>
      </c>
      <c r="D29" s="6" t="s">
        <v>32</v>
      </c>
      <c r="E29" s="17">
        <f>25+180</f>
        <v>205</v>
      </c>
      <c r="F29" s="207">
        <v>1750</v>
      </c>
      <c r="G29" s="208">
        <f t="shared" si="8"/>
        <v>358750</v>
      </c>
      <c r="H29" s="209">
        <v>200</v>
      </c>
      <c r="I29" s="208">
        <f t="shared" si="9"/>
        <v>41000</v>
      </c>
      <c r="J29" s="210">
        <f t="shared" si="10"/>
        <v>399750</v>
      </c>
      <c r="K29" s="146"/>
      <c r="L29" s="146"/>
      <c r="O29" s="147"/>
    </row>
    <row r="30" spans="1:16" s="3" customFormat="1" ht="30" customHeight="1" x14ac:dyDescent="0.2">
      <c r="A30" s="41"/>
      <c r="B30" s="32">
        <f t="shared" si="11"/>
        <v>3.7000000000000006</v>
      </c>
      <c r="C30" s="56" t="s">
        <v>80</v>
      </c>
      <c r="D30" s="6" t="s">
        <v>32</v>
      </c>
      <c r="E30" s="18">
        <v>945</v>
      </c>
      <c r="F30" s="207">
        <v>2100</v>
      </c>
      <c r="G30" s="208">
        <f t="shared" si="8"/>
        <v>1984500</v>
      </c>
      <c r="H30" s="209">
        <v>200</v>
      </c>
      <c r="I30" s="208">
        <f t="shared" si="9"/>
        <v>189000</v>
      </c>
      <c r="J30" s="210">
        <f t="shared" si="10"/>
        <v>2173500</v>
      </c>
      <c r="K30" s="146"/>
      <c r="L30" s="146"/>
      <c r="O30" s="147"/>
    </row>
    <row r="31" spans="1:16" s="3" customFormat="1" ht="30" customHeight="1" x14ac:dyDescent="0.2">
      <c r="A31" s="41"/>
      <c r="B31" s="32">
        <f t="shared" si="11"/>
        <v>3.8000000000000007</v>
      </c>
      <c r="C31" s="56" t="s">
        <v>36</v>
      </c>
      <c r="D31" s="6" t="s">
        <v>32</v>
      </c>
      <c r="E31" s="18">
        <v>215</v>
      </c>
      <c r="F31" s="207">
        <v>3100</v>
      </c>
      <c r="G31" s="208">
        <f t="shared" si="8"/>
        <v>666500</v>
      </c>
      <c r="H31" s="209">
        <v>200</v>
      </c>
      <c r="I31" s="208">
        <f t="shared" si="9"/>
        <v>43000</v>
      </c>
      <c r="J31" s="210">
        <f t="shared" si="10"/>
        <v>709500</v>
      </c>
      <c r="K31" s="146"/>
      <c r="L31" s="146"/>
      <c r="O31" s="147"/>
    </row>
    <row r="32" spans="1:16" s="3" customFormat="1" ht="30" customHeight="1" x14ac:dyDescent="0.2">
      <c r="A32" s="41"/>
      <c r="B32" s="32">
        <f t="shared" si="11"/>
        <v>3.9000000000000008</v>
      </c>
      <c r="C32" s="57" t="s">
        <v>35</v>
      </c>
      <c r="D32" s="6" t="s">
        <v>32</v>
      </c>
      <c r="E32" s="18">
        <v>85</v>
      </c>
      <c r="F32" s="207">
        <v>4800</v>
      </c>
      <c r="G32" s="208">
        <f t="shared" si="8"/>
        <v>408000</v>
      </c>
      <c r="H32" s="209">
        <v>200</v>
      </c>
      <c r="I32" s="208">
        <f t="shared" si="9"/>
        <v>17000</v>
      </c>
      <c r="J32" s="210">
        <f t="shared" si="10"/>
        <v>425000</v>
      </c>
      <c r="K32" s="146"/>
      <c r="L32" s="146"/>
      <c r="O32" s="147"/>
    </row>
    <row r="33" spans="1:15" s="3" customFormat="1" ht="30" customHeight="1" x14ac:dyDescent="0.2">
      <c r="A33" s="41"/>
      <c r="B33" s="110">
        <f>B32-0.8</f>
        <v>3.1000000000000005</v>
      </c>
      <c r="C33" s="57" t="s">
        <v>37</v>
      </c>
      <c r="D33" s="44" t="s">
        <v>32</v>
      </c>
      <c r="E33" s="18">
        <v>5</v>
      </c>
      <c r="F33" s="207">
        <v>9250</v>
      </c>
      <c r="G33" s="208">
        <f t="shared" si="8"/>
        <v>46250</v>
      </c>
      <c r="H33" s="209">
        <v>250</v>
      </c>
      <c r="I33" s="208">
        <f t="shared" si="9"/>
        <v>1250</v>
      </c>
      <c r="J33" s="210">
        <f t="shared" si="10"/>
        <v>47500</v>
      </c>
      <c r="K33" s="146"/>
      <c r="L33" s="146"/>
      <c r="O33" s="147"/>
    </row>
    <row r="34" spans="1:15" s="3" customFormat="1" ht="24.95" customHeight="1" x14ac:dyDescent="0.2">
      <c r="A34" s="33"/>
      <c r="B34" s="55" t="s">
        <v>48</v>
      </c>
      <c r="C34" s="162" t="s">
        <v>81</v>
      </c>
      <c r="D34" s="43"/>
      <c r="E34" s="150"/>
      <c r="F34" s="94"/>
      <c r="G34" s="95"/>
      <c r="H34" s="105"/>
      <c r="I34" s="95"/>
      <c r="J34" s="54"/>
      <c r="K34" s="146"/>
      <c r="L34" s="146"/>
    </row>
    <row r="35" spans="1:15" s="3" customFormat="1" ht="24.95" customHeight="1" x14ac:dyDescent="0.2">
      <c r="A35" s="41"/>
      <c r="B35" s="110">
        <f>B33+0.01</f>
        <v>3.1100000000000003</v>
      </c>
      <c r="C35" s="56" t="s">
        <v>26</v>
      </c>
      <c r="D35" s="6" t="s">
        <v>32</v>
      </c>
      <c r="E35" s="17">
        <v>250</v>
      </c>
      <c r="F35" s="207">
        <v>450</v>
      </c>
      <c r="G35" s="208">
        <f>F35*E35</f>
        <v>112500</v>
      </c>
      <c r="H35" s="209">
        <v>150</v>
      </c>
      <c r="I35" s="208">
        <f>H35*E35</f>
        <v>37500</v>
      </c>
      <c r="J35" s="210">
        <f>I35+G35</f>
        <v>150000</v>
      </c>
      <c r="K35" s="146"/>
      <c r="L35" s="146"/>
      <c r="O35" s="147"/>
    </row>
    <row r="36" spans="1:15" s="3" customFormat="1" ht="30" customHeight="1" x14ac:dyDescent="0.2">
      <c r="A36" s="41"/>
      <c r="B36" s="110">
        <f>B35+0.01</f>
        <v>3.12</v>
      </c>
      <c r="C36" s="57" t="s">
        <v>28</v>
      </c>
      <c r="D36" s="44" t="s">
        <v>32</v>
      </c>
      <c r="E36" s="18">
        <v>250</v>
      </c>
      <c r="F36" s="207">
        <v>825</v>
      </c>
      <c r="G36" s="208">
        <f>F36*E36</f>
        <v>206250</v>
      </c>
      <c r="H36" s="209">
        <v>150</v>
      </c>
      <c r="I36" s="208">
        <f>H36*E36</f>
        <v>37500</v>
      </c>
      <c r="J36" s="210">
        <f>I36+G36</f>
        <v>243750</v>
      </c>
      <c r="K36" s="146"/>
      <c r="L36" s="146"/>
      <c r="O36" s="147"/>
    </row>
    <row r="37" spans="1:15" s="2" customFormat="1" ht="83.25" customHeight="1" x14ac:dyDescent="0.2">
      <c r="A37" s="11">
        <f>A22+1</f>
        <v>4</v>
      </c>
      <c r="B37" s="71"/>
      <c r="C37" s="165" t="s">
        <v>49</v>
      </c>
      <c r="D37" s="68" t="s">
        <v>9</v>
      </c>
      <c r="E37" s="63">
        <v>1</v>
      </c>
      <c r="F37" s="213">
        <v>600000</v>
      </c>
      <c r="G37" s="214">
        <f>F37*E37</f>
        <v>600000</v>
      </c>
      <c r="H37" s="215">
        <v>250000</v>
      </c>
      <c r="I37" s="214">
        <f>H37*E37</f>
        <v>250000</v>
      </c>
      <c r="J37" s="216">
        <f>I37+G37</f>
        <v>850000</v>
      </c>
      <c r="K37" s="85"/>
      <c r="L37" s="85"/>
    </row>
    <row r="38" spans="1:15" s="3" customFormat="1" ht="82.5" customHeight="1" thickBot="1" x14ac:dyDescent="0.25">
      <c r="A38" s="175">
        <f>A37+1</f>
        <v>5</v>
      </c>
      <c r="B38" s="139"/>
      <c r="C38" s="176" t="s">
        <v>23</v>
      </c>
      <c r="D38" s="177" t="s">
        <v>33</v>
      </c>
      <c r="E38" s="178">
        <v>500</v>
      </c>
      <c r="F38" s="213">
        <v>575</v>
      </c>
      <c r="G38" s="214">
        <f>F38*E38</f>
        <v>287500</v>
      </c>
      <c r="H38" s="215">
        <v>100</v>
      </c>
      <c r="I38" s="214">
        <f>H38*E38</f>
        <v>50000</v>
      </c>
      <c r="J38" s="216">
        <f>I38+G38</f>
        <v>337500</v>
      </c>
      <c r="K38" s="146"/>
      <c r="L38" s="146"/>
    </row>
    <row r="39" spans="1:15" s="3" customFormat="1" ht="89.25" x14ac:dyDescent="0.2">
      <c r="A39" s="129">
        <f>A38+1</f>
        <v>6</v>
      </c>
      <c r="B39" s="143"/>
      <c r="C39" s="179" t="s">
        <v>50</v>
      </c>
      <c r="D39" s="132"/>
      <c r="E39" s="133"/>
      <c r="F39" s="180"/>
      <c r="G39" s="181"/>
      <c r="H39" s="182"/>
      <c r="I39" s="181"/>
      <c r="J39" s="137"/>
      <c r="K39" s="146"/>
      <c r="L39" s="146"/>
    </row>
    <row r="40" spans="1:15" s="3" customFormat="1" ht="24" customHeight="1" x14ac:dyDescent="0.2">
      <c r="A40" s="36"/>
      <c r="B40" s="38">
        <f>A39+0.1</f>
        <v>6.1</v>
      </c>
      <c r="C40" s="34" t="s">
        <v>51</v>
      </c>
      <c r="D40" s="4" t="s">
        <v>32</v>
      </c>
      <c r="E40" s="17">
        <v>900</v>
      </c>
      <c r="F40" s="207">
        <v>400</v>
      </c>
      <c r="G40" s="208">
        <f t="shared" ref="G40:G43" si="12">F40*E40</f>
        <v>360000</v>
      </c>
      <c r="H40" s="209">
        <v>60</v>
      </c>
      <c r="I40" s="208">
        <f t="shared" ref="I40:I43" si="13">H40*E40</f>
        <v>54000</v>
      </c>
      <c r="J40" s="210">
        <f t="shared" ref="J40:J43" si="14">I40+G40</f>
        <v>414000</v>
      </c>
      <c r="K40" s="146"/>
      <c r="L40" s="146"/>
    </row>
    <row r="41" spans="1:15" s="3" customFormat="1" ht="24" customHeight="1" x14ac:dyDescent="0.2">
      <c r="A41" s="36"/>
      <c r="B41" s="38">
        <f>B40+0.1</f>
        <v>6.1999999999999993</v>
      </c>
      <c r="C41" s="34" t="s">
        <v>52</v>
      </c>
      <c r="D41" s="4" t="s">
        <v>32</v>
      </c>
      <c r="E41" s="17">
        <v>450</v>
      </c>
      <c r="F41" s="207">
        <v>450</v>
      </c>
      <c r="G41" s="208">
        <f t="shared" si="12"/>
        <v>202500</v>
      </c>
      <c r="H41" s="209">
        <v>70</v>
      </c>
      <c r="I41" s="208">
        <f t="shared" si="13"/>
        <v>31500</v>
      </c>
      <c r="J41" s="210">
        <f t="shared" si="14"/>
        <v>234000</v>
      </c>
      <c r="K41" s="146"/>
      <c r="L41" s="146"/>
    </row>
    <row r="42" spans="1:15" s="3" customFormat="1" ht="24" customHeight="1" x14ac:dyDescent="0.2">
      <c r="A42" s="36"/>
      <c r="B42" s="38">
        <f>B41+0.1</f>
        <v>6.2999999999999989</v>
      </c>
      <c r="C42" s="34" t="s">
        <v>53</v>
      </c>
      <c r="D42" s="4" t="s">
        <v>32</v>
      </c>
      <c r="E42" s="17">
        <v>10</v>
      </c>
      <c r="F42" s="207">
        <v>780</v>
      </c>
      <c r="G42" s="208">
        <f t="shared" si="12"/>
        <v>7800</v>
      </c>
      <c r="H42" s="209">
        <v>80</v>
      </c>
      <c r="I42" s="208">
        <f t="shared" si="13"/>
        <v>800</v>
      </c>
      <c r="J42" s="210">
        <f t="shared" si="14"/>
        <v>8600</v>
      </c>
      <c r="K42" s="146"/>
      <c r="L42" s="146"/>
    </row>
    <row r="43" spans="1:15" s="3" customFormat="1" ht="24" customHeight="1" x14ac:dyDescent="0.2">
      <c r="A43" s="36"/>
      <c r="B43" s="38">
        <f>B42+0.1</f>
        <v>6.3999999999999986</v>
      </c>
      <c r="C43" s="34" t="s">
        <v>54</v>
      </c>
      <c r="D43" s="4" t="s">
        <v>32</v>
      </c>
      <c r="E43" s="17">
        <v>10</v>
      </c>
      <c r="F43" s="207">
        <v>1050</v>
      </c>
      <c r="G43" s="208">
        <f t="shared" si="12"/>
        <v>10500</v>
      </c>
      <c r="H43" s="209">
        <v>100</v>
      </c>
      <c r="I43" s="208">
        <f t="shared" si="13"/>
        <v>1000</v>
      </c>
      <c r="J43" s="210">
        <f t="shared" si="14"/>
        <v>11500</v>
      </c>
      <c r="K43" s="146"/>
      <c r="L43" s="146"/>
    </row>
    <row r="44" spans="1:15" s="3" customFormat="1" ht="51" x14ac:dyDescent="0.2">
      <c r="A44" s="12">
        <f>A39+1</f>
        <v>7</v>
      </c>
      <c r="B44" s="32"/>
      <c r="C44" s="125" t="s">
        <v>22</v>
      </c>
      <c r="D44" s="1"/>
      <c r="E44" s="16"/>
      <c r="F44" s="96"/>
      <c r="G44" s="89"/>
      <c r="H44" s="102"/>
      <c r="I44" s="89"/>
      <c r="J44" s="15"/>
      <c r="K44" s="146"/>
      <c r="L44" s="146"/>
    </row>
    <row r="45" spans="1:15" s="3" customFormat="1" ht="24" customHeight="1" x14ac:dyDescent="0.2">
      <c r="A45" s="36"/>
      <c r="B45" s="38">
        <f>A44+0.1</f>
        <v>7.1</v>
      </c>
      <c r="C45" s="34" t="s">
        <v>59</v>
      </c>
      <c r="D45" s="4" t="s">
        <v>5</v>
      </c>
      <c r="E45" s="17">
        <v>3</v>
      </c>
      <c r="F45" s="207">
        <v>85000</v>
      </c>
      <c r="G45" s="208">
        <f>F45*E45</f>
        <v>255000</v>
      </c>
      <c r="H45" s="209">
        <v>3000</v>
      </c>
      <c r="I45" s="208">
        <f>H45*E45</f>
        <v>9000</v>
      </c>
      <c r="J45" s="210">
        <f>I45+G45</f>
        <v>264000</v>
      </c>
      <c r="K45" s="146"/>
      <c r="L45" s="146"/>
    </row>
    <row r="46" spans="1:15" s="3" customFormat="1" ht="89.25" x14ac:dyDescent="0.2">
      <c r="A46" s="12">
        <f>A44+1</f>
        <v>8</v>
      </c>
      <c r="B46" s="32"/>
      <c r="C46" s="125" t="s">
        <v>83</v>
      </c>
      <c r="D46" s="1"/>
      <c r="E46" s="16"/>
      <c r="F46" s="96"/>
      <c r="G46" s="89"/>
      <c r="H46" s="102"/>
      <c r="I46" s="89"/>
      <c r="J46" s="15"/>
      <c r="K46" s="146"/>
      <c r="L46" s="146"/>
    </row>
    <row r="47" spans="1:15" s="3" customFormat="1" ht="24" customHeight="1" x14ac:dyDescent="0.2">
      <c r="A47" s="12"/>
      <c r="B47" s="38">
        <f>A46+0.1</f>
        <v>8.1</v>
      </c>
      <c r="C47" s="34" t="s">
        <v>75</v>
      </c>
      <c r="D47" s="4" t="s">
        <v>12</v>
      </c>
      <c r="E47" s="17">
        <v>1</v>
      </c>
      <c r="F47" s="207">
        <v>51920</v>
      </c>
      <c r="G47" s="208">
        <f t="shared" ref="G47:G53" si="15">F47*E47</f>
        <v>51920</v>
      </c>
      <c r="H47" s="209">
        <v>2000</v>
      </c>
      <c r="I47" s="208">
        <f t="shared" ref="I47:I53" si="16">H47*E47</f>
        <v>2000</v>
      </c>
      <c r="J47" s="210">
        <f t="shared" ref="J47:J53" si="17">I47+G47</f>
        <v>53920</v>
      </c>
      <c r="K47" s="146"/>
      <c r="L47" s="146"/>
    </row>
    <row r="48" spans="1:15" s="3" customFormat="1" ht="24" customHeight="1" x14ac:dyDescent="0.2">
      <c r="A48" s="36"/>
      <c r="B48" s="38">
        <f t="shared" ref="B48:B53" si="18">B47+0.1</f>
        <v>8.1999999999999993</v>
      </c>
      <c r="C48" s="34" t="s">
        <v>76</v>
      </c>
      <c r="D48" s="4" t="s">
        <v>12</v>
      </c>
      <c r="E48" s="17">
        <v>1</v>
      </c>
      <c r="F48" s="207">
        <v>60180</v>
      </c>
      <c r="G48" s="208">
        <f t="shared" si="15"/>
        <v>60180</v>
      </c>
      <c r="H48" s="209">
        <v>5000</v>
      </c>
      <c r="I48" s="208">
        <f t="shared" si="16"/>
        <v>5000</v>
      </c>
      <c r="J48" s="210">
        <f t="shared" si="17"/>
        <v>65180</v>
      </c>
      <c r="K48" s="146"/>
      <c r="L48" s="146"/>
    </row>
    <row r="49" spans="1:14" s="3" customFormat="1" ht="24" customHeight="1" x14ac:dyDescent="0.2">
      <c r="A49" s="36"/>
      <c r="B49" s="38">
        <f t="shared" si="18"/>
        <v>8.2999999999999989</v>
      </c>
      <c r="C49" s="34" t="s">
        <v>77</v>
      </c>
      <c r="D49" s="4" t="s">
        <v>12</v>
      </c>
      <c r="E49" s="17">
        <v>1</v>
      </c>
      <c r="F49" s="207">
        <v>275000</v>
      </c>
      <c r="G49" s="208">
        <f t="shared" si="15"/>
        <v>275000</v>
      </c>
      <c r="H49" s="209">
        <v>6000</v>
      </c>
      <c r="I49" s="208">
        <f t="shared" si="16"/>
        <v>6000</v>
      </c>
      <c r="J49" s="210">
        <f t="shared" si="17"/>
        <v>281000</v>
      </c>
      <c r="K49" s="146"/>
      <c r="L49" s="146"/>
    </row>
    <row r="50" spans="1:14" s="3" customFormat="1" ht="24" customHeight="1" thickBot="1" x14ac:dyDescent="0.25">
      <c r="A50" s="183"/>
      <c r="B50" s="184">
        <f t="shared" si="18"/>
        <v>8.3999999999999986</v>
      </c>
      <c r="C50" s="185" t="s">
        <v>78</v>
      </c>
      <c r="D50" s="186" t="s">
        <v>12</v>
      </c>
      <c r="E50" s="174">
        <v>1</v>
      </c>
      <c r="F50" s="217">
        <v>375000</v>
      </c>
      <c r="G50" s="218">
        <f t="shared" si="15"/>
        <v>375000</v>
      </c>
      <c r="H50" s="219">
        <v>8000</v>
      </c>
      <c r="I50" s="218">
        <f t="shared" si="16"/>
        <v>8000</v>
      </c>
      <c r="J50" s="220">
        <f t="shared" si="17"/>
        <v>383000</v>
      </c>
      <c r="K50" s="146"/>
      <c r="L50" s="146"/>
    </row>
    <row r="51" spans="1:14" s="3" customFormat="1" ht="24" customHeight="1" x14ac:dyDescent="0.2">
      <c r="A51" s="187"/>
      <c r="B51" s="188">
        <f t="shared" si="18"/>
        <v>8.4999999999999982</v>
      </c>
      <c r="C51" s="189" t="s">
        <v>98</v>
      </c>
      <c r="D51" s="190" t="s">
        <v>12</v>
      </c>
      <c r="E51" s="164">
        <v>1</v>
      </c>
      <c r="F51" s="207">
        <v>435000</v>
      </c>
      <c r="G51" s="208">
        <f t="shared" si="15"/>
        <v>435000</v>
      </c>
      <c r="H51" s="209">
        <v>10000</v>
      </c>
      <c r="I51" s="208">
        <f t="shared" si="16"/>
        <v>10000</v>
      </c>
      <c r="J51" s="210">
        <f t="shared" si="17"/>
        <v>445000</v>
      </c>
      <c r="K51" s="146"/>
      <c r="L51" s="146"/>
    </row>
    <row r="52" spans="1:14" s="3" customFormat="1" ht="24" customHeight="1" x14ac:dyDescent="0.2">
      <c r="A52" s="36"/>
      <c r="B52" s="38">
        <f t="shared" si="18"/>
        <v>8.5999999999999979</v>
      </c>
      <c r="C52" s="34" t="s">
        <v>79</v>
      </c>
      <c r="D52" s="4" t="s">
        <v>12</v>
      </c>
      <c r="E52" s="17">
        <v>1</v>
      </c>
      <c r="F52" s="207">
        <v>485000</v>
      </c>
      <c r="G52" s="208">
        <f t="shared" si="15"/>
        <v>485000</v>
      </c>
      <c r="H52" s="209">
        <v>10000</v>
      </c>
      <c r="I52" s="208">
        <f t="shared" si="16"/>
        <v>10000</v>
      </c>
      <c r="J52" s="210">
        <f t="shared" si="17"/>
        <v>495000</v>
      </c>
      <c r="K52" s="146"/>
      <c r="L52" s="146"/>
    </row>
    <row r="53" spans="1:14" s="3" customFormat="1" ht="24" customHeight="1" x14ac:dyDescent="0.2">
      <c r="A53" s="36"/>
      <c r="B53" s="38">
        <f t="shared" si="18"/>
        <v>8.6999999999999975</v>
      </c>
      <c r="C53" s="34" t="s">
        <v>99</v>
      </c>
      <c r="D53" s="4" t="s">
        <v>12</v>
      </c>
      <c r="E53" s="17">
        <v>1</v>
      </c>
      <c r="F53" s="207">
        <v>495000</v>
      </c>
      <c r="G53" s="208">
        <f t="shared" si="15"/>
        <v>495000</v>
      </c>
      <c r="H53" s="209">
        <v>10000</v>
      </c>
      <c r="I53" s="208">
        <f t="shared" si="16"/>
        <v>10000</v>
      </c>
      <c r="J53" s="210">
        <f t="shared" si="17"/>
        <v>505000</v>
      </c>
      <c r="K53" s="146"/>
      <c r="L53" s="146"/>
    </row>
    <row r="54" spans="1:14" s="2" customFormat="1" ht="92.25" customHeight="1" x14ac:dyDescent="0.2">
      <c r="A54" s="12">
        <f>A46+1</f>
        <v>9</v>
      </c>
      <c r="B54" s="58"/>
      <c r="C54" s="167" t="s">
        <v>58</v>
      </c>
      <c r="D54" s="68" t="s">
        <v>33</v>
      </c>
      <c r="E54" s="63">
        <v>700</v>
      </c>
      <c r="F54" s="213">
        <v>565</v>
      </c>
      <c r="G54" s="214">
        <f>F54*E54</f>
        <v>395500</v>
      </c>
      <c r="H54" s="215">
        <v>125</v>
      </c>
      <c r="I54" s="214">
        <f>H54*E54</f>
        <v>87500</v>
      </c>
      <c r="J54" s="216">
        <f>I54+G54</f>
        <v>483000</v>
      </c>
      <c r="K54" s="85"/>
      <c r="L54" s="128"/>
      <c r="M54" s="128"/>
      <c r="N54" s="70"/>
    </row>
    <row r="55" spans="1:14" s="2" customFormat="1" ht="92.25" customHeight="1" x14ac:dyDescent="0.2">
      <c r="A55" s="12">
        <f t="shared" ref="A55:A60" si="19">A54+1</f>
        <v>10</v>
      </c>
      <c r="B55" s="58"/>
      <c r="C55" s="167" t="s">
        <v>85</v>
      </c>
      <c r="D55" s="68" t="s">
        <v>33</v>
      </c>
      <c r="E55" s="63">
        <v>650</v>
      </c>
      <c r="F55" s="213">
        <v>550</v>
      </c>
      <c r="G55" s="214">
        <f>F55*E55</f>
        <v>357500</v>
      </c>
      <c r="H55" s="215">
        <v>100</v>
      </c>
      <c r="I55" s="214">
        <f>H55*E55</f>
        <v>65000</v>
      </c>
      <c r="J55" s="216">
        <f>I55+G55</f>
        <v>422500</v>
      </c>
      <c r="K55" s="85"/>
      <c r="L55" s="128"/>
      <c r="M55" s="128"/>
      <c r="N55" s="70"/>
    </row>
    <row r="56" spans="1:14" s="2" customFormat="1" ht="63.75" x14ac:dyDescent="0.2">
      <c r="A56" s="12">
        <f t="shared" si="19"/>
        <v>11</v>
      </c>
      <c r="B56" s="58"/>
      <c r="C56" s="167" t="s">
        <v>86</v>
      </c>
      <c r="D56" s="68" t="s">
        <v>33</v>
      </c>
      <c r="E56" s="63">
        <v>700</v>
      </c>
      <c r="F56" s="213">
        <v>110</v>
      </c>
      <c r="G56" s="214">
        <f t="shared" ref="G56:G61" si="20">F56*E56</f>
        <v>77000</v>
      </c>
      <c r="H56" s="215">
        <v>50</v>
      </c>
      <c r="I56" s="214">
        <f t="shared" ref="I56:I61" si="21">H56*E56</f>
        <v>35000</v>
      </c>
      <c r="J56" s="216">
        <f t="shared" ref="J56:J61" si="22">I56+G56</f>
        <v>112000</v>
      </c>
      <c r="K56" s="85"/>
      <c r="L56" s="128"/>
      <c r="M56" s="128"/>
      <c r="N56" s="70"/>
    </row>
    <row r="57" spans="1:14" s="2" customFormat="1" ht="51" x14ac:dyDescent="0.2">
      <c r="A57" s="12">
        <f t="shared" si="19"/>
        <v>12</v>
      </c>
      <c r="B57" s="58"/>
      <c r="C57" s="167" t="s">
        <v>87</v>
      </c>
      <c r="D57" s="68" t="s">
        <v>33</v>
      </c>
      <c r="E57" s="63">
        <v>700</v>
      </c>
      <c r="F57" s="213">
        <v>350</v>
      </c>
      <c r="G57" s="214">
        <f t="shared" si="20"/>
        <v>245000</v>
      </c>
      <c r="H57" s="215">
        <v>70</v>
      </c>
      <c r="I57" s="214">
        <f t="shared" si="21"/>
        <v>49000</v>
      </c>
      <c r="J57" s="216">
        <f t="shared" si="22"/>
        <v>294000</v>
      </c>
      <c r="K57" s="85"/>
      <c r="L57" s="128"/>
      <c r="M57" s="128"/>
      <c r="N57" s="70"/>
    </row>
    <row r="58" spans="1:14" s="2" customFormat="1" ht="91.5" customHeight="1" thickBot="1" x14ac:dyDescent="0.25">
      <c r="A58" s="191">
        <f t="shared" si="19"/>
        <v>13</v>
      </c>
      <c r="B58" s="192"/>
      <c r="C58" s="193" t="s">
        <v>91</v>
      </c>
      <c r="D58" s="194" t="s">
        <v>33</v>
      </c>
      <c r="E58" s="195">
        <v>6200</v>
      </c>
      <c r="F58" s="221">
        <v>415</v>
      </c>
      <c r="G58" s="222">
        <f t="shared" si="20"/>
        <v>2573000</v>
      </c>
      <c r="H58" s="223">
        <v>60</v>
      </c>
      <c r="I58" s="222">
        <f t="shared" si="21"/>
        <v>372000</v>
      </c>
      <c r="J58" s="224">
        <f t="shared" si="22"/>
        <v>2945000</v>
      </c>
      <c r="K58" s="85"/>
      <c r="L58" s="128"/>
      <c r="M58" s="128"/>
      <c r="N58" s="70"/>
    </row>
    <row r="59" spans="1:14" s="2" customFormat="1" ht="63.75" x14ac:dyDescent="0.2">
      <c r="A59" s="196">
        <f t="shared" si="19"/>
        <v>14</v>
      </c>
      <c r="B59" s="197"/>
      <c r="C59" s="198" t="s">
        <v>92</v>
      </c>
      <c r="D59" s="199" t="s">
        <v>33</v>
      </c>
      <c r="E59" s="200">
        <f>750+1500</f>
        <v>2250</v>
      </c>
      <c r="F59" s="213">
        <v>425</v>
      </c>
      <c r="G59" s="214">
        <f t="shared" si="20"/>
        <v>956250</v>
      </c>
      <c r="H59" s="215">
        <v>50</v>
      </c>
      <c r="I59" s="214">
        <f t="shared" si="21"/>
        <v>112500</v>
      </c>
      <c r="J59" s="216">
        <f t="shared" si="22"/>
        <v>1068750</v>
      </c>
      <c r="K59" s="85"/>
      <c r="L59" s="128"/>
      <c r="M59" s="128"/>
      <c r="N59" s="70"/>
    </row>
    <row r="60" spans="1:14" s="2" customFormat="1" ht="51" x14ac:dyDescent="0.2">
      <c r="A60" s="12">
        <f t="shared" si="19"/>
        <v>15</v>
      </c>
      <c r="B60" s="58"/>
      <c r="C60" s="67" t="s">
        <v>84</v>
      </c>
      <c r="D60" s="68" t="s">
        <v>33</v>
      </c>
      <c r="E60" s="63" t="s">
        <v>61</v>
      </c>
      <c r="F60" s="213">
        <v>550</v>
      </c>
      <c r="G60" s="214"/>
      <c r="H60" s="215">
        <v>50</v>
      </c>
      <c r="I60" s="214"/>
      <c r="J60" s="216"/>
      <c r="K60" s="85"/>
      <c r="L60" s="85"/>
    </row>
    <row r="61" spans="1:14" s="3" customFormat="1" ht="63.75" x14ac:dyDescent="0.2">
      <c r="A61" s="12">
        <f t="shared" ref="A61" si="23">A60+1</f>
        <v>16</v>
      </c>
      <c r="B61" s="32"/>
      <c r="C61" s="152" t="s">
        <v>20</v>
      </c>
      <c r="D61" s="68" t="s">
        <v>34</v>
      </c>
      <c r="E61" s="63">
        <v>11500</v>
      </c>
      <c r="F61" s="213">
        <v>25</v>
      </c>
      <c r="G61" s="214">
        <f t="shared" si="20"/>
        <v>287500</v>
      </c>
      <c r="H61" s="215">
        <v>3</v>
      </c>
      <c r="I61" s="214">
        <f t="shared" si="21"/>
        <v>34500</v>
      </c>
      <c r="J61" s="216">
        <f t="shared" si="22"/>
        <v>322000</v>
      </c>
      <c r="K61" s="146"/>
      <c r="L61" s="146"/>
    </row>
    <row r="62" spans="1:14" s="2" customFormat="1" ht="76.5" x14ac:dyDescent="0.2">
      <c r="A62" s="75">
        <f>A61+1</f>
        <v>17</v>
      </c>
      <c r="B62" s="76"/>
      <c r="C62" s="77" t="s">
        <v>13</v>
      </c>
      <c r="D62" s="13"/>
      <c r="E62" s="19"/>
      <c r="F62" s="207"/>
      <c r="G62" s="208"/>
      <c r="H62" s="209"/>
      <c r="I62" s="208"/>
      <c r="J62" s="210"/>
      <c r="K62" s="85"/>
      <c r="L62" s="85"/>
    </row>
    <row r="63" spans="1:14" s="3" customFormat="1" ht="24" customHeight="1" x14ac:dyDescent="0.2">
      <c r="A63" s="10"/>
      <c r="B63" s="40">
        <f>A62+0.1</f>
        <v>17.100000000000001</v>
      </c>
      <c r="C63" s="34" t="s">
        <v>63</v>
      </c>
      <c r="D63" s="4" t="s">
        <v>34</v>
      </c>
      <c r="E63" s="17">
        <f>2000+3400</f>
        <v>5400</v>
      </c>
      <c r="F63" s="207">
        <v>28</v>
      </c>
      <c r="G63" s="208">
        <f>F63*E63</f>
        <v>151200</v>
      </c>
      <c r="H63" s="209">
        <v>3</v>
      </c>
      <c r="I63" s="208">
        <f>H63*E63</f>
        <v>16200</v>
      </c>
      <c r="J63" s="210">
        <f>I63+G63</f>
        <v>167400</v>
      </c>
      <c r="K63" s="146"/>
      <c r="L63" s="146"/>
    </row>
    <row r="64" spans="1:14" s="3" customFormat="1" ht="24" customHeight="1" x14ac:dyDescent="0.2">
      <c r="A64" s="10"/>
      <c r="B64" s="40">
        <f>B63+0.1</f>
        <v>17.200000000000003</v>
      </c>
      <c r="C64" s="34" t="s">
        <v>62</v>
      </c>
      <c r="D64" s="4" t="s">
        <v>34</v>
      </c>
      <c r="E64" s="17">
        <v>3000</v>
      </c>
      <c r="F64" s="207">
        <v>23</v>
      </c>
      <c r="G64" s="208">
        <f t="shared" ref="G64:G66" si="24">F64*E64</f>
        <v>69000</v>
      </c>
      <c r="H64" s="209">
        <v>3</v>
      </c>
      <c r="I64" s="208">
        <f t="shared" ref="I64:I66" si="25">H64*E64</f>
        <v>9000</v>
      </c>
      <c r="J64" s="210">
        <f t="shared" ref="J64:J66" si="26">I64+G64</f>
        <v>78000</v>
      </c>
      <c r="K64" s="146"/>
      <c r="L64" s="146"/>
    </row>
    <row r="65" spans="1:15" s="3" customFormat="1" ht="24" customHeight="1" x14ac:dyDescent="0.2">
      <c r="A65" s="10"/>
      <c r="B65" s="40">
        <f>B64+0.1</f>
        <v>17.300000000000004</v>
      </c>
      <c r="C65" s="34" t="s">
        <v>88</v>
      </c>
      <c r="D65" s="4" t="s">
        <v>34</v>
      </c>
      <c r="E65" s="17">
        <v>15500</v>
      </c>
      <c r="F65" s="207">
        <v>18</v>
      </c>
      <c r="G65" s="208">
        <f t="shared" si="24"/>
        <v>279000</v>
      </c>
      <c r="H65" s="209">
        <v>2</v>
      </c>
      <c r="I65" s="208">
        <f t="shared" si="25"/>
        <v>31000</v>
      </c>
      <c r="J65" s="210">
        <f t="shared" si="26"/>
        <v>310000</v>
      </c>
      <c r="K65" s="146"/>
      <c r="L65" s="146"/>
    </row>
    <row r="66" spans="1:15" s="3" customFormat="1" ht="24" customHeight="1" x14ac:dyDescent="0.2">
      <c r="A66" s="10"/>
      <c r="B66" s="40">
        <f>B65+0.1</f>
        <v>17.400000000000006</v>
      </c>
      <c r="C66" s="34" t="s">
        <v>100</v>
      </c>
      <c r="D66" s="4" t="s">
        <v>5</v>
      </c>
      <c r="E66" s="17">
        <v>3</v>
      </c>
      <c r="F66" s="207">
        <v>3000</v>
      </c>
      <c r="G66" s="208">
        <f t="shared" si="24"/>
        <v>9000</v>
      </c>
      <c r="H66" s="209">
        <v>700</v>
      </c>
      <c r="I66" s="208">
        <f t="shared" si="25"/>
        <v>2100</v>
      </c>
      <c r="J66" s="210">
        <f t="shared" si="26"/>
        <v>11100</v>
      </c>
      <c r="K66" s="146"/>
      <c r="L66" s="146"/>
    </row>
    <row r="67" spans="1:15" s="3" customFormat="1" ht="45.75" customHeight="1" x14ac:dyDescent="0.2">
      <c r="A67" s="75">
        <f>A62+1</f>
        <v>18</v>
      </c>
      <c r="B67" s="40"/>
      <c r="C67" s="169" t="s">
        <v>101</v>
      </c>
      <c r="D67" s="4" t="s">
        <v>32</v>
      </c>
      <c r="E67" s="17">
        <v>5</v>
      </c>
      <c r="F67" s="207">
        <v>450</v>
      </c>
      <c r="G67" s="208">
        <f t="shared" ref="G67:G72" si="27">F67*E67</f>
        <v>2250</v>
      </c>
      <c r="H67" s="209">
        <v>150</v>
      </c>
      <c r="I67" s="208">
        <f t="shared" ref="I67:I72" si="28">H67*E67</f>
        <v>750</v>
      </c>
      <c r="J67" s="210">
        <f t="shared" ref="J67:J72" si="29">I67+G67</f>
        <v>3000</v>
      </c>
      <c r="K67" s="146"/>
      <c r="L67" s="146"/>
    </row>
    <row r="68" spans="1:15" s="3" customFormat="1" ht="51.75" thickBot="1" x14ac:dyDescent="0.25">
      <c r="A68" s="201">
        <f t="shared" ref="A68:A73" si="30">A67+1</f>
        <v>19</v>
      </c>
      <c r="B68" s="202"/>
      <c r="C68" s="203" t="s">
        <v>102</v>
      </c>
      <c r="D68" s="186" t="s">
        <v>5</v>
      </c>
      <c r="E68" s="174">
        <v>1</v>
      </c>
      <c r="F68" s="217">
        <v>4000</v>
      </c>
      <c r="G68" s="218">
        <f t="shared" si="27"/>
        <v>4000</v>
      </c>
      <c r="H68" s="219">
        <v>500</v>
      </c>
      <c r="I68" s="218">
        <f t="shared" si="28"/>
        <v>500</v>
      </c>
      <c r="J68" s="220">
        <f t="shared" si="29"/>
        <v>4500</v>
      </c>
      <c r="K68" s="146"/>
      <c r="L68" s="146"/>
    </row>
    <row r="69" spans="1:15" s="2" customFormat="1" ht="51" x14ac:dyDescent="0.2">
      <c r="A69" s="196">
        <f t="shared" si="30"/>
        <v>20</v>
      </c>
      <c r="B69" s="197"/>
      <c r="C69" s="204" t="s">
        <v>93</v>
      </c>
      <c r="D69" s="205" t="s">
        <v>34</v>
      </c>
      <c r="E69" s="200">
        <v>5900</v>
      </c>
      <c r="F69" s="213">
        <v>25</v>
      </c>
      <c r="G69" s="214">
        <f t="shared" si="27"/>
        <v>147500</v>
      </c>
      <c r="H69" s="215">
        <v>3</v>
      </c>
      <c r="I69" s="214">
        <f t="shared" si="28"/>
        <v>17700</v>
      </c>
      <c r="J69" s="216">
        <f t="shared" si="29"/>
        <v>165200</v>
      </c>
      <c r="K69" s="85"/>
      <c r="L69" s="85"/>
    </row>
    <row r="70" spans="1:15" s="2" customFormat="1" ht="89.25" x14ac:dyDescent="0.2">
      <c r="A70" s="12">
        <f t="shared" si="30"/>
        <v>21</v>
      </c>
      <c r="B70" s="58"/>
      <c r="C70" s="161" t="s">
        <v>60</v>
      </c>
      <c r="D70" s="127" t="s">
        <v>34</v>
      </c>
      <c r="E70" s="126">
        <v>1000</v>
      </c>
      <c r="F70" s="213">
        <v>50</v>
      </c>
      <c r="G70" s="214">
        <f t="shared" si="27"/>
        <v>50000</v>
      </c>
      <c r="H70" s="215">
        <v>5</v>
      </c>
      <c r="I70" s="214">
        <f t="shared" si="28"/>
        <v>5000</v>
      </c>
      <c r="J70" s="216">
        <f t="shared" si="29"/>
        <v>55000</v>
      </c>
      <c r="K70" s="85"/>
      <c r="L70" s="85"/>
    </row>
    <row r="71" spans="1:15" s="2" customFormat="1" ht="38.25" x14ac:dyDescent="0.2">
      <c r="A71" s="12">
        <f t="shared" si="30"/>
        <v>22</v>
      </c>
      <c r="B71" s="58"/>
      <c r="C71" s="166" t="s">
        <v>96</v>
      </c>
      <c r="D71" s="78" t="s">
        <v>34</v>
      </c>
      <c r="E71" s="63">
        <v>2000</v>
      </c>
      <c r="F71" s="213">
        <v>30</v>
      </c>
      <c r="G71" s="214">
        <f t="shared" si="27"/>
        <v>60000</v>
      </c>
      <c r="H71" s="215">
        <v>3</v>
      </c>
      <c r="I71" s="214">
        <f t="shared" si="28"/>
        <v>6000</v>
      </c>
      <c r="J71" s="216">
        <f t="shared" si="29"/>
        <v>66000</v>
      </c>
      <c r="K71" s="85"/>
      <c r="L71" s="85"/>
    </row>
    <row r="72" spans="1:15" s="2" customFormat="1" ht="51" x14ac:dyDescent="0.2">
      <c r="A72" s="12">
        <f t="shared" si="30"/>
        <v>23</v>
      </c>
      <c r="B72" s="58"/>
      <c r="C72" s="166" t="s">
        <v>95</v>
      </c>
      <c r="D72" s="78" t="s">
        <v>34</v>
      </c>
      <c r="E72" s="63">
        <v>2500</v>
      </c>
      <c r="F72" s="213">
        <v>24</v>
      </c>
      <c r="G72" s="214">
        <f t="shared" si="27"/>
        <v>60000</v>
      </c>
      <c r="H72" s="215">
        <v>3</v>
      </c>
      <c r="I72" s="214">
        <f t="shared" si="28"/>
        <v>7500</v>
      </c>
      <c r="J72" s="216">
        <f t="shared" si="29"/>
        <v>67500</v>
      </c>
      <c r="K72" s="85"/>
      <c r="L72" s="85"/>
    </row>
    <row r="73" spans="1:15" s="2" customFormat="1" ht="51" x14ac:dyDescent="0.2">
      <c r="A73" s="12">
        <f t="shared" si="30"/>
        <v>24</v>
      </c>
      <c r="B73" s="58"/>
      <c r="C73" s="72" t="s">
        <v>97</v>
      </c>
      <c r="D73" s="168"/>
      <c r="E73" s="19"/>
      <c r="F73" s="97"/>
      <c r="G73" s="98"/>
      <c r="H73" s="106"/>
      <c r="I73" s="98"/>
      <c r="J73" s="14"/>
      <c r="K73" s="85"/>
      <c r="L73" s="85"/>
    </row>
    <row r="74" spans="1:15" s="3" customFormat="1" ht="24" customHeight="1" x14ac:dyDescent="0.2">
      <c r="A74" s="10"/>
      <c r="B74" s="40">
        <f>A73+0.1</f>
        <v>24.1</v>
      </c>
      <c r="C74" s="34" t="s">
        <v>89</v>
      </c>
      <c r="D74" s="4" t="s">
        <v>12</v>
      </c>
      <c r="E74" s="17">
        <v>1</v>
      </c>
      <c r="F74" s="207">
        <v>85000</v>
      </c>
      <c r="G74" s="208">
        <f>F74*E74</f>
        <v>85000</v>
      </c>
      <c r="H74" s="209">
        <v>5000</v>
      </c>
      <c r="I74" s="208">
        <f>H74*E74</f>
        <v>5000</v>
      </c>
      <c r="J74" s="210">
        <f>I74+G74</f>
        <v>90000</v>
      </c>
      <c r="K74" s="146"/>
      <c r="L74" s="146"/>
    </row>
    <row r="75" spans="1:15" s="3" customFormat="1" ht="24" customHeight="1" x14ac:dyDescent="0.2">
      <c r="A75" s="10"/>
      <c r="B75" s="40">
        <f>B74+0.1</f>
        <v>24.200000000000003</v>
      </c>
      <c r="C75" s="34" t="s">
        <v>90</v>
      </c>
      <c r="D75" s="4" t="s">
        <v>12</v>
      </c>
      <c r="E75" s="17">
        <v>1</v>
      </c>
      <c r="F75" s="207">
        <v>89000</v>
      </c>
      <c r="G75" s="208">
        <f>F75*E75</f>
        <v>89000</v>
      </c>
      <c r="H75" s="209">
        <v>5000</v>
      </c>
      <c r="I75" s="208">
        <f>H75*E75</f>
        <v>5000</v>
      </c>
      <c r="J75" s="210">
        <f>I75+G75</f>
        <v>94000</v>
      </c>
      <c r="K75" s="146"/>
      <c r="L75" s="146"/>
    </row>
    <row r="76" spans="1:15" s="2" customFormat="1" ht="64.5" thickBot="1" x14ac:dyDescent="0.25">
      <c r="A76" s="191">
        <f>A73+1</f>
        <v>25</v>
      </c>
      <c r="B76" s="192"/>
      <c r="C76" s="203" t="s">
        <v>94</v>
      </c>
      <c r="D76" s="206" t="s">
        <v>9</v>
      </c>
      <c r="E76" s="178">
        <v>1</v>
      </c>
      <c r="F76" s="221">
        <v>350000</v>
      </c>
      <c r="G76" s="222">
        <f>F76*E76</f>
        <v>350000</v>
      </c>
      <c r="H76" s="223">
        <v>50000</v>
      </c>
      <c r="I76" s="222">
        <f>H76*E76</f>
        <v>50000</v>
      </c>
      <c r="J76" s="224">
        <f>I76+G76</f>
        <v>400000</v>
      </c>
      <c r="K76" s="85"/>
      <c r="L76" s="85"/>
    </row>
    <row r="77" spans="1:15" s="2" customFormat="1" ht="76.5" x14ac:dyDescent="0.2">
      <c r="A77" s="196">
        <f>A76+1</f>
        <v>26</v>
      </c>
      <c r="B77" s="197"/>
      <c r="C77" s="204" t="s">
        <v>40</v>
      </c>
      <c r="D77" s="205" t="s">
        <v>9</v>
      </c>
      <c r="E77" s="200">
        <v>1</v>
      </c>
      <c r="F77" s="213">
        <v>60000</v>
      </c>
      <c r="G77" s="214">
        <f t="shared" ref="G77:G78" si="31">F77*E77</f>
        <v>60000</v>
      </c>
      <c r="H77" s="215">
        <v>10000</v>
      </c>
      <c r="I77" s="214">
        <f t="shared" ref="I77:I78" si="32">H77*E77</f>
        <v>10000</v>
      </c>
      <c r="J77" s="216">
        <f t="shared" ref="J77:J78" si="33">I77+G77</f>
        <v>70000</v>
      </c>
      <c r="K77" s="85"/>
      <c r="L77" s="85"/>
    </row>
    <row r="78" spans="1:15" s="3" customFormat="1" ht="81" customHeight="1" x14ac:dyDescent="0.2">
      <c r="A78" s="12">
        <f t="shared" ref="A78:A79" si="34">A77+1</f>
        <v>27</v>
      </c>
      <c r="B78" s="76"/>
      <c r="C78" s="74" t="s">
        <v>25</v>
      </c>
      <c r="D78" s="78" t="s">
        <v>4</v>
      </c>
      <c r="E78" s="63">
        <v>1</v>
      </c>
      <c r="F78" s="213">
        <v>0</v>
      </c>
      <c r="G78" s="214">
        <f t="shared" si="31"/>
        <v>0</v>
      </c>
      <c r="H78" s="215">
        <v>125000</v>
      </c>
      <c r="I78" s="214">
        <f t="shared" si="32"/>
        <v>125000</v>
      </c>
      <c r="J78" s="216">
        <f t="shared" si="33"/>
        <v>125000</v>
      </c>
      <c r="K78" s="146"/>
      <c r="L78" s="146"/>
    </row>
    <row r="79" spans="1:15" s="3" customFormat="1" ht="77.25" thickBot="1" x14ac:dyDescent="0.25">
      <c r="A79" s="61">
        <f t="shared" si="34"/>
        <v>28</v>
      </c>
      <c r="B79" s="62"/>
      <c r="C79" s="64" t="s">
        <v>55</v>
      </c>
      <c r="D79" s="65" t="s">
        <v>4</v>
      </c>
      <c r="E79" s="66">
        <v>1</v>
      </c>
      <c r="F79" s="213">
        <v>15000</v>
      </c>
      <c r="G79" s="214">
        <f>F79*E79</f>
        <v>15000</v>
      </c>
      <c r="H79" s="215">
        <v>15000</v>
      </c>
      <c r="I79" s="214">
        <f>H79*E79</f>
        <v>15000</v>
      </c>
      <c r="J79" s="216">
        <f>I79+G79</f>
        <v>30000</v>
      </c>
      <c r="K79" s="146"/>
      <c r="L79" s="146"/>
    </row>
    <row r="80" spans="1:15" s="3" customFormat="1" ht="31.5" customHeight="1" thickTop="1" thickBot="1" x14ac:dyDescent="0.25">
      <c r="A80" s="51"/>
      <c r="B80" s="52"/>
      <c r="C80" s="60" t="s">
        <v>105</v>
      </c>
      <c r="D80" s="59"/>
      <c r="E80" s="53"/>
      <c r="F80" s="99"/>
      <c r="G80" s="211">
        <f>SUM(G10:G79)</f>
        <v>18547710</v>
      </c>
      <c r="H80" s="107"/>
      <c r="I80" s="211">
        <f>SUM(I10:I79)</f>
        <v>2942550</v>
      </c>
      <c r="J80" s="211">
        <f>SUM(J10:J79)</f>
        <v>21490260</v>
      </c>
      <c r="K80" s="146"/>
      <c r="L80" s="160"/>
      <c r="N80" s="473" t="s">
        <v>82</v>
      </c>
      <c r="O80" s="473"/>
    </row>
    <row r="81" spans="1:15" s="3" customFormat="1" ht="27" customHeight="1" x14ac:dyDescent="0.2">
      <c r="A81" s="79"/>
      <c r="B81" s="80"/>
      <c r="C81" s="81"/>
      <c r="D81" s="82"/>
      <c r="E81" s="83"/>
      <c r="F81" s="84"/>
      <c r="G81" s="84"/>
      <c r="H81" s="84"/>
      <c r="I81" s="84"/>
      <c r="J81" s="84"/>
      <c r="K81" s="225"/>
      <c r="L81" s="146"/>
      <c r="N81" s="470" t="s">
        <v>257</v>
      </c>
      <c r="O81" s="472">
        <f>J80</f>
        <v>21490260</v>
      </c>
    </row>
    <row r="82" spans="1:15" s="2" customFormat="1" ht="21.75" customHeight="1" x14ac:dyDescent="0.2">
      <c r="A82" s="153" t="s">
        <v>15</v>
      </c>
      <c r="B82" s="47"/>
      <c r="D82" s="85"/>
      <c r="E82" s="154"/>
      <c r="F82" s="155"/>
      <c r="G82" s="155"/>
      <c r="H82" s="155"/>
      <c r="I82" s="155"/>
      <c r="J82" s="155"/>
      <c r="K82" s="85"/>
      <c r="L82" s="85"/>
      <c r="N82" s="470" t="s">
        <v>258</v>
      </c>
      <c r="O82" s="472">
        <f>'BOQ Option-01'!J58</f>
        <v>14944500</v>
      </c>
    </row>
    <row r="83" spans="1:15" s="70" customFormat="1" ht="24.75" customHeight="1" x14ac:dyDescent="0.2">
      <c r="A83" s="156" t="s">
        <v>16</v>
      </c>
      <c r="B83" s="474" t="s">
        <v>64</v>
      </c>
      <c r="C83" s="480"/>
      <c r="D83" s="480"/>
      <c r="E83" s="480"/>
      <c r="F83" s="480"/>
      <c r="G83" s="480"/>
      <c r="H83" s="480"/>
      <c r="I83" s="480"/>
      <c r="J83" s="480"/>
      <c r="K83" s="156"/>
      <c r="L83" s="156"/>
      <c r="N83" s="470" t="s">
        <v>259</v>
      </c>
      <c r="O83" s="472">
        <f>'BOQ Option-02'!J59</f>
        <v>12524700</v>
      </c>
    </row>
    <row r="84" spans="1:15" s="70" customFormat="1" ht="27.75" customHeight="1" x14ac:dyDescent="0.2">
      <c r="A84" s="156" t="s">
        <v>17</v>
      </c>
      <c r="B84" s="474" t="s">
        <v>18</v>
      </c>
      <c r="C84" s="480"/>
      <c r="D84" s="480"/>
      <c r="E84" s="480"/>
      <c r="F84" s="480"/>
      <c r="G84" s="480"/>
      <c r="H84" s="480"/>
      <c r="I84" s="480"/>
      <c r="J84" s="480"/>
      <c r="K84" s="156"/>
      <c r="L84" s="156"/>
      <c r="N84" s="470" t="s">
        <v>260</v>
      </c>
      <c r="O84" s="472">
        <f>'Bill of Quantities'!J78</f>
        <v>4050500</v>
      </c>
    </row>
    <row r="85" spans="1:15" s="3" customFormat="1" ht="21" customHeight="1" x14ac:dyDescent="0.2">
      <c r="A85" s="146" t="s">
        <v>19</v>
      </c>
      <c r="B85" s="481" t="s">
        <v>57</v>
      </c>
      <c r="C85" s="481"/>
      <c r="D85" s="481"/>
      <c r="E85" s="481"/>
      <c r="F85" s="481"/>
      <c r="G85" s="481"/>
      <c r="H85" s="481"/>
      <c r="I85" s="481"/>
      <c r="J85" s="481"/>
      <c r="K85" s="146"/>
      <c r="L85" s="146"/>
      <c r="N85" s="470"/>
      <c r="O85" s="471"/>
    </row>
    <row r="86" spans="1:15" s="70" customFormat="1" ht="26.25" customHeight="1" x14ac:dyDescent="0.2">
      <c r="A86" s="156" t="s">
        <v>24</v>
      </c>
      <c r="B86" s="474" t="s">
        <v>21</v>
      </c>
      <c r="C86" s="474"/>
      <c r="D86" s="474"/>
      <c r="E86" s="474"/>
      <c r="F86" s="474"/>
      <c r="G86" s="474"/>
      <c r="H86" s="474"/>
      <c r="I86" s="474"/>
      <c r="J86" s="474"/>
      <c r="K86" s="156"/>
      <c r="L86" s="156"/>
    </row>
    <row r="87" spans="1:15" s="70" customFormat="1" ht="33.75" customHeight="1" x14ac:dyDescent="0.2">
      <c r="A87" s="156" t="s">
        <v>56</v>
      </c>
      <c r="B87" s="474" t="s">
        <v>41</v>
      </c>
      <c r="C87" s="474"/>
      <c r="D87" s="474"/>
      <c r="E87" s="474"/>
      <c r="F87" s="474"/>
      <c r="G87" s="474"/>
      <c r="H87" s="474"/>
      <c r="I87" s="474"/>
      <c r="J87" s="474"/>
      <c r="K87" s="156"/>
      <c r="L87" s="156"/>
    </row>
  </sheetData>
  <mergeCells count="9">
    <mergeCell ref="N80:O80"/>
    <mergeCell ref="B87:J87"/>
    <mergeCell ref="A8:B8"/>
    <mergeCell ref="F7:G7"/>
    <mergeCell ref="H7:I7"/>
    <mergeCell ref="B84:J84"/>
    <mergeCell ref="B86:J86"/>
    <mergeCell ref="B85:J85"/>
    <mergeCell ref="B83:J83"/>
  </mergeCells>
  <printOptions horizontalCentered="1"/>
  <pageMargins left="0.25" right="0.25" top="0.75" bottom="0.5" header="0.32" footer="0.25"/>
  <pageSetup paperSize="9" scale="88" orientation="landscape" r:id="rId1"/>
  <headerFooter scaleWithDoc="0" alignWithMargins="0">
    <oddFooter>&amp;L&amp;8SEM Engineers&amp;R&amp;8Page &amp;P of  &amp;N</oddFooter>
  </headerFooter>
  <rowBreaks count="1" manualBreakCount="1">
    <brk id="27"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38E64-9A3E-4F4F-8340-265F050DBDBF}">
  <dimension ref="A1:Y63"/>
  <sheetViews>
    <sheetView showGridLines="0" topLeftCell="A55" zoomScale="115" zoomScaleNormal="115" zoomScaleSheetLayoutView="110" workbookViewId="0">
      <selection activeCell="O13" sqref="O13"/>
    </sheetView>
  </sheetViews>
  <sheetFormatPr defaultColWidth="8.875" defaultRowHeight="14.25" x14ac:dyDescent="0.2"/>
  <cols>
    <col min="1" max="1" width="3" style="333" customWidth="1"/>
    <col min="2" max="2" width="4.625" style="333" customWidth="1"/>
    <col min="3" max="3" width="44" style="334" customWidth="1"/>
    <col min="4" max="4" width="6.125" style="333" customWidth="1"/>
    <col min="5" max="5" width="6.625" style="333" customWidth="1"/>
    <col min="6" max="6" width="10.625" style="333" customWidth="1"/>
    <col min="7" max="10" width="12.625" style="333" customWidth="1"/>
    <col min="11" max="16384" width="8.875" style="236"/>
  </cols>
  <sheetData>
    <row r="1" spans="1:12" s="230" customFormat="1" ht="20.25" x14ac:dyDescent="0.3">
      <c r="A1" s="226" t="s">
        <v>106</v>
      </c>
      <c r="B1" s="226"/>
      <c r="C1" s="227"/>
      <c r="D1" s="228"/>
      <c r="E1" s="229"/>
      <c r="F1" s="229"/>
      <c r="G1" s="229"/>
      <c r="H1" s="229"/>
      <c r="I1" s="229"/>
      <c r="J1" s="229"/>
    </row>
    <row r="2" spans="1:12" s="230" customFormat="1" ht="12.75" customHeight="1" x14ac:dyDescent="0.2">
      <c r="A2" s="231" t="s">
        <v>107</v>
      </c>
      <c r="B2" s="231"/>
      <c r="C2" s="232"/>
      <c r="D2" s="233"/>
      <c r="E2" s="229"/>
      <c r="F2" s="229"/>
      <c r="G2" s="229"/>
      <c r="H2" s="229"/>
      <c r="I2" s="229"/>
      <c r="J2" s="229"/>
    </row>
    <row r="3" spans="1:12" s="230" customFormat="1" ht="9" customHeight="1" x14ac:dyDescent="0.25">
      <c r="A3" s="232"/>
      <c r="B3" s="232"/>
      <c r="C3" s="232"/>
      <c r="D3" s="234"/>
      <c r="E3" s="229"/>
      <c r="F3" s="229"/>
      <c r="G3" s="229"/>
      <c r="H3" s="229"/>
      <c r="I3" s="229"/>
      <c r="J3" s="229"/>
    </row>
    <row r="4" spans="1:12" ht="15.75" x14ac:dyDescent="0.25">
      <c r="A4" s="226" t="s">
        <v>108</v>
      </c>
      <c r="B4" s="226"/>
      <c r="C4" s="29"/>
      <c r="D4" s="30"/>
      <c r="E4" s="229"/>
      <c r="F4" s="229"/>
      <c r="G4" s="229"/>
      <c r="H4" s="229"/>
      <c r="I4" s="30"/>
      <c r="J4" s="235" t="s">
        <v>38</v>
      </c>
    </row>
    <row r="5" spans="1:12" ht="15.75" x14ac:dyDescent="0.25">
      <c r="A5" s="237" t="s">
        <v>109</v>
      </c>
      <c r="B5" s="238"/>
      <c r="C5" s="29"/>
      <c r="D5" s="30"/>
      <c r="E5" s="229"/>
      <c r="F5" s="30"/>
      <c r="G5" s="159"/>
      <c r="H5" s="159"/>
      <c r="I5" s="159"/>
      <c r="J5" s="239" t="s">
        <v>104</v>
      </c>
    </row>
    <row r="6" spans="1:12" ht="9.9499999999999993" customHeight="1" thickBot="1" x14ac:dyDescent="0.25">
      <c r="A6" s="237"/>
      <c r="B6" s="237"/>
      <c r="C6" s="232"/>
      <c r="D6" s="240"/>
      <c r="E6" s="229"/>
      <c r="F6" s="484"/>
      <c r="G6" s="484"/>
      <c r="H6" s="484"/>
      <c r="I6" s="484"/>
      <c r="J6" s="484"/>
    </row>
    <row r="7" spans="1:12" ht="15" customHeight="1" x14ac:dyDescent="0.2">
      <c r="A7" s="485" t="s">
        <v>110</v>
      </c>
      <c r="B7" s="486"/>
      <c r="C7" s="489" t="s">
        <v>111</v>
      </c>
      <c r="D7" s="489" t="s">
        <v>112</v>
      </c>
      <c r="E7" s="491" t="s">
        <v>113</v>
      </c>
      <c r="F7" s="493" t="s">
        <v>114</v>
      </c>
      <c r="G7" s="494"/>
      <c r="H7" s="493" t="s">
        <v>115</v>
      </c>
      <c r="I7" s="495"/>
      <c r="J7" s="241" t="s">
        <v>116</v>
      </c>
    </row>
    <row r="8" spans="1:12" s="245" customFormat="1" ht="15" customHeight="1" thickBot="1" x14ac:dyDescent="0.25">
      <c r="A8" s="487"/>
      <c r="B8" s="488"/>
      <c r="C8" s="490"/>
      <c r="D8" s="490"/>
      <c r="E8" s="492"/>
      <c r="F8" s="242" t="s">
        <v>117</v>
      </c>
      <c r="G8" s="243" t="s">
        <v>118</v>
      </c>
      <c r="H8" s="242" t="s">
        <v>117</v>
      </c>
      <c r="I8" s="243" t="s">
        <v>118</v>
      </c>
      <c r="J8" s="244" t="s">
        <v>119</v>
      </c>
    </row>
    <row r="9" spans="1:12" ht="18" customHeight="1" thickTop="1" x14ac:dyDescent="0.2">
      <c r="A9" s="246"/>
      <c r="B9" s="247"/>
      <c r="C9" s="248" t="s">
        <v>120</v>
      </c>
      <c r="D9" s="249"/>
      <c r="E9" s="250"/>
      <c r="F9" s="250"/>
      <c r="G9" s="250"/>
      <c r="H9" s="250"/>
      <c r="I9" s="250"/>
      <c r="J9" s="251"/>
    </row>
    <row r="10" spans="1:12" ht="52.5" customHeight="1" x14ac:dyDescent="0.2">
      <c r="A10" s="12"/>
      <c r="B10" s="252"/>
      <c r="C10" s="253" t="s">
        <v>121</v>
      </c>
      <c r="D10" s="254"/>
      <c r="E10" s="250"/>
      <c r="F10" s="250"/>
      <c r="G10" s="250"/>
      <c r="H10" s="250"/>
      <c r="I10" s="250"/>
      <c r="J10" s="255"/>
    </row>
    <row r="11" spans="1:12" ht="66" customHeight="1" x14ac:dyDescent="0.2">
      <c r="A11" s="256">
        <v>1</v>
      </c>
      <c r="B11" s="257"/>
      <c r="C11" s="258" t="s">
        <v>122</v>
      </c>
      <c r="D11" s="43"/>
      <c r="E11" s="250"/>
      <c r="F11" s="250"/>
      <c r="G11" s="250"/>
      <c r="H11" s="250"/>
      <c r="I11" s="250"/>
      <c r="J11" s="255"/>
    </row>
    <row r="12" spans="1:12" ht="15" customHeight="1" x14ac:dyDescent="0.2">
      <c r="A12" s="256"/>
      <c r="B12" s="259" t="s">
        <v>123</v>
      </c>
      <c r="C12" s="260" t="s">
        <v>124</v>
      </c>
      <c r="D12" s="261" t="str">
        <f>IF(C12="","",IF(E12="","",IF(E12&gt;1,"Nos.","No.")))</f>
        <v>Nos.</v>
      </c>
      <c r="E12" s="262">
        <v>4</v>
      </c>
      <c r="F12" s="263">
        <v>315000</v>
      </c>
      <c r="G12" s="264">
        <f>F12*E12</f>
        <v>1260000</v>
      </c>
      <c r="H12" s="263">
        <v>7500</v>
      </c>
      <c r="I12" s="264">
        <f>H12*E12</f>
        <v>30000</v>
      </c>
      <c r="J12" s="265">
        <f>I12+G12</f>
        <v>1290000</v>
      </c>
    </row>
    <row r="13" spans="1:12" ht="89.25" x14ac:dyDescent="0.2">
      <c r="A13" s="256">
        <f>A11+1</f>
        <v>2</v>
      </c>
      <c r="B13" s="266"/>
      <c r="C13" s="267" t="s">
        <v>125</v>
      </c>
      <c r="D13" s="268"/>
      <c r="E13" s="269"/>
      <c r="F13" s="270"/>
      <c r="G13" s="271"/>
      <c r="H13" s="270"/>
      <c r="I13" s="271"/>
      <c r="J13" s="272"/>
    </row>
    <row r="14" spans="1:12" ht="15" customHeight="1" x14ac:dyDescent="0.2">
      <c r="A14" s="256"/>
      <c r="B14" s="259" t="s">
        <v>123</v>
      </c>
      <c r="C14" s="260" t="s">
        <v>126</v>
      </c>
      <c r="D14" s="261" t="str">
        <f>IF(C14="","",IF(E14="","",IF(E14&gt;1,"Nos.","No.")))</f>
        <v>No.</v>
      </c>
      <c r="E14" s="262">
        <v>1</v>
      </c>
      <c r="F14" s="263">
        <v>550000</v>
      </c>
      <c r="G14" s="264">
        <f>F14*E14</f>
        <v>550000</v>
      </c>
      <c r="H14" s="263">
        <v>7500</v>
      </c>
      <c r="I14" s="264">
        <f>H14*E14</f>
        <v>7500</v>
      </c>
      <c r="J14" s="265">
        <f>I14+G14</f>
        <v>557500</v>
      </c>
    </row>
    <row r="15" spans="1:12" ht="76.5" customHeight="1" x14ac:dyDescent="0.2">
      <c r="A15" s="256">
        <f>A13+1</f>
        <v>3</v>
      </c>
      <c r="B15" s="257"/>
      <c r="C15" s="258" t="s">
        <v>127</v>
      </c>
      <c r="D15" s="273"/>
      <c r="E15" s="274"/>
      <c r="F15" s="275"/>
      <c r="G15" s="276"/>
      <c r="H15" s="275"/>
      <c r="I15" s="276"/>
      <c r="J15" s="277"/>
    </row>
    <row r="16" spans="1:12" ht="15" customHeight="1" x14ac:dyDescent="0.2">
      <c r="A16" s="256"/>
      <c r="B16" s="278" t="s">
        <v>123</v>
      </c>
      <c r="C16" s="279" t="s">
        <v>128</v>
      </c>
      <c r="D16" s="261" t="s">
        <v>129</v>
      </c>
      <c r="E16" s="262">
        <v>1100</v>
      </c>
      <c r="F16" s="263">
        <v>550</v>
      </c>
      <c r="G16" s="264">
        <f t="shared" ref="G16:G20" si="0">F16*E16</f>
        <v>605000</v>
      </c>
      <c r="H16" s="263">
        <v>180</v>
      </c>
      <c r="I16" s="264">
        <f t="shared" ref="I16:I20" si="1">H16*E16</f>
        <v>198000</v>
      </c>
      <c r="J16" s="265">
        <f t="shared" ref="J16:J21" si="2">I16+G16</f>
        <v>803000</v>
      </c>
      <c r="K16" s="230"/>
      <c r="L16" s="230"/>
    </row>
    <row r="17" spans="1:12" ht="15" customHeight="1" x14ac:dyDescent="0.2">
      <c r="A17" s="256"/>
      <c r="B17" s="278" t="s">
        <v>130</v>
      </c>
      <c r="C17" s="279" t="s">
        <v>131</v>
      </c>
      <c r="D17" s="261" t="s">
        <v>129</v>
      </c>
      <c r="E17" s="262">
        <v>440</v>
      </c>
      <c r="F17" s="263">
        <v>700</v>
      </c>
      <c r="G17" s="264">
        <f t="shared" si="0"/>
        <v>308000</v>
      </c>
      <c r="H17" s="263">
        <v>200</v>
      </c>
      <c r="I17" s="264">
        <f t="shared" si="1"/>
        <v>88000</v>
      </c>
      <c r="J17" s="265">
        <f t="shared" si="2"/>
        <v>396000</v>
      </c>
      <c r="K17" s="230"/>
      <c r="L17" s="230"/>
    </row>
    <row r="18" spans="1:12" ht="15" customHeight="1" x14ac:dyDescent="0.2">
      <c r="A18" s="256"/>
      <c r="B18" s="278" t="s">
        <v>132</v>
      </c>
      <c r="C18" s="280" t="s">
        <v>133</v>
      </c>
      <c r="D18" s="281" t="s">
        <v>129</v>
      </c>
      <c r="E18" s="282">
        <v>280</v>
      </c>
      <c r="F18" s="263">
        <v>850</v>
      </c>
      <c r="G18" s="264">
        <f t="shared" si="0"/>
        <v>238000</v>
      </c>
      <c r="H18" s="263">
        <v>225</v>
      </c>
      <c r="I18" s="264">
        <f t="shared" si="1"/>
        <v>63000</v>
      </c>
      <c r="J18" s="265">
        <f t="shared" si="2"/>
        <v>301000</v>
      </c>
      <c r="K18" s="230"/>
      <c r="L18" s="230"/>
    </row>
    <row r="19" spans="1:12" ht="15" customHeight="1" x14ac:dyDescent="0.2">
      <c r="A19" s="256"/>
      <c r="B19" s="278" t="s">
        <v>134</v>
      </c>
      <c r="C19" s="279" t="s">
        <v>261</v>
      </c>
      <c r="D19" s="261" t="s">
        <v>129</v>
      </c>
      <c r="E19" s="262">
        <v>120</v>
      </c>
      <c r="F19" s="263">
        <v>950</v>
      </c>
      <c r="G19" s="264">
        <f t="shared" si="0"/>
        <v>114000</v>
      </c>
      <c r="H19" s="263">
        <v>250</v>
      </c>
      <c r="I19" s="264">
        <f t="shared" si="1"/>
        <v>30000</v>
      </c>
      <c r="J19" s="265">
        <f t="shared" si="2"/>
        <v>144000</v>
      </c>
      <c r="K19" s="230"/>
      <c r="L19" s="230"/>
    </row>
    <row r="20" spans="1:12" ht="15" customHeight="1" x14ac:dyDescent="0.2">
      <c r="A20" s="256"/>
      <c r="B20" s="278" t="s">
        <v>136</v>
      </c>
      <c r="C20" s="279" t="s">
        <v>137</v>
      </c>
      <c r="D20" s="261" t="s">
        <v>129</v>
      </c>
      <c r="E20" s="262">
        <v>130</v>
      </c>
      <c r="F20" s="263">
        <v>1600</v>
      </c>
      <c r="G20" s="264">
        <f t="shared" si="0"/>
        <v>208000</v>
      </c>
      <c r="H20" s="263">
        <v>300</v>
      </c>
      <c r="I20" s="264">
        <f t="shared" si="1"/>
        <v>39000</v>
      </c>
      <c r="J20" s="265">
        <f t="shared" si="2"/>
        <v>247000</v>
      </c>
      <c r="K20" s="230"/>
      <c r="L20" s="230"/>
    </row>
    <row r="21" spans="1:12" ht="15" customHeight="1" thickBot="1" x14ac:dyDescent="0.25">
      <c r="A21" s="283"/>
      <c r="B21" s="284" t="s">
        <v>138</v>
      </c>
      <c r="C21" s="285" t="s">
        <v>262</v>
      </c>
      <c r="D21" s="286" t="s">
        <v>129</v>
      </c>
      <c r="E21" s="287">
        <v>190</v>
      </c>
      <c r="F21" s="288">
        <v>1950</v>
      </c>
      <c r="G21" s="289">
        <f>F21*E21</f>
        <v>370500</v>
      </c>
      <c r="H21" s="288">
        <v>350</v>
      </c>
      <c r="I21" s="289">
        <f>H21*E21</f>
        <v>66500</v>
      </c>
      <c r="J21" s="290">
        <f t="shared" si="2"/>
        <v>437000</v>
      </c>
      <c r="K21" s="230"/>
      <c r="L21" s="230"/>
    </row>
    <row r="22" spans="1:12" ht="15" customHeight="1" x14ac:dyDescent="0.2">
      <c r="A22" s="256"/>
      <c r="B22" s="278" t="s">
        <v>140</v>
      </c>
      <c r="C22" s="279" t="s">
        <v>263</v>
      </c>
      <c r="D22" s="261" t="s">
        <v>129</v>
      </c>
      <c r="E22" s="262">
        <v>140</v>
      </c>
      <c r="F22" s="263">
        <v>2800</v>
      </c>
      <c r="G22" s="264">
        <f>F22*E22</f>
        <v>392000</v>
      </c>
      <c r="H22" s="263">
        <v>400</v>
      </c>
      <c r="I22" s="264">
        <f>H22*E22</f>
        <v>56000</v>
      </c>
      <c r="J22" s="265">
        <f>I22+G22</f>
        <v>448000</v>
      </c>
      <c r="K22" s="230"/>
      <c r="L22" s="230"/>
    </row>
    <row r="23" spans="1:12" s="295" customFormat="1" ht="15" customHeight="1" x14ac:dyDescent="0.2">
      <c r="A23" s="256">
        <f>A15+1</f>
        <v>4</v>
      </c>
      <c r="B23" s="291"/>
      <c r="C23" s="292" t="s">
        <v>142</v>
      </c>
      <c r="D23" s="273"/>
      <c r="E23" s="274"/>
      <c r="F23" s="275"/>
      <c r="G23" s="293"/>
      <c r="H23" s="275"/>
      <c r="I23" s="293"/>
      <c r="J23" s="294"/>
    </row>
    <row r="24" spans="1:12" s="297" customFormat="1" ht="24.95" customHeight="1" x14ac:dyDescent="0.2">
      <c r="A24" s="10"/>
      <c r="B24" s="296" t="s">
        <v>123</v>
      </c>
      <c r="C24" s="279" t="s">
        <v>143</v>
      </c>
      <c r="D24" s="261" t="str">
        <f>IF(C24="","",IF(E24="","",IF(E24&gt;1,"Nos.","No.")))</f>
        <v>Nos.</v>
      </c>
      <c r="E24" s="262">
        <v>198</v>
      </c>
      <c r="F24" s="263">
        <v>2200</v>
      </c>
      <c r="G24" s="264">
        <f t="shared" ref="G24:G25" si="3">F24*E24</f>
        <v>435600</v>
      </c>
      <c r="H24" s="263">
        <v>600</v>
      </c>
      <c r="I24" s="264">
        <f t="shared" ref="I24:I25" si="4">H24*E24</f>
        <v>118800</v>
      </c>
      <c r="J24" s="265">
        <f t="shared" ref="J24:J25" si="5">I24+G24</f>
        <v>554400</v>
      </c>
    </row>
    <row r="25" spans="1:12" s="297" customFormat="1" ht="24.95" customHeight="1" x14ac:dyDescent="0.2">
      <c r="A25" s="10"/>
      <c r="B25" s="296" t="s">
        <v>130</v>
      </c>
      <c r="C25" s="280" t="s">
        <v>144</v>
      </c>
      <c r="D25" s="281" t="str">
        <f>IF(C25="","",IF(E25="","",IF(E25&gt;1,"Nos.","No.")))</f>
        <v>No.</v>
      </c>
      <c r="E25" s="282">
        <v>1</v>
      </c>
      <c r="F25" s="263">
        <v>7500</v>
      </c>
      <c r="G25" s="264">
        <f t="shared" si="3"/>
        <v>7500</v>
      </c>
      <c r="H25" s="263">
        <v>1000</v>
      </c>
      <c r="I25" s="264">
        <f t="shared" si="4"/>
        <v>1000</v>
      </c>
      <c r="J25" s="265">
        <f t="shared" si="5"/>
        <v>8500</v>
      </c>
    </row>
    <row r="26" spans="1:12" s="295" customFormat="1" ht="18" customHeight="1" x14ac:dyDescent="0.2">
      <c r="A26" s="10">
        <f>A23+1</f>
        <v>5</v>
      </c>
      <c r="B26" s="298"/>
      <c r="C26" s="292" t="s">
        <v>145</v>
      </c>
      <c r="D26" s="299"/>
      <c r="E26" s="43"/>
      <c r="F26" s="300"/>
      <c r="G26" s="293"/>
      <c r="H26" s="300"/>
      <c r="I26" s="293"/>
      <c r="J26" s="294"/>
    </row>
    <row r="27" spans="1:12" ht="18" customHeight="1" x14ac:dyDescent="0.2">
      <c r="A27" s="301"/>
      <c r="B27" s="302" t="s">
        <v>123</v>
      </c>
      <c r="C27" s="279" t="s">
        <v>146</v>
      </c>
      <c r="D27" s="261" t="str">
        <f t="shared" ref="D27:D28" si="6">IF(C27="","",IF(E27="","",IF(E27&gt;1,"Nos.","No.")))</f>
        <v>Nos.</v>
      </c>
      <c r="E27" s="303">
        <v>8</v>
      </c>
      <c r="F27" s="263">
        <v>25250</v>
      </c>
      <c r="G27" s="264">
        <f t="shared" ref="G27:G29" si="7">F27*E27</f>
        <v>202000</v>
      </c>
      <c r="H27" s="263">
        <v>750</v>
      </c>
      <c r="I27" s="264">
        <f t="shared" ref="I27:I29" si="8">H27*E27</f>
        <v>6000</v>
      </c>
      <c r="J27" s="265">
        <f t="shared" ref="J27:J29" si="9">I27+G27</f>
        <v>208000</v>
      </c>
    </row>
    <row r="28" spans="1:12" ht="18" customHeight="1" x14ac:dyDescent="0.2">
      <c r="A28" s="301"/>
      <c r="B28" s="302" t="s">
        <v>130</v>
      </c>
      <c r="C28" s="280" t="s">
        <v>147</v>
      </c>
      <c r="D28" s="281" t="str">
        <f t="shared" si="6"/>
        <v>Nos.</v>
      </c>
      <c r="E28" s="68">
        <v>8</v>
      </c>
      <c r="F28" s="263">
        <v>14250</v>
      </c>
      <c r="G28" s="264">
        <f t="shared" si="7"/>
        <v>114000</v>
      </c>
      <c r="H28" s="263">
        <v>750</v>
      </c>
      <c r="I28" s="264">
        <f t="shared" si="8"/>
        <v>6000</v>
      </c>
      <c r="J28" s="265">
        <f t="shared" si="9"/>
        <v>120000</v>
      </c>
    </row>
    <row r="29" spans="1:12" s="304" customFormat="1" ht="18" customHeight="1" x14ac:dyDescent="0.2">
      <c r="A29" s="301"/>
      <c r="B29" s="302" t="s">
        <v>132</v>
      </c>
      <c r="C29" s="279" t="s">
        <v>148</v>
      </c>
      <c r="D29" s="261" t="s">
        <v>5</v>
      </c>
      <c r="E29" s="262">
        <v>3</v>
      </c>
      <c r="F29" s="263">
        <v>29900</v>
      </c>
      <c r="G29" s="264">
        <f t="shared" si="7"/>
        <v>89700</v>
      </c>
      <c r="H29" s="263">
        <v>1000</v>
      </c>
      <c r="I29" s="264">
        <f t="shared" si="8"/>
        <v>3000</v>
      </c>
      <c r="J29" s="265">
        <f t="shared" si="9"/>
        <v>92700</v>
      </c>
    </row>
    <row r="30" spans="1:12" s="306" customFormat="1" ht="25.5" x14ac:dyDescent="0.2">
      <c r="A30" s="256">
        <f>A26+1</f>
        <v>6</v>
      </c>
      <c r="B30" s="257"/>
      <c r="C30" s="292" t="s">
        <v>149</v>
      </c>
      <c r="D30" s="273"/>
      <c r="E30" s="274"/>
      <c r="F30" s="275"/>
      <c r="G30" s="293"/>
      <c r="H30" s="275"/>
      <c r="I30" s="293"/>
      <c r="J30" s="294"/>
      <c r="K30" s="305"/>
      <c r="L30" s="305"/>
    </row>
    <row r="31" spans="1:12" s="306" customFormat="1" ht="15" customHeight="1" x14ac:dyDescent="0.2">
      <c r="A31" s="256"/>
      <c r="B31" s="296" t="s">
        <v>123</v>
      </c>
      <c r="C31" s="307" t="s">
        <v>150</v>
      </c>
      <c r="D31" s="273"/>
      <c r="E31" s="274"/>
      <c r="F31" s="275"/>
      <c r="G31" s="293"/>
      <c r="H31" s="275"/>
      <c r="I31" s="293"/>
      <c r="J31" s="294"/>
      <c r="K31" s="305"/>
      <c r="L31" s="305"/>
    </row>
    <row r="32" spans="1:12" s="306" customFormat="1" ht="15" customHeight="1" x14ac:dyDescent="0.2">
      <c r="A32" s="256"/>
      <c r="B32" s="296" t="s">
        <v>130</v>
      </c>
      <c r="C32" s="307" t="s">
        <v>151</v>
      </c>
      <c r="D32" s="273" t="str">
        <f>IF(C32="","",IF(E32="","",IF(E32&gt;1,"Nos.","No.")))</f>
        <v>No.</v>
      </c>
      <c r="E32" s="274">
        <v>1</v>
      </c>
      <c r="F32" s="263">
        <v>635000</v>
      </c>
      <c r="G32" s="264">
        <f t="shared" ref="G32" si="10">F32*E32</f>
        <v>635000</v>
      </c>
      <c r="H32" s="263">
        <v>10000</v>
      </c>
      <c r="I32" s="264">
        <f t="shared" ref="I32" si="11">H32*E32</f>
        <v>10000</v>
      </c>
      <c r="J32" s="265">
        <f t="shared" ref="J32" si="12">I32+G32</f>
        <v>645000</v>
      </c>
      <c r="K32" s="305"/>
      <c r="L32" s="305"/>
    </row>
    <row r="33" spans="1:12" s="306" customFormat="1" ht="15" customHeight="1" x14ac:dyDescent="0.2">
      <c r="A33" s="256"/>
      <c r="B33" s="296" t="s">
        <v>132</v>
      </c>
      <c r="C33" s="307" t="s">
        <v>152</v>
      </c>
      <c r="D33" s="273"/>
      <c r="E33" s="274"/>
      <c r="F33" s="275"/>
      <c r="G33" s="293"/>
      <c r="H33" s="275"/>
      <c r="I33" s="293"/>
      <c r="J33" s="294"/>
      <c r="K33" s="305"/>
      <c r="L33" s="305"/>
    </row>
    <row r="34" spans="1:12" s="306" customFormat="1" ht="15" customHeight="1" x14ac:dyDescent="0.2">
      <c r="A34" s="256"/>
      <c r="B34" s="296" t="s">
        <v>134</v>
      </c>
      <c r="C34" s="307" t="s">
        <v>153</v>
      </c>
      <c r="D34" s="273"/>
      <c r="E34" s="274"/>
      <c r="F34" s="275"/>
      <c r="G34" s="293"/>
      <c r="H34" s="275"/>
      <c r="I34" s="293"/>
      <c r="J34" s="294"/>
      <c r="K34" s="305"/>
      <c r="L34" s="305"/>
    </row>
    <row r="35" spans="1:12" s="306" customFormat="1" ht="15" customHeight="1" x14ac:dyDescent="0.2">
      <c r="A35" s="256"/>
      <c r="B35" s="296" t="s">
        <v>136</v>
      </c>
      <c r="C35" s="279" t="s">
        <v>154</v>
      </c>
      <c r="D35" s="261"/>
      <c r="E35" s="262"/>
      <c r="F35" s="263"/>
      <c r="G35" s="264"/>
      <c r="H35" s="263"/>
      <c r="I35" s="264"/>
      <c r="J35" s="265"/>
      <c r="K35" s="305"/>
      <c r="L35" s="305"/>
    </row>
    <row r="36" spans="1:12" ht="25.5" x14ac:dyDescent="0.2">
      <c r="A36" s="256">
        <f>A30+1</f>
        <v>7</v>
      </c>
      <c r="B36" s="257"/>
      <c r="C36" s="307" t="s">
        <v>155</v>
      </c>
      <c r="D36" s="273"/>
      <c r="E36" s="274"/>
      <c r="F36" s="275"/>
      <c r="G36" s="293"/>
      <c r="H36" s="275"/>
      <c r="I36" s="293"/>
      <c r="J36" s="294"/>
      <c r="K36" s="230"/>
      <c r="L36" s="230"/>
    </row>
    <row r="37" spans="1:12" ht="15" customHeight="1" x14ac:dyDescent="0.2">
      <c r="A37" s="256"/>
      <c r="B37" s="278" t="s">
        <v>123</v>
      </c>
      <c r="C37" s="260" t="s">
        <v>156</v>
      </c>
      <c r="D37" s="261" t="str">
        <f t="shared" ref="D37:D42" si="13">IF(C37="","",IF(E37="","",IF(E37&gt;1,"Nos.","No.")))</f>
        <v>No.</v>
      </c>
      <c r="E37" s="262">
        <v>1</v>
      </c>
      <c r="F37" s="263">
        <v>492000</v>
      </c>
      <c r="G37" s="264">
        <f t="shared" ref="G37:G42" si="14">F37*E37</f>
        <v>492000</v>
      </c>
      <c r="H37" s="263">
        <v>10000</v>
      </c>
      <c r="I37" s="264">
        <f t="shared" ref="I37:I42" si="15">H37*E37</f>
        <v>10000</v>
      </c>
      <c r="J37" s="265">
        <f t="shared" ref="J37:J42" si="16">I37+G37</f>
        <v>502000</v>
      </c>
      <c r="K37" s="230"/>
      <c r="L37" s="230"/>
    </row>
    <row r="38" spans="1:12" ht="20.100000000000001" customHeight="1" x14ac:dyDescent="0.2">
      <c r="A38" s="10">
        <f>A36+1</f>
        <v>8</v>
      </c>
      <c r="B38" s="291"/>
      <c r="C38" s="279" t="s">
        <v>157</v>
      </c>
      <c r="D38" s="261" t="str">
        <f t="shared" si="13"/>
        <v>No.</v>
      </c>
      <c r="E38" s="262">
        <v>1</v>
      </c>
      <c r="F38" s="263">
        <v>464400</v>
      </c>
      <c r="G38" s="264">
        <f t="shared" si="14"/>
        <v>464400</v>
      </c>
      <c r="H38" s="263">
        <v>10000</v>
      </c>
      <c r="I38" s="264">
        <f t="shared" si="15"/>
        <v>10000</v>
      </c>
      <c r="J38" s="265">
        <f t="shared" si="16"/>
        <v>474400</v>
      </c>
    </row>
    <row r="39" spans="1:12" s="295" customFormat="1" ht="20.100000000000001" customHeight="1" x14ac:dyDescent="0.2">
      <c r="A39" s="10">
        <f>A38+1</f>
        <v>9</v>
      </c>
      <c r="B39" s="291"/>
      <c r="C39" s="280" t="s">
        <v>158</v>
      </c>
      <c r="D39" s="281" t="str">
        <f t="shared" si="13"/>
        <v>No.</v>
      </c>
      <c r="E39" s="282">
        <v>1</v>
      </c>
      <c r="F39" s="263">
        <v>12000</v>
      </c>
      <c r="G39" s="264">
        <f t="shared" si="14"/>
        <v>12000</v>
      </c>
      <c r="H39" s="263">
        <v>1000</v>
      </c>
      <c r="I39" s="264">
        <f t="shared" si="15"/>
        <v>1000</v>
      </c>
      <c r="J39" s="265">
        <f t="shared" si="16"/>
        <v>13000</v>
      </c>
    </row>
    <row r="40" spans="1:12" s="295" customFormat="1" ht="20.100000000000001" customHeight="1" x14ac:dyDescent="0.2">
      <c r="A40" s="10">
        <f>A39+1</f>
        <v>10</v>
      </c>
      <c r="B40" s="291"/>
      <c r="C40" s="279" t="s">
        <v>159</v>
      </c>
      <c r="D40" s="261" t="str">
        <f t="shared" si="13"/>
        <v>No.</v>
      </c>
      <c r="E40" s="262">
        <v>1</v>
      </c>
      <c r="F40" s="263">
        <v>45000</v>
      </c>
      <c r="G40" s="264">
        <f t="shared" si="14"/>
        <v>45000</v>
      </c>
      <c r="H40" s="263">
        <v>5000</v>
      </c>
      <c r="I40" s="264">
        <f t="shared" si="15"/>
        <v>5000</v>
      </c>
      <c r="J40" s="265">
        <f t="shared" si="16"/>
        <v>50000</v>
      </c>
    </row>
    <row r="41" spans="1:12" s="295" customFormat="1" ht="20.100000000000001" customHeight="1" x14ac:dyDescent="0.2">
      <c r="A41" s="10">
        <f>A40+1</f>
        <v>11</v>
      </c>
      <c r="B41" s="291"/>
      <c r="C41" s="279" t="s">
        <v>160</v>
      </c>
      <c r="D41" s="261" t="str">
        <f t="shared" si="13"/>
        <v>No.</v>
      </c>
      <c r="E41" s="262">
        <v>1</v>
      </c>
      <c r="F41" s="263">
        <v>115000</v>
      </c>
      <c r="G41" s="264">
        <f t="shared" si="14"/>
        <v>115000</v>
      </c>
      <c r="H41" s="263">
        <v>15000</v>
      </c>
      <c r="I41" s="264">
        <f t="shared" si="15"/>
        <v>15000</v>
      </c>
      <c r="J41" s="265">
        <f t="shared" si="16"/>
        <v>130000</v>
      </c>
    </row>
    <row r="42" spans="1:12" s="295" customFormat="1" ht="20.100000000000001" customHeight="1" x14ac:dyDescent="0.2">
      <c r="A42" s="10">
        <f>A41+1</f>
        <v>12</v>
      </c>
      <c r="B42" s="291"/>
      <c r="C42" s="279" t="s">
        <v>161</v>
      </c>
      <c r="D42" s="261" t="str">
        <f t="shared" si="13"/>
        <v>No.</v>
      </c>
      <c r="E42" s="262">
        <v>1</v>
      </c>
      <c r="F42" s="263">
        <v>400000</v>
      </c>
      <c r="G42" s="264">
        <f t="shared" si="14"/>
        <v>400000</v>
      </c>
      <c r="H42" s="263">
        <v>10000</v>
      </c>
      <c r="I42" s="264">
        <f t="shared" si="15"/>
        <v>10000</v>
      </c>
      <c r="J42" s="265">
        <f t="shared" si="16"/>
        <v>410000</v>
      </c>
    </row>
    <row r="43" spans="1:12" ht="20.100000000000001" customHeight="1" x14ac:dyDescent="0.2">
      <c r="A43" s="10">
        <f>A42+1</f>
        <v>13</v>
      </c>
      <c r="B43" s="291"/>
      <c r="C43" s="307" t="s">
        <v>162</v>
      </c>
      <c r="D43" s="268"/>
      <c r="E43" s="269"/>
      <c r="F43" s="275"/>
      <c r="G43" s="308"/>
      <c r="H43" s="275"/>
      <c r="I43" s="308"/>
      <c r="J43" s="309"/>
    </row>
    <row r="44" spans="1:12" s="306" customFormat="1" ht="15" customHeight="1" thickBot="1" x14ac:dyDescent="0.25">
      <c r="A44" s="283"/>
      <c r="B44" s="310" t="s">
        <v>123</v>
      </c>
      <c r="C44" s="311" t="s">
        <v>163</v>
      </c>
      <c r="D44" s="312" t="str">
        <f>IF(C44="","",IF(E44="","",IF(E44&gt;1,"Nos.","No.")))</f>
        <v>Nos.</v>
      </c>
      <c r="E44" s="313">
        <v>4</v>
      </c>
      <c r="F44" s="288">
        <v>175000</v>
      </c>
      <c r="G44" s="289">
        <f>F44*E44</f>
        <v>700000</v>
      </c>
      <c r="H44" s="288">
        <v>7000</v>
      </c>
      <c r="I44" s="289">
        <f>H44*E44</f>
        <v>28000</v>
      </c>
      <c r="J44" s="290">
        <f t="shared" ref="J44" si="17">I44+G44</f>
        <v>728000</v>
      </c>
    </row>
    <row r="45" spans="1:12" x14ac:dyDescent="0.2">
      <c r="A45" s="10">
        <f>A43+1</f>
        <v>14</v>
      </c>
      <c r="B45" s="291"/>
      <c r="C45" s="314" t="s">
        <v>164</v>
      </c>
      <c r="D45" s="273"/>
      <c r="E45" s="274"/>
      <c r="F45" s="275"/>
      <c r="G45" s="308"/>
      <c r="H45" s="275"/>
      <c r="I45" s="308"/>
      <c r="J45" s="309"/>
    </row>
    <row r="46" spans="1:12" ht="15" customHeight="1" x14ac:dyDescent="0.2">
      <c r="A46" s="256"/>
      <c r="B46" s="259" t="s">
        <v>123</v>
      </c>
      <c r="C46" s="315" t="s">
        <v>163</v>
      </c>
      <c r="D46" s="261" t="str">
        <f>IF(C46="","",IF(E46="","",IF(E46&gt;1,"Nos.","No.")))</f>
        <v>Nos.</v>
      </c>
      <c r="E46" s="262">
        <v>2</v>
      </c>
      <c r="F46" s="263">
        <v>41500</v>
      </c>
      <c r="G46" s="264">
        <f>F46*E46</f>
        <v>83000</v>
      </c>
      <c r="H46" s="263">
        <v>7000</v>
      </c>
      <c r="I46" s="264">
        <f>H46*E46</f>
        <v>14000</v>
      </c>
      <c r="J46" s="265">
        <f>I46+G46</f>
        <v>97000</v>
      </c>
    </row>
    <row r="47" spans="1:12" ht="18" customHeight="1" x14ac:dyDescent="0.2">
      <c r="A47" s="10">
        <f>A45+1</f>
        <v>15</v>
      </c>
      <c r="B47" s="266"/>
      <c r="C47" s="307" t="s">
        <v>165</v>
      </c>
      <c r="D47" s="273"/>
      <c r="E47" s="274"/>
      <c r="F47" s="275"/>
      <c r="G47" s="308"/>
      <c r="H47" s="275"/>
      <c r="I47" s="308"/>
      <c r="J47" s="309"/>
    </row>
    <row r="48" spans="1:12" s="295" customFormat="1" ht="15" customHeight="1" x14ac:dyDescent="0.2">
      <c r="A48" s="10"/>
      <c r="B48" s="316" t="s">
        <v>123</v>
      </c>
      <c r="C48" s="315" t="s">
        <v>163</v>
      </c>
      <c r="D48" s="261" t="str">
        <f>IF(C48="","",IF(E48="","",IF(E48&gt;1,"Nos.","No.")))</f>
        <v>Nos.</v>
      </c>
      <c r="E48" s="262">
        <v>2</v>
      </c>
      <c r="F48" s="263">
        <v>112000</v>
      </c>
      <c r="G48" s="264">
        <f t="shared" ref="G48:G52" si="18">F48*E48</f>
        <v>224000</v>
      </c>
      <c r="H48" s="263">
        <v>7000</v>
      </c>
      <c r="I48" s="264">
        <f t="shared" ref="I48:I52" si="19">H48*E48</f>
        <v>14000</v>
      </c>
      <c r="J48" s="265">
        <f t="shared" ref="J48:J53" si="20">I48+G48</f>
        <v>238000</v>
      </c>
    </row>
    <row r="49" spans="1:25" s="318" customFormat="1" ht="103.5" customHeight="1" x14ac:dyDescent="0.2">
      <c r="A49" s="256">
        <f>A47+1</f>
        <v>16</v>
      </c>
      <c r="B49" s="317"/>
      <c r="C49" s="258" t="s">
        <v>166</v>
      </c>
      <c r="D49" s="273" t="s">
        <v>167</v>
      </c>
      <c r="E49" s="274">
        <v>1</v>
      </c>
      <c r="F49" s="263">
        <v>4450000</v>
      </c>
      <c r="G49" s="264">
        <f t="shared" si="18"/>
        <v>4450000</v>
      </c>
      <c r="H49" s="263">
        <v>150000</v>
      </c>
      <c r="I49" s="264">
        <f t="shared" si="19"/>
        <v>150000</v>
      </c>
      <c r="J49" s="265">
        <f t="shared" si="20"/>
        <v>4600000</v>
      </c>
    </row>
    <row r="50" spans="1:25" ht="42" customHeight="1" x14ac:dyDescent="0.2">
      <c r="A50" s="319">
        <f>A49+1</f>
        <v>17</v>
      </c>
      <c r="B50" s="257"/>
      <c r="C50" s="280" t="s">
        <v>168</v>
      </c>
      <c r="D50" s="281" t="s">
        <v>4</v>
      </c>
      <c r="E50" s="68">
        <v>1</v>
      </c>
      <c r="F50" s="263">
        <v>465000</v>
      </c>
      <c r="G50" s="264">
        <f t="shared" si="18"/>
        <v>465000</v>
      </c>
      <c r="H50" s="263">
        <v>35000</v>
      </c>
      <c r="I50" s="264">
        <f t="shared" si="19"/>
        <v>35000</v>
      </c>
      <c r="J50" s="265">
        <f t="shared" si="20"/>
        <v>500000</v>
      </c>
    </row>
    <row r="51" spans="1:25" ht="38.25" customHeight="1" x14ac:dyDescent="0.2">
      <c r="A51" s="256">
        <f t="shared" ref="A51:A57" si="21">A50+1</f>
        <v>18</v>
      </c>
      <c r="B51" s="257"/>
      <c r="C51" s="320" t="s">
        <v>169</v>
      </c>
      <c r="D51" s="281" t="s">
        <v>4</v>
      </c>
      <c r="E51" s="282">
        <v>1</v>
      </c>
      <c r="F51" s="263">
        <v>180000</v>
      </c>
      <c r="G51" s="264">
        <f t="shared" si="18"/>
        <v>180000</v>
      </c>
      <c r="H51" s="263">
        <v>20000</v>
      </c>
      <c r="I51" s="264">
        <f t="shared" si="19"/>
        <v>20000</v>
      </c>
      <c r="J51" s="265">
        <f t="shared" si="20"/>
        <v>200000</v>
      </c>
    </row>
    <row r="52" spans="1:25" ht="111.75" x14ac:dyDescent="0.2">
      <c r="A52" s="256">
        <f t="shared" si="21"/>
        <v>19</v>
      </c>
      <c r="B52" s="257"/>
      <c r="C52" s="279" t="s">
        <v>170</v>
      </c>
      <c r="D52" s="261" t="s">
        <v>4</v>
      </c>
      <c r="E52" s="262">
        <v>1</v>
      </c>
      <c r="F52" s="263">
        <v>175000</v>
      </c>
      <c r="G52" s="264">
        <f t="shared" si="18"/>
        <v>175000</v>
      </c>
      <c r="H52" s="263">
        <v>35000</v>
      </c>
      <c r="I52" s="264">
        <f t="shared" si="19"/>
        <v>35000</v>
      </c>
      <c r="J52" s="265">
        <f t="shared" si="20"/>
        <v>210000</v>
      </c>
    </row>
    <row r="53" spans="1:25" ht="66.75" customHeight="1" thickBot="1" x14ac:dyDescent="0.25">
      <c r="A53" s="283">
        <f>A52+1</f>
        <v>20</v>
      </c>
      <c r="B53" s="321"/>
      <c r="C53" s="322" t="s">
        <v>171</v>
      </c>
      <c r="D53" s="312" t="s">
        <v>4</v>
      </c>
      <c r="E53" s="313">
        <v>1</v>
      </c>
      <c r="F53" s="288">
        <v>60000</v>
      </c>
      <c r="G53" s="289">
        <f>F53*E53</f>
        <v>60000</v>
      </c>
      <c r="H53" s="288">
        <v>20000</v>
      </c>
      <c r="I53" s="289">
        <f>H53*E53</f>
        <v>20000</v>
      </c>
      <c r="J53" s="290">
        <f t="shared" si="20"/>
        <v>80000</v>
      </c>
    </row>
    <row r="54" spans="1:25" ht="39" customHeight="1" x14ac:dyDescent="0.2">
      <c r="A54" s="256">
        <f>A53+1</f>
        <v>21</v>
      </c>
      <c r="B54" s="257"/>
      <c r="C54" s="323" t="s">
        <v>172</v>
      </c>
      <c r="D54" s="261" t="s">
        <v>4</v>
      </c>
      <c r="E54" s="262">
        <v>1</v>
      </c>
      <c r="F54" s="263">
        <v>15000</v>
      </c>
      <c r="G54" s="264">
        <f>F54*E54</f>
        <v>15000</v>
      </c>
      <c r="H54" s="263">
        <v>15000</v>
      </c>
      <c r="I54" s="264">
        <f>H54*E54</f>
        <v>15000</v>
      </c>
      <c r="J54" s="265">
        <f>I54+G54</f>
        <v>30000</v>
      </c>
    </row>
    <row r="55" spans="1:25" s="295" customFormat="1" ht="27.75" customHeight="1" x14ac:dyDescent="0.2">
      <c r="A55" s="256">
        <f>A54+1</f>
        <v>22</v>
      </c>
      <c r="B55" s="291"/>
      <c r="C55" s="279" t="s">
        <v>173</v>
      </c>
      <c r="D55" s="261" t="s">
        <v>4</v>
      </c>
      <c r="E55" s="262">
        <v>1</v>
      </c>
      <c r="F55" s="263">
        <v>150000</v>
      </c>
      <c r="G55" s="264">
        <f t="shared" ref="G55:G57" si="22">F55*E55</f>
        <v>150000</v>
      </c>
      <c r="H55" s="263">
        <v>50000</v>
      </c>
      <c r="I55" s="264">
        <f t="shared" ref="I55:I57" si="23">H55*E55</f>
        <v>50000</v>
      </c>
      <c r="J55" s="265">
        <f t="shared" ref="J55:J57" si="24">I55+G55</f>
        <v>200000</v>
      </c>
    </row>
    <row r="56" spans="1:25" s="295" customFormat="1" ht="20.100000000000001" customHeight="1" x14ac:dyDescent="0.2">
      <c r="A56" s="10">
        <f t="shared" si="21"/>
        <v>23</v>
      </c>
      <c r="B56" s="291"/>
      <c r="C56" s="279" t="s">
        <v>174</v>
      </c>
      <c r="D56" s="261" t="s">
        <v>4</v>
      </c>
      <c r="E56" s="262">
        <v>1</v>
      </c>
      <c r="F56" s="263">
        <v>40000</v>
      </c>
      <c r="G56" s="264">
        <f t="shared" si="22"/>
        <v>40000</v>
      </c>
      <c r="H56" s="263">
        <v>40000</v>
      </c>
      <c r="I56" s="264">
        <f t="shared" si="23"/>
        <v>40000</v>
      </c>
      <c r="J56" s="265">
        <f t="shared" si="24"/>
        <v>80000</v>
      </c>
    </row>
    <row r="57" spans="1:25" ht="30" customHeight="1" thickBot="1" x14ac:dyDescent="0.25">
      <c r="A57" s="256">
        <f t="shared" si="21"/>
        <v>24</v>
      </c>
      <c r="B57" s="257"/>
      <c r="C57" s="324" t="s">
        <v>175</v>
      </c>
      <c r="D57" s="261" t="s">
        <v>4</v>
      </c>
      <c r="E57" s="262">
        <v>1</v>
      </c>
      <c r="F57" s="263"/>
      <c r="G57" s="264">
        <f t="shared" si="22"/>
        <v>0</v>
      </c>
      <c r="H57" s="263">
        <v>150000</v>
      </c>
      <c r="I57" s="264">
        <f t="shared" si="23"/>
        <v>150000</v>
      </c>
      <c r="J57" s="265">
        <f t="shared" si="24"/>
        <v>150000</v>
      </c>
    </row>
    <row r="58" spans="1:25" ht="24" customHeight="1" thickTop="1" thickBot="1" x14ac:dyDescent="0.25">
      <c r="A58" s="325"/>
      <c r="B58" s="326"/>
      <c r="C58" s="327" t="s">
        <v>176</v>
      </c>
      <c r="D58" s="328"/>
      <c r="E58" s="328"/>
      <c r="F58" s="329"/>
      <c r="G58" s="330">
        <f>SUM(G9:G57)</f>
        <v>13599700</v>
      </c>
      <c r="H58" s="329"/>
      <c r="I58" s="330">
        <f>SUM(I9:I57)</f>
        <v>1344800</v>
      </c>
      <c r="J58" s="330">
        <f>SUM(J9:J57)</f>
        <v>14944500</v>
      </c>
    </row>
    <row r="59" spans="1:25" ht="9" customHeight="1" x14ac:dyDescent="0.2">
      <c r="A59" s="30"/>
      <c r="B59" s="30"/>
      <c r="C59" s="29"/>
      <c r="D59" s="30"/>
      <c r="E59" s="30"/>
      <c r="F59" s="30"/>
      <c r="G59" s="30"/>
      <c r="H59" s="30"/>
      <c r="I59" s="30"/>
      <c r="J59" s="30"/>
    </row>
    <row r="60" spans="1:25" x14ac:dyDescent="0.2">
      <c r="A60" s="482" t="s">
        <v>15</v>
      </c>
      <c r="B60" s="482"/>
      <c r="C60" s="29"/>
      <c r="D60" s="30"/>
      <c r="E60" s="30"/>
      <c r="F60" s="30"/>
      <c r="G60" s="30"/>
      <c r="H60" s="30"/>
      <c r="I60" s="30"/>
      <c r="J60" s="30"/>
    </row>
    <row r="61" spans="1:25" ht="18" customHeight="1" x14ac:dyDescent="0.2">
      <c r="A61" s="331" t="s">
        <v>177</v>
      </c>
      <c r="B61" s="483" t="s">
        <v>57</v>
      </c>
      <c r="C61" s="483"/>
      <c r="D61" s="483"/>
      <c r="E61" s="483"/>
      <c r="F61" s="483"/>
      <c r="G61" s="483"/>
      <c r="H61" s="483"/>
      <c r="I61" s="483"/>
      <c r="J61" s="483"/>
      <c r="K61" s="332"/>
      <c r="L61" s="332"/>
      <c r="M61" s="332"/>
      <c r="N61" s="332"/>
      <c r="O61" s="332"/>
      <c r="P61" s="332"/>
      <c r="Q61" s="332"/>
      <c r="R61" s="332"/>
      <c r="S61" s="332"/>
      <c r="T61" s="332"/>
      <c r="U61" s="332"/>
      <c r="V61" s="332"/>
      <c r="W61" s="332"/>
      <c r="X61" s="332"/>
      <c r="Y61" s="332"/>
    </row>
    <row r="62" spans="1:25" ht="28.5" customHeight="1" x14ac:dyDescent="0.2">
      <c r="A62" s="331" t="s">
        <v>177</v>
      </c>
      <c r="B62" s="483" t="s">
        <v>178</v>
      </c>
      <c r="C62" s="483"/>
      <c r="D62" s="483"/>
      <c r="E62" s="483"/>
      <c r="F62" s="483"/>
      <c r="G62" s="483"/>
      <c r="H62" s="483"/>
      <c r="I62" s="483"/>
      <c r="J62" s="483"/>
      <c r="K62" s="332"/>
      <c r="L62" s="332"/>
      <c r="M62" s="332"/>
      <c r="N62" s="332"/>
      <c r="O62" s="332"/>
      <c r="P62" s="332"/>
      <c r="Q62" s="332"/>
      <c r="R62" s="332"/>
      <c r="S62" s="332"/>
      <c r="T62" s="332"/>
      <c r="U62" s="332"/>
      <c r="V62" s="332"/>
      <c r="W62" s="332"/>
      <c r="X62" s="332"/>
      <c r="Y62" s="332"/>
    </row>
    <row r="63" spans="1:25" ht="30.75" customHeight="1" x14ac:dyDescent="0.2">
      <c r="A63" s="331" t="s">
        <v>177</v>
      </c>
      <c r="B63" s="483" t="s">
        <v>179</v>
      </c>
      <c r="C63" s="483"/>
      <c r="D63" s="483"/>
      <c r="E63" s="483"/>
      <c r="F63" s="483"/>
      <c r="G63" s="483"/>
      <c r="H63" s="483"/>
      <c r="I63" s="483"/>
      <c r="J63" s="483"/>
      <c r="K63" s="332"/>
      <c r="L63" s="332"/>
      <c r="M63" s="332"/>
      <c r="N63" s="332"/>
      <c r="O63" s="332"/>
      <c r="P63" s="332"/>
      <c r="Q63" s="332"/>
      <c r="R63" s="332"/>
      <c r="S63" s="332"/>
      <c r="T63" s="332"/>
      <c r="U63" s="332"/>
      <c r="V63" s="332"/>
      <c r="W63" s="332"/>
      <c r="X63" s="332"/>
      <c r="Y63" s="332"/>
    </row>
  </sheetData>
  <mergeCells count="11">
    <mergeCell ref="A60:B60"/>
    <mergeCell ref="B61:J61"/>
    <mergeCell ref="B62:J62"/>
    <mergeCell ref="B63:J63"/>
    <mergeCell ref="F6:J6"/>
    <mergeCell ref="A7:B8"/>
    <mergeCell ref="C7:C8"/>
    <mergeCell ref="D7:D8"/>
    <mergeCell ref="E7:E8"/>
    <mergeCell ref="F7:G7"/>
    <mergeCell ref="H7:I7"/>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99B76-4727-447F-BCCF-1458697F3F43}">
  <dimension ref="A1:Y64"/>
  <sheetViews>
    <sheetView showGridLines="0" topLeftCell="A55" zoomScale="115" zoomScaleNormal="115" zoomScaleSheetLayoutView="115" workbookViewId="0">
      <selection activeCell="J59" sqref="J59"/>
    </sheetView>
  </sheetViews>
  <sheetFormatPr defaultColWidth="8.875" defaultRowHeight="14.25" x14ac:dyDescent="0.2"/>
  <cols>
    <col min="1" max="1" width="3" style="333" customWidth="1"/>
    <col min="2" max="2" width="4.625" style="333" customWidth="1"/>
    <col min="3" max="3" width="44" style="334" customWidth="1"/>
    <col min="4" max="4" width="6.125" style="333" customWidth="1"/>
    <col min="5" max="5" width="6.625" style="333" customWidth="1"/>
    <col min="6" max="6" width="10.625" style="333" customWidth="1"/>
    <col min="7" max="10" width="12.625" style="333" customWidth="1"/>
    <col min="11" max="16384" width="8.875" style="236"/>
  </cols>
  <sheetData>
    <row r="1" spans="1:12" s="230" customFormat="1" ht="20.25" x14ac:dyDescent="0.3">
      <c r="A1" s="226" t="s">
        <v>180</v>
      </c>
      <c r="B1" s="226"/>
      <c r="C1" s="227"/>
      <c r="D1" s="228"/>
      <c r="E1" s="229"/>
      <c r="F1" s="229"/>
      <c r="G1" s="229"/>
      <c r="H1" s="229"/>
      <c r="I1" s="229"/>
      <c r="J1" s="229"/>
    </row>
    <row r="2" spans="1:12" s="230" customFormat="1" ht="12.75" customHeight="1" x14ac:dyDescent="0.2">
      <c r="A2" s="231" t="s">
        <v>107</v>
      </c>
      <c r="B2" s="231"/>
      <c r="C2" s="232"/>
      <c r="D2" s="233"/>
      <c r="E2" s="229"/>
      <c r="F2" s="229"/>
      <c r="G2" s="229"/>
      <c r="H2" s="229"/>
      <c r="I2" s="229"/>
      <c r="J2" s="229"/>
    </row>
    <row r="3" spans="1:12" s="230" customFormat="1" ht="9" customHeight="1" x14ac:dyDescent="0.25">
      <c r="A3" s="232"/>
      <c r="B3" s="232"/>
      <c r="C3" s="232"/>
      <c r="D3" s="234"/>
      <c r="E3" s="229"/>
      <c r="F3" s="229"/>
      <c r="G3" s="229"/>
      <c r="H3" s="229"/>
      <c r="I3" s="229"/>
      <c r="J3" s="229"/>
    </row>
    <row r="4" spans="1:12" ht="15.75" x14ac:dyDescent="0.25">
      <c r="A4" s="226" t="s">
        <v>108</v>
      </c>
      <c r="B4" s="226"/>
      <c r="C4" s="29"/>
      <c r="D4" s="30"/>
      <c r="E4" s="229"/>
      <c r="F4" s="229"/>
      <c r="G4" s="229"/>
      <c r="H4" s="229"/>
      <c r="I4" s="30"/>
      <c r="J4" s="235" t="s">
        <v>38</v>
      </c>
    </row>
    <row r="5" spans="1:12" ht="15.75" x14ac:dyDescent="0.25">
      <c r="A5" s="237" t="s">
        <v>109</v>
      </c>
      <c r="B5" s="238"/>
      <c r="C5" s="29"/>
      <c r="D5" s="30"/>
      <c r="E5" s="229"/>
      <c r="F5" s="30"/>
      <c r="G5" s="159"/>
      <c r="H5" s="159"/>
      <c r="I5" s="159"/>
      <c r="J5" s="239" t="s">
        <v>104</v>
      </c>
    </row>
    <row r="6" spans="1:12" ht="9" customHeight="1" thickBot="1" x14ac:dyDescent="0.25">
      <c r="A6" s="237"/>
      <c r="B6" s="237"/>
      <c r="C6" s="232"/>
      <c r="D6" s="240"/>
      <c r="E6" s="229"/>
      <c r="F6" s="484"/>
      <c r="G6" s="484"/>
      <c r="H6" s="484"/>
      <c r="I6" s="484"/>
      <c r="J6" s="484"/>
    </row>
    <row r="7" spans="1:12" ht="15" customHeight="1" x14ac:dyDescent="0.2">
      <c r="A7" s="485" t="s">
        <v>110</v>
      </c>
      <c r="B7" s="486"/>
      <c r="C7" s="489" t="s">
        <v>111</v>
      </c>
      <c r="D7" s="489" t="s">
        <v>112</v>
      </c>
      <c r="E7" s="491" t="s">
        <v>113</v>
      </c>
      <c r="F7" s="493" t="s">
        <v>114</v>
      </c>
      <c r="G7" s="494"/>
      <c r="H7" s="493" t="s">
        <v>115</v>
      </c>
      <c r="I7" s="495"/>
      <c r="J7" s="241" t="s">
        <v>116</v>
      </c>
    </row>
    <row r="8" spans="1:12" s="245" customFormat="1" ht="15" customHeight="1" thickBot="1" x14ac:dyDescent="0.25">
      <c r="A8" s="487"/>
      <c r="B8" s="488"/>
      <c r="C8" s="490"/>
      <c r="D8" s="490"/>
      <c r="E8" s="492"/>
      <c r="F8" s="242" t="s">
        <v>117</v>
      </c>
      <c r="G8" s="243" t="s">
        <v>118</v>
      </c>
      <c r="H8" s="242" t="s">
        <v>117</v>
      </c>
      <c r="I8" s="243" t="s">
        <v>118</v>
      </c>
      <c r="J8" s="244" t="s">
        <v>119</v>
      </c>
    </row>
    <row r="9" spans="1:12" ht="18" customHeight="1" thickTop="1" x14ac:dyDescent="0.2">
      <c r="A9" s="246"/>
      <c r="B9" s="247"/>
      <c r="C9" s="248" t="s">
        <v>120</v>
      </c>
      <c r="D9" s="249"/>
      <c r="E9" s="250"/>
      <c r="F9" s="250"/>
      <c r="G9" s="250"/>
      <c r="H9" s="250"/>
      <c r="I9" s="250"/>
      <c r="J9" s="251"/>
    </row>
    <row r="10" spans="1:12" ht="52.5" customHeight="1" x14ac:dyDescent="0.2">
      <c r="A10" s="12"/>
      <c r="B10" s="252"/>
      <c r="C10" s="253" t="s">
        <v>181</v>
      </c>
      <c r="D10" s="254"/>
      <c r="E10" s="250"/>
      <c r="F10" s="250"/>
      <c r="G10" s="250"/>
      <c r="H10" s="250"/>
      <c r="I10" s="250"/>
      <c r="J10" s="255"/>
    </row>
    <row r="11" spans="1:12" ht="66" customHeight="1" x14ac:dyDescent="0.2">
      <c r="A11" s="256">
        <v>1</v>
      </c>
      <c r="B11" s="257"/>
      <c r="C11" s="258" t="s">
        <v>122</v>
      </c>
      <c r="D11" s="43"/>
      <c r="E11" s="250"/>
      <c r="F11" s="250"/>
      <c r="G11" s="250"/>
      <c r="H11" s="250"/>
      <c r="I11" s="250"/>
      <c r="J11" s="255"/>
    </row>
    <row r="12" spans="1:12" ht="15" customHeight="1" x14ac:dyDescent="0.2">
      <c r="A12" s="256"/>
      <c r="B12" s="259" t="s">
        <v>123</v>
      </c>
      <c r="C12" s="260" t="s">
        <v>124</v>
      </c>
      <c r="D12" s="261" t="str">
        <f>IF(C12="","",IF(E12="","",IF(E12&gt;1,"Nos.","No.")))</f>
        <v>Nos.</v>
      </c>
      <c r="E12" s="262">
        <v>4</v>
      </c>
      <c r="F12" s="263">
        <v>375000</v>
      </c>
      <c r="G12" s="264">
        <f>F12*E12</f>
        <v>1500000</v>
      </c>
      <c r="H12" s="263">
        <v>7500</v>
      </c>
      <c r="I12" s="264">
        <f>H12*E12</f>
        <v>30000</v>
      </c>
      <c r="J12" s="265">
        <f>I12+G12</f>
        <v>1530000</v>
      </c>
    </row>
    <row r="13" spans="1:12" ht="89.25" x14ac:dyDescent="0.2">
      <c r="A13" s="256">
        <f>A11+1</f>
        <v>2</v>
      </c>
      <c r="B13" s="266"/>
      <c r="C13" s="267" t="s">
        <v>125</v>
      </c>
      <c r="D13" s="268"/>
      <c r="E13" s="269"/>
      <c r="F13" s="270"/>
      <c r="G13" s="271"/>
      <c r="H13" s="270"/>
      <c r="I13" s="271"/>
      <c r="J13" s="272"/>
    </row>
    <row r="14" spans="1:12" ht="15" customHeight="1" x14ac:dyDescent="0.2">
      <c r="A14" s="256"/>
      <c r="B14" s="259" t="s">
        <v>123</v>
      </c>
      <c r="C14" s="260" t="s">
        <v>126</v>
      </c>
      <c r="D14" s="261" t="str">
        <f>IF(C14="","",IF(E14="","",IF(E14&gt;1,"Nos.","No.")))</f>
        <v>No.</v>
      </c>
      <c r="E14" s="262">
        <v>1</v>
      </c>
      <c r="F14" s="263">
        <v>615000</v>
      </c>
      <c r="G14" s="264">
        <f>F14*E14</f>
        <v>615000</v>
      </c>
      <c r="H14" s="263">
        <v>7500</v>
      </c>
      <c r="I14" s="264">
        <f>H14*E14</f>
        <v>7500</v>
      </c>
      <c r="J14" s="265">
        <f>I14+G14</f>
        <v>622500</v>
      </c>
    </row>
    <row r="15" spans="1:12" ht="76.5" customHeight="1" x14ac:dyDescent="0.2">
      <c r="A15" s="256">
        <f>A13+1</f>
        <v>3</v>
      </c>
      <c r="B15" s="257"/>
      <c r="C15" s="258" t="s">
        <v>127</v>
      </c>
      <c r="D15" s="273"/>
      <c r="E15" s="274"/>
      <c r="F15" s="275"/>
      <c r="G15" s="276"/>
      <c r="H15" s="275"/>
      <c r="I15" s="276"/>
      <c r="J15" s="277"/>
    </row>
    <row r="16" spans="1:12" ht="15" customHeight="1" x14ac:dyDescent="0.2">
      <c r="A16" s="256"/>
      <c r="B16" s="278" t="s">
        <v>123</v>
      </c>
      <c r="C16" s="279" t="s">
        <v>128</v>
      </c>
      <c r="D16" s="261" t="s">
        <v>129</v>
      </c>
      <c r="E16" s="262">
        <v>250</v>
      </c>
      <c r="F16" s="263">
        <v>550</v>
      </c>
      <c r="G16" s="264">
        <f t="shared" ref="G16:G22" si="0">F16*E16</f>
        <v>137500</v>
      </c>
      <c r="H16" s="263">
        <v>200</v>
      </c>
      <c r="I16" s="264">
        <f t="shared" ref="I16:I22" si="1">H16*E16</f>
        <v>50000</v>
      </c>
      <c r="J16" s="265">
        <f t="shared" ref="J16:J22" si="2">I16+G16</f>
        <v>187500</v>
      </c>
      <c r="K16" s="230"/>
      <c r="L16" s="230"/>
    </row>
    <row r="17" spans="1:12" ht="15" customHeight="1" x14ac:dyDescent="0.2">
      <c r="A17" s="256"/>
      <c r="B17" s="278" t="s">
        <v>130</v>
      </c>
      <c r="C17" s="279" t="s">
        <v>131</v>
      </c>
      <c r="D17" s="261" t="s">
        <v>129</v>
      </c>
      <c r="E17" s="262">
        <v>100</v>
      </c>
      <c r="F17" s="263">
        <v>700</v>
      </c>
      <c r="G17" s="264">
        <f t="shared" si="0"/>
        <v>70000</v>
      </c>
      <c r="H17" s="263">
        <v>225</v>
      </c>
      <c r="I17" s="264">
        <f t="shared" si="1"/>
        <v>22500</v>
      </c>
      <c r="J17" s="265">
        <f t="shared" si="2"/>
        <v>92500</v>
      </c>
      <c r="K17" s="230"/>
      <c r="L17" s="230"/>
    </row>
    <row r="18" spans="1:12" ht="15" customHeight="1" x14ac:dyDescent="0.2">
      <c r="A18" s="256"/>
      <c r="B18" s="278" t="s">
        <v>132</v>
      </c>
      <c r="C18" s="280" t="s">
        <v>133</v>
      </c>
      <c r="D18" s="281" t="s">
        <v>129</v>
      </c>
      <c r="E18" s="282">
        <v>40</v>
      </c>
      <c r="F18" s="263">
        <v>850</v>
      </c>
      <c r="G18" s="264">
        <f t="shared" si="0"/>
        <v>34000</v>
      </c>
      <c r="H18" s="263">
        <v>250</v>
      </c>
      <c r="I18" s="264">
        <f t="shared" si="1"/>
        <v>10000</v>
      </c>
      <c r="J18" s="265">
        <f t="shared" si="2"/>
        <v>44000</v>
      </c>
      <c r="K18" s="230"/>
      <c r="L18" s="230"/>
    </row>
    <row r="19" spans="1:12" ht="15" customHeight="1" x14ac:dyDescent="0.2">
      <c r="A19" s="256"/>
      <c r="B19" s="278" t="s">
        <v>134</v>
      </c>
      <c r="C19" s="279" t="s">
        <v>135</v>
      </c>
      <c r="D19" s="261" t="s">
        <v>129</v>
      </c>
      <c r="E19" s="262">
        <v>40</v>
      </c>
      <c r="F19" s="263">
        <v>950</v>
      </c>
      <c r="G19" s="264">
        <f t="shared" si="0"/>
        <v>38000</v>
      </c>
      <c r="H19" s="263">
        <v>300</v>
      </c>
      <c r="I19" s="264">
        <f t="shared" si="1"/>
        <v>12000</v>
      </c>
      <c r="J19" s="265">
        <f t="shared" si="2"/>
        <v>50000</v>
      </c>
      <c r="K19" s="230"/>
      <c r="L19" s="230"/>
    </row>
    <row r="20" spans="1:12" ht="15" customHeight="1" x14ac:dyDescent="0.2">
      <c r="A20" s="256"/>
      <c r="B20" s="278" t="s">
        <v>136</v>
      </c>
      <c r="C20" s="279" t="s">
        <v>137</v>
      </c>
      <c r="D20" s="261" t="s">
        <v>129</v>
      </c>
      <c r="E20" s="262">
        <v>70</v>
      </c>
      <c r="F20" s="263">
        <v>1600</v>
      </c>
      <c r="G20" s="264">
        <f t="shared" si="0"/>
        <v>112000</v>
      </c>
      <c r="H20" s="263">
        <v>400</v>
      </c>
      <c r="I20" s="264">
        <f t="shared" si="1"/>
        <v>28000</v>
      </c>
      <c r="J20" s="265">
        <f t="shared" si="2"/>
        <v>140000</v>
      </c>
      <c r="K20" s="230"/>
      <c r="L20" s="230"/>
    </row>
    <row r="21" spans="1:12" ht="15" customHeight="1" thickBot="1" x14ac:dyDescent="0.25">
      <c r="A21" s="283"/>
      <c r="B21" s="284" t="s">
        <v>138</v>
      </c>
      <c r="C21" s="285" t="s">
        <v>139</v>
      </c>
      <c r="D21" s="286" t="s">
        <v>129</v>
      </c>
      <c r="E21" s="287">
        <v>30</v>
      </c>
      <c r="F21" s="288">
        <v>1950</v>
      </c>
      <c r="G21" s="289">
        <f t="shared" si="0"/>
        <v>58500</v>
      </c>
      <c r="H21" s="288">
        <v>500</v>
      </c>
      <c r="I21" s="289">
        <f t="shared" si="1"/>
        <v>15000</v>
      </c>
      <c r="J21" s="290">
        <f t="shared" si="2"/>
        <v>73500</v>
      </c>
      <c r="K21" s="230"/>
      <c r="L21" s="230"/>
    </row>
    <row r="22" spans="1:12" ht="15" customHeight="1" x14ac:dyDescent="0.2">
      <c r="A22" s="256"/>
      <c r="B22" s="278" t="s">
        <v>140</v>
      </c>
      <c r="C22" s="279" t="s">
        <v>141</v>
      </c>
      <c r="D22" s="261" t="s">
        <v>129</v>
      </c>
      <c r="E22" s="262">
        <v>10</v>
      </c>
      <c r="F22" s="263">
        <v>2800</v>
      </c>
      <c r="G22" s="264">
        <f t="shared" si="0"/>
        <v>28000</v>
      </c>
      <c r="H22" s="263">
        <v>750</v>
      </c>
      <c r="I22" s="264">
        <f t="shared" si="1"/>
        <v>7500</v>
      </c>
      <c r="J22" s="265">
        <f t="shared" si="2"/>
        <v>35500</v>
      </c>
      <c r="K22" s="230"/>
      <c r="L22" s="230"/>
    </row>
    <row r="23" spans="1:12" s="295" customFormat="1" ht="15" customHeight="1" x14ac:dyDescent="0.2">
      <c r="A23" s="256">
        <f>A15+1</f>
        <v>4</v>
      </c>
      <c r="B23" s="291"/>
      <c r="C23" s="335" t="s">
        <v>142</v>
      </c>
      <c r="D23" s="268"/>
      <c r="E23" s="269"/>
      <c r="F23" s="270"/>
      <c r="G23" s="271"/>
      <c r="H23" s="270"/>
      <c r="I23" s="271"/>
      <c r="J23" s="272"/>
    </row>
    <row r="24" spans="1:12" s="297" customFormat="1" ht="24.95" customHeight="1" x14ac:dyDescent="0.2">
      <c r="A24" s="10"/>
      <c r="B24" s="296" t="s">
        <v>123</v>
      </c>
      <c r="C24" s="279" t="s">
        <v>182</v>
      </c>
      <c r="D24" s="261" t="str">
        <f>IF(C24="","",IF(E24="","",IF(E24&gt;1,"Nos.","No.")))</f>
        <v>Nos.</v>
      </c>
      <c r="E24" s="262">
        <v>34</v>
      </c>
      <c r="F24" s="263">
        <v>2150</v>
      </c>
      <c r="G24" s="264">
        <f>F24*E24</f>
        <v>73100</v>
      </c>
      <c r="H24" s="263">
        <v>500</v>
      </c>
      <c r="I24" s="264">
        <f>H24*E24</f>
        <v>17000</v>
      </c>
      <c r="J24" s="265">
        <f>I24+G24</f>
        <v>90100</v>
      </c>
    </row>
    <row r="25" spans="1:12" s="297" customFormat="1" ht="24.95" customHeight="1" x14ac:dyDescent="0.2">
      <c r="A25" s="10"/>
      <c r="B25" s="296" t="s">
        <v>130</v>
      </c>
      <c r="C25" s="279" t="s">
        <v>144</v>
      </c>
      <c r="D25" s="261" t="str">
        <f>IF(C25="","",IF(E25="","",IF(E25&gt;1,"Nos.","No.")))</f>
        <v>No.</v>
      </c>
      <c r="E25" s="262">
        <v>1</v>
      </c>
      <c r="F25" s="263">
        <v>7500</v>
      </c>
      <c r="G25" s="264">
        <f>F25*E25</f>
        <v>7500</v>
      </c>
      <c r="H25" s="263">
        <v>1000</v>
      </c>
      <c r="I25" s="264">
        <f>H25*E25</f>
        <v>1000</v>
      </c>
      <c r="J25" s="265">
        <f>I25+G25</f>
        <v>8500</v>
      </c>
    </row>
    <row r="26" spans="1:12" s="295" customFormat="1" ht="18" customHeight="1" x14ac:dyDescent="0.2">
      <c r="A26" s="10">
        <f>A23+1</f>
        <v>5</v>
      </c>
      <c r="B26" s="298"/>
      <c r="C26" s="292" t="s">
        <v>145</v>
      </c>
      <c r="D26" s="299"/>
      <c r="E26" s="43"/>
      <c r="F26" s="300"/>
      <c r="G26" s="293"/>
      <c r="H26" s="300"/>
      <c r="I26" s="293"/>
      <c r="J26" s="294"/>
    </row>
    <row r="27" spans="1:12" ht="18" customHeight="1" x14ac:dyDescent="0.2">
      <c r="A27" s="301"/>
      <c r="B27" s="302" t="s">
        <v>123</v>
      </c>
      <c r="C27" s="279" t="s">
        <v>146</v>
      </c>
      <c r="D27" s="261" t="str">
        <f t="shared" ref="D27:D28" si="3">IF(C27="","",IF(E27="","",IF(E27&gt;1,"Nos.","No.")))</f>
        <v>Nos.</v>
      </c>
      <c r="E27" s="303">
        <v>8</v>
      </c>
      <c r="F27" s="263">
        <v>25250</v>
      </c>
      <c r="G27" s="264">
        <f>F27*E27</f>
        <v>202000</v>
      </c>
      <c r="H27" s="263">
        <v>750</v>
      </c>
      <c r="I27" s="264">
        <f>H27*E27</f>
        <v>6000</v>
      </c>
      <c r="J27" s="265">
        <f>I27+G27</f>
        <v>208000</v>
      </c>
    </row>
    <row r="28" spans="1:12" ht="18" customHeight="1" x14ac:dyDescent="0.2">
      <c r="A28" s="301"/>
      <c r="B28" s="302" t="s">
        <v>130</v>
      </c>
      <c r="C28" s="280" t="s">
        <v>147</v>
      </c>
      <c r="D28" s="281" t="str">
        <f t="shared" si="3"/>
        <v>Nos.</v>
      </c>
      <c r="E28" s="68">
        <v>8</v>
      </c>
      <c r="F28" s="263">
        <v>14250</v>
      </c>
      <c r="G28" s="264">
        <f>F28*E28</f>
        <v>114000</v>
      </c>
      <c r="H28" s="263">
        <v>750</v>
      </c>
      <c r="I28" s="264">
        <f>H28*E28</f>
        <v>6000</v>
      </c>
      <c r="J28" s="265">
        <f>I28+G28</f>
        <v>120000</v>
      </c>
    </row>
    <row r="29" spans="1:12" s="304" customFormat="1" ht="18" customHeight="1" x14ac:dyDescent="0.2">
      <c r="A29" s="301"/>
      <c r="B29" s="302" t="s">
        <v>132</v>
      </c>
      <c r="C29" s="279" t="s">
        <v>183</v>
      </c>
      <c r="D29" s="261" t="s">
        <v>5</v>
      </c>
      <c r="E29" s="262"/>
      <c r="F29" s="263"/>
      <c r="G29" s="264"/>
      <c r="H29" s="263"/>
      <c r="I29" s="264"/>
      <c r="J29" s="265"/>
    </row>
    <row r="30" spans="1:12" s="304" customFormat="1" ht="18" customHeight="1" x14ac:dyDescent="0.2">
      <c r="A30" s="301"/>
      <c r="B30" s="302" t="s">
        <v>136</v>
      </c>
      <c r="C30" s="279" t="s">
        <v>148</v>
      </c>
      <c r="D30" s="261" t="s">
        <v>5</v>
      </c>
      <c r="E30" s="262">
        <v>3</v>
      </c>
      <c r="F30" s="263">
        <v>29900</v>
      </c>
      <c r="G30" s="264">
        <f>F30*E30</f>
        <v>89700</v>
      </c>
      <c r="H30" s="263">
        <v>1000</v>
      </c>
      <c r="I30" s="264">
        <f>H30*E30</f>
        <v>3000</v>
      </c>
      <c r="J30" s="265">
        <f>I30+G30</f>
        <v>92700</v>
      </c>
    </row>
    <row r="31" spans="1:12" s="306" customFormat="1" ht="25.5" x14ac:dyDescent="0.2">
      <c r="A31" s="256">
        <f>A26+1</f>
        <v>6</v>
      </c>
      <c r="B31" s="257"/>
      <c r="C31" s="292" t="s">
        <v>184</v>
      </c>
      <c r="D31" s="273"/>
      <c r="E31" s="274"/>
      <c r="F31" s="275"/>
      <c r="G31" s="293"/>
      <c r="H31" s="275"/>
      <c r="I31" s="293"/>
      <c r="J31" s="294"/>
      <c r="K31" s="305"/>
      <c r="L31" s="305"/>
    </row>
    <row r="32" spans="1:12" s="306" customFormat="1" ht="15" customHeight="1" x14ac:dyDescent="0.2">
      <c r="A32" s="256"/>
      <c r="B32" s="296" t="s">
        <v>123</v>
      </c>
      <c r="C32" s="307" t="s">
        <v>185</v>
      </c>
      <c r="D32" s="273"/>
      <c r="E32" s="274"/>
      <c r="F32" s="275"/>
      <c r="G32" s="293"/>
      <c r="H32" s="275"/>
      <c r="I32" s="293"/>
      <c r="J32" s="294"/>
      <c r="K32" s="305"/>
      <c r="L32" s="305"/>
    </row>
    <row r="33" spans="1:12" s="306" customFormat="1" ht="15" customHeight="1" x14ac:dyDescent="0.2">
      <c r="A33" s="256"/>
      <c r="B33" s="296" t="s">
        <v>130</v>
      </c>
      <c r="C33" s="307" t="s">
        <v>186</v>
      </c>
      <c r="D33" s="273"/>
      <c r="E33" s="274"/>
      <c r="F33" s="275"/>
      <c r="G33" s="293"/>
      <c r="H33" s="275"/>
      <c r="I33" s="293"/>
      <c r="J33" s="294"/>
      <c r="K33" s="305"/>
      <c r="L33" s="305"/>
    </row>
    <row r="34" spans="1:12" s="306" customFormat="1" ht="15" customHeight="1" x14ac:dyDescent="0.2">
      <c r="A34" s="256"/>
      <c r="B34" s="296" t="s">
        <v>132</v>
      </c>
      <c r="C34" s="307" t="s">
        <v>152</v>
      </c>
      <c r="D34" s="273" t="str">
        <f>IF(C34="","",IF(E34="","",IF(E34&gt;1,"Nos.","No.")))</f>
        <v>No.</v>
      </c>
      <c r="E34" s="274">
        <v>1</v>
      </c>
      <c r="F34" s="263">
        <v>619000</v>
      </c>
      <c r="G34" s="264">
        <f>F34*E34</f>
        <v>619000</v>
      </c>
      <c r="H34" s="263">
        <v>8000</v>
      </c>
      <c r="I34" s="264">
        <f>H34*E34</f>
        <v>8000</v>
      </c>
      <c r="J34" s="265">
        <f>I34+G34</f>
        <v>627000</v>
      </c>
      <c r="K34" s="305"/>
      <c r="L34" s="305"/>
    </row>
    <row r="35" spans="1:12" s="306" customFormat="1" ht="15" customHeight="1" x14ac:dyDescent="0.2">
      <c r="A35" s="256"/>
      <c r="B35" s="296" t="s">
        <v>134</v>
      </c>
      <c r="C35" s="307" t="s">
        <v>187</v>
      </c>
      <c r="D35" s="273"/>
      <c r="E35" s="274"/>
      <c r="F35" s="275"/>
      <c r="G35" s="293"/>
      <c r="H35" s="275"/>
      <c r="I35" s="293"/>
      <c r="J35" s="294"/>
      <c r="K35" s="305"/>
      <c r="L35" s="305"/>
    </row>
    <row r="36" spans="1:12" s="306" customFormat="1" ht="15" customHeight="1" x14ac:dyDescent="0.2">
      <c r="A36" s="256"/>
      <c r="B36" s="296" t="s">
        <v>136</v>
      </c>
      <c r="C36" s="279" t="s">
        <v>188</v>
      </c>
      <c r="D36" s="273"/>
      <c r="E36" s="274"/>
      <c r="F36" s="275"/>
      <c r="G36" s="293"/>
      <c r="H36" s="275"/>
      <c r="I36" s="293"/>
      <c r="J36" s="294"/>
      <c r="K36" s="305"/>
      <c r="L36" s="305"/>
    </row>
    <row r="37" spans="1:12" ht="25.5" x14ac:dyDescent="0.2">
      <c r="A37" s="256">
        <f>A31+1</f>
        <v>7</v>
      </c>
      <c r="B37" s="257"/>
      <c r="C37" s="307" t="s">
        <v>155</v>
      </c>
      <c r="D37" s="273"/>
      <c r="E37" s="274"/>
      <c r="F37" s="275"/>
      <c r="G37" s="293"/>
      <c r="H37" s="275"/>
      <c r="I37" s="293"/>
      <c r="J37" s="294"/>
      <c r="K37" s="230"/>
      <c r="L37" s="230"/>
    </row>
    <row r="38" spans="1:12" ht="15" customHeight="1" x14ac:dyDescent="0.2">
      <c r="A38" s="256"/>
      <c r="B38" s="278" t="s">
        <v>123</v>
      </c>
      <c r="C38" s="260" t="s">
        <v>156</v>
      </c>
      <c r="D38" s="261" t="str">
        <f t="shared" ref="D38:D43" si="4">IF(C38="","",IF(E38="","",IF(E38&gt;1,"Nos.","No.")))</f>
        <v>No.</v>
      </c>
      <c r="E38" s="262">
        <v>1</v>
      </c>
      <c r="F38" s="263">
        <v>492000</v>
      </c>
      <c r="G38" s="264">
        <f t="shared" ref="G38:G43" si="5">F38*E38</f>
        <v>492000</v>
      </c>
      <c r="H38" s="263">
        <v>10000</v>
      </c>
      <c r="I38" s="264">
        <f t="shared" ref="I38:I43" si="6">H38*E38</f>
        <v>10000</v>
      </c>
      <c r="J38" s="265">
        <f t="shared" ref="J38:J43" si="7">I38+G38</f>
        <v>502000</v>
      </c>
      <c r="K38" s="230"/>
      <c r="L38" s="230"/>
    </row>
    <row r="39" spans="1:12" ht="20.100000000000001" customHeight="1" x14ac:dyDescent="0.2">
      <c r="A39" s="10">
        <f>A37+1</f>
        <v>8</v>
      </c>
      <c r="B39" s="291"/>
      <c r="C39" s="279" t="s">
        <v>157</v>
      </c>
      <c r="D39" s="261" t="str">
        <f t="shared" si="4"/>
        <v>No.</v>
      </c>
      <c r="E39" s="262">
        <v>1</v>
      </c>
      <c r="F39" s="263">
        <v>467400</v>
      </c>
      <c r="G39" s="264">
        <f t="shared" si="5"/>
        <v>467400</v>
      </c>
      <c r="H39" s="263">
        <v>10000</v>
      </c>
      <c r="I39" s="264">
        <f t="shared" si="6"/>
        <v>10000</v>
      </c>
      <c r="J39" s="265">
        <f t="shared" si="7"/>
        <v>477400</v>
      </c>
    </row>
    <row r="40" spans="1:12" s="295" customFormat="1" ht="20.100000000000001" customHeight="1" x14ac:dyDescent="0.2">
      <c r="A40" s="10">
        <f>A39+1</f>
        <v>9</v>
      </c>
      <c r="B40" s="291"/>
      <c r="C40" s="280" t="s">
        <v>158</v>
      </c>
      <c r="D40" s="281" t="str">
        <f t="shared" si="4"/>
        <v>No.</v>
      </c>
      <c r="E40" s="282">
        <v>1</v>
      </c>
      <c r="F40" s="263">
        <v>39500</v>
      </c>
      <c r="G40" s="264">
        <f t="shared" si="5"/>
        <v>39500</v>
      </c>
      <c r="H40" s="263">
        <v>1000</v>
      </c>
      <c r="I40" s="264">
        <f t="shared" si="6"/>
        <v>1000</v>
      </c>
      <c r="J40" s="265">
        <f t="shared" si="7"/>
        <v>40500</v>
      </c>
    </row>
    <row r="41" spans="1:12" s="295" customFormat="1" ht="20.100000000000001" customHeight="1" x14ac:dyDescent="0.2">
      <c r="A41" s="10">
        <f>A40+1</f>
        <v>10</v>
      </c>
      <c r="B41" s="291"/>
      <c r="C41" s="279" t="s">
        <v>159</v>
      </c>
      <c r="D41" s="261" t="str">
        <f t="shared" si="4"/>
        <v>No.</v>
      </c>
      <c r="E41" s="262">
        <v>1</v>
      </c>
      <c r="F41" s="263">
        <v>45000</v>
      </c>
      <c r="G41" s="264">
        <f t="shared" si="5"/>
        <v>45000</v>
      </c>
      <c r="H41" s="263">
        <v>5000</v>
      </c>
      <c r="I41" s="264">
        <f t="shared" si="6"/>
        <v>5000</v>
      </c>
      <c r="J41" s="265">
        <f t="shared" si="7"/>
        <v>50000</v>
      </c>
    </row>
    <row r="42" spans="1:12" s="295" customFormat="1" ht="20.100000000000001" customHeight="1" x14ac:dyDescent="0.2">
      <c r="A42" s="10">
        <f>A41+1</f>
        <v>11</v>
      </c>
      <c r="B42" s="291"/>
      <c r="C42" s="279" t="s">
        <v>160</v>
      </c>
      <c r="D42" s="261" t="str">
        <f t="shared" si="4"/>
        <v>No.</v>
      </c>
      <c r="E42" s="262">
        <v>1</v>
      </c>
      <c r="F42" s="263">
        <v>115000</v>
      </c>
      <c r="G42" s="264">
        <f t="shared" si="5"/>
        <v>115000</v>
      </c>
      <c r="H42" s="263">
        <v>10000</v>
      </c>
      <c r="I42" s="264">
        <f t="shared" si="6"/>
        <v>10000</v>
      </c>
      <c r="J42" s="265">
        <f t="shared" si="7"/>
        <v>125000</v>
      </c>
    </row>
    <row r="43" spans="1:12" s="295" customFormat="1" ht="20.100000000000001" customHeight="1" thickBot="1" x14ac:dyDescent="0.25">
      <c r="A43" s="170">
        <f>A42+1</f>
        <v>12</v>
      </c>
      <c r="B43" s="336"/>
      <c r="C43" s="337" t="s">
        <v>161</v>
      </c>
      <c r="D43" s="312" t="str">
        <f t="shared" si="4"/>
        <v>No.</v>
      </c>
      <c r="E43" s="313">
        <v>1</v>
      </c>
      <c r="F43" s="288">
        <v>400000</v>
      </c>
      <c r="G43" s="289">
        <f t="shared" si="5"/>
        <v>400000</v>
      </c>
      <c r="H43" s="288">
        <v>10000</v>
      </c>
      <c r="I43" s="289">
        <f t="shared" si="6"/>
        <v>10000</v>
      </c>
      <c r="J43" s="290">
        <f t="shared" si="7"/>
        <v>410000</v>
      </c>
    </row>
    <row r="44" spans="1:12" ht="20.100000000000001" customHeight="1" x14ac:dyDescent="0.2">
      <c r="A44" s="10">
        <f>A43+1</f>
        <v>13</v>
      </c>
      <c r="B44" s="291"/>
      <c r="C44" s="307" t="s">
        <v>162</v>
      </c>
      <c r="D44" s="273"/>
      <c r="E44" s="274"/>
      <c r="F44" s="263"/>
      <c r="G44" s="264"/>
      <c r="H44" s="263"/>
      <c r="I44" s="264"/>
      <c r="J44" s="265"/>
    </row>
    <row r="45" spans="1:12" s="306" customFormat="1" ht="15" customHeight="1" x14ac:dyDescent="0.2">
      <c r="A45" s="256"/>
      <c r="B45" s="338" t="s">
        <v>123</v>
      </c>
      <c r="C45" s="315" t="s">
        <v>163</v>
      </c>
      <c r="D45" s="261" t="str">
        <f>IF(C45="","",IF(E45="","",IF(E45&gt;1,"Nos.","No.")))</f>
        <v>Nos.</v>
      </c>
      <c r="E45" s="262">
        <v>4</v>
      </c>
      <c r="F45" s="263">
        <v>211000</v>
      </c>
      <c r="G45" s="264">
        <f>F45*E45</f>
        <v>844000</v>
      </c>
      <c r="H45" s="263">
        <v>5000</v>
      </c>
      <c r="I45" s="264">
        <f>H45*E45</f>
        <v>20000</v>
      </c>
      <c r="J45" s="265">
        <f>I45+G45</f>
        <v>864000</v>
      </c>
    </row>
    <row r="46" spans="1:12" x14ac:dyDescent="0.2">
      <c r="A46" s="10">
        <f>A44+1</f>
        <v>14</v>
      </c>
      <c r="B46" s="291"/>
      <c r="C46" s="339" t="s">
        <v>164</v>
      </c>
      <c r="D46" s="273"/>
      <c r="E46" s="274"/>
      <c r="F46" s="275"/>
      <c r="G46" s="308"/>
      <c r="H46" s="275"/>
      <c r="I46" s="308"/>
      <c r="J46" s="309"/>
    </row>
    <row r="47" spans="1:12" ht="15" customHeight="1" x14ac:dyDescent="0.2">
      <c r="A47" s="256"/>
      <c r="B47" s="259" t="s">
        <v>123</v>
      </c>
      <c r="C47" s="315" t="s">
        <v>163</v>
      </c>
      <c r="D47" s="261" t="str">
        <f>IF(C47="","",IF(E47="","",IF(E47&gt;1,"Nos.","No.")))</f>
        <v>Nos.</v>
      </c>
      <c r="E47" s="262">
        <v>2</v>
      </c>
      <c r="F47" s="263">
        <v>41500</v>
      </c>
      <c r="G47" s="264">
        <f>F47*E47</f>
        <v>83000</v>
      </c>
      <c r="H47" s="263">
        <v>5000</v>
      </c>
      <c r="I47" s="264">
        <f>H47*E47</f>
        <v>10000</v>
      </c>
      <c r="J47" s="265">
        <f>I47+G47</f>
        <v>93000</v>
      </c>
    </row>
    <row r="48" spans="1:12" ht="18" customHeight="1" x14ac:dyDescent="0.2">
      <c r="A48" s="10">
        <f>A46+1</f>
        <v>15</v>
      </c>
      <c r="B48" s="266"/>
      <c r="C48" s="307" t="s">
        <v>165</v>
      </c>
      <c r="D48" s="273"/>
      <c r="E48" s="274"/>
      <c r="F48" s="275"/>
      <c r="G48" s="308"/>
      <c r="H48" s="275"/>
      <c r="I48" s="308"/>
      <c r="J48" s="309"/>
    </row>
    <row r="49" spans="1:25" s="295" customFormat="1" ht="15" customHeight="1" x14ac:dyDescent="0.2">
      <c r="A49" s="10"/>
      <c r="B49" s="316" t="s">
        <v>123</v>
      </c>
      <c r="C49" s="315" t="s">
        <v>163</v>
      </c>
      <c r="D49" s="261" t="str">
        <f>IF(C49="","",IF(E49="","",IF(E49&gt;1,"Nos.","No.")))</f>
        <v>Nos.</v>
      </c>
      <c r="E49" s="262">
        <v>2</v>
      </c>
      <c r="F49" s="263">
        <v>93000</v>
      </c>
      <c r="G49" s="264">
        <f t="shared" ref="G49:G58" si="8">F49*E49</f>
        <v>186000</v>
      </c>
      <c r="H49" s="263">
        <v>5000</v>
      </c>
      <c r="I49" s="264">
        <f t="shared" ref="I49:I58" si="9">H49*E49</f>
        <v>10000</v>
      </c>
      <c r="J49" s="265">
        <f t="shared" ref="J49:J58" si="10">I49+G49</f>
        <v>196000</v>
      </c>
    </row>
    <row r="50" spans="1:25" s="318" customFormat="1" ht="103.5" customHeight="1" x14ac:dyDescent="0.2">
      <c r="A50" s="256">
        <f>A48+1</f>
        <v>16</v>
      </c>
      <c r="B50" s="317"/>
      <c r="C50" s="258" t="s">
        <v>189</v>
      </c>
      <c r="D50" s="273" t="s">
        <v>167</v>
      </c>
      <c r="E50" s="274">
        <v>1</v>
      </c>
      <c r="F50" s="263">
        <v>4450000</v>
      </c>
      <c r="G50" s="264">
        <f t="shared" si="8"/>
        <v>4450000</v>
      </c>
      <c r="H50" s="263">
        <v>150000</v>
      </c>
      <c r="I50" s="264">
        <f t="shared" si="9"/>
        <v>150000</v>
      </c>
      <c r="J50" s="265">
        <f t="shared" si="10"/>
        <v>4600000</v>
      </c>
    </row>
    <row r="51" spans="1:25" ht="42" customHeight="1" x14ac:dyDescent="0.2">
      <c r="A51" s="319">
        <f>A50+1</f>
        <v>17</v>
      </c>
      <c r="B51" s="257"/>
      <c r="C51" s="280" t="s">
        <v>168</v>
      </c>
      <c r="D51" s="281" t="s">
        <v>4</v>
      </c>
      <c r="E51" s="68">
        <v>1</v>
      </c>
      <c r="F51" s="263">
        <v>465000</v>
      </c>
      <c r="G51" s="264">
        <f t="shared" si="8"/>
        <v>465000</v>
      </c>
      <c r="H51" s="263">
        <v>35000</v>
      </c>
      <c r="I51" s="264">
        <f t="shared" si="9"/>
        <v>35000</v>
      </c>
      <c r="J51" s="265">
        <f t="shared" si="10"/>
        <v>500000</v>
      </c>
    </row>
    <row r="52" spans="1:25" ht="38.25" customHeight="1" x14ac:dyDescent="0.2">
      <c r="A52" s="256">
        <f t="shared" ref="A52:A58" si="11">A51+1</f>
        <v>18</v>
      </c>
      <c r="B52" s="257"/>
      <c r="C52" s="320" t="s">
        <v>169</v>
      </c>
      <c r="D52" s="281" t="s">
        <v>4</v>
      </c>
      <c r="E52" s="282">
        <v>1</v>
      </c>
      <c r="F52" s="263">
        <v>180000</v>
      </c>
      <c r="G52" s="264">
        <f t="shared" si="8"/>
        <v>180000</v>
      </c>
      <c r="H52" s="263">
        <v>20000</v>
      </c>
      <c r="I52" s="264">
        <f t="shared" si="9"/>
        <v>20000</v>
      </c>
      <c r="J52" s="265">
        <f t="shared" si="10"/>
        <v>200000</v>
      </c>
    </row>
    <row r="53" spans="1:25" ht="112.5" thickBot="1" x14ac:dyDescent="0.25">
      <c r="A53" s="283">
        <f t="shared" si="11"/>
        <v>19</v>
      </c>
      <c r="B53" s="321"/>
      <c r="C53" s="337" t="s">
        <v>170</v>
      </c>
      <c r="D53" s="312" t="s">
        <v>4</v>
      </c>
      <c r="E53" s="313">
        <v>1</v>
      </c>
      <c r="F53" s="288">
        <v>175000</v>
      </c>
      <c r="G53" s="289">
        <f t="shared" si="8"/>
        <v>175000</v>
      </c>
      <c r="H53" s="288">
        <v>35000</v>
      </c>
      <c r="I53" s="289">
        <f t="shared" si="9"/>
        <v>35000</v>
      </c>
      <c r="J53" s="290">
        <f t="shared" si="10"/>
        <v>210000</v>
      </c>
    </row>
    <row r="54" spans="1:25" ht="69" customHeight="1" x14ac:dyDescent="0.2">
      <c r="A54" s="340">
        <f>A53+1</f>
        <v>20</v>
      </c>
      <c r="B54" s="341"/>
      <c r="C54" s="342" t="s">
        <v>171</v>
      </c>
      <c r="D54" s="343" t="s">
        <v>4</v>
      </c>
      <c r="E54" s="344">
        <v>1</v>
      </c>
      <c r="F54" s="263">
        <v>60000</v>
      </c>
      <c r="G54" s="264">
        <f t="shared" si="8"/>
        <v>60000</v>
      </c>
      <c r="H54" s="263">
        <v>20000</v>
      </c>
      <c r="I54" s="264">
        <f t="shared" si="9"/>
        <v>20000</v>
      </c>
      <c r="J54" s="265">
        <f t="shared" si="10"/>
        <v>80000</v>
      </c>
    </row>
    <row r="55" spans="1:25" ht="39" customHeight="1" x14ac:dyDescent="0.2">
      <c r="A55" s="256">
        <f>A54+1</f>
        <v>21</v>
      </c>
      <c r="B55" s="257"/>
      <c r="C55" s="323" t="s">
        <v>172</v>
      </c>
      <c r="D55" s="261" t="s">
        <v>4</v>
      </c>
      <c r="E55" s="262">
        <v>1</v>
      </c>
      <c r="F55" s="263">
        <v>15000</v>
      </c>
      <c r="G55" s="264">
        <f t="shared" si="8"/>
        <v>15000</v>
      </c>
      <c r="H55" s="263">
        <v>15000</v>
      </c>
      <c r="I55" s="264">
        <f t="shared" si="9"/>
        <v>15000</v>
      </c>
      <c r="J55" s="265">
        <f t="shared" si="10"/>
        <v>30000</v>
      </c>
    </row>
    <row r="56" spans="1:25" s="295" customFormat="1" ht="27.75" customHeight="1" x14ac:dyDescent="0.2">
      <c r="A56" s="256">
        <f>A55+1</f>
        <v>22</v>
      </c>
      <c r="B56" s="291"/>
      <c r="C56" s="279" t="s">
        <v>173</v>
      </c>
      <c r="D56" s="261" t="s">
        <v>4</v>
      </c>
      <c r="E56" s="262">
        <v>1</v>
      </c>
      <c r="F56" s="263">
        <v>40000</v>
      </c>
      <c r="G56" s="264">
        <f t="shared" si="8"/>
        <v>40000</v>
      </c>
      <c r="H56" s="263">
        <v>35000</v>
      </c>
      <c r="I56" s="264">
        <f t="shared" si="9"/>
        <v>35000</v>
      </c>
      <c r="J56" s="265">
        <f t="shared" si="10"/>
        <v>75000</v>
      </c>
    </row>
    <row r="57" spans="1:25" s="295" customFormat="1" ht="20.100000000000001" customHeight="1" x14ac:dyDescent="0.2">
      <c r="A57" s="10">
        <f t="shared" si="11"/>
        <v>23</v>
      </c>
      <c r="B57" s="291"/>
      <c r="C57" s="279" t="s">
        <v>174</v>
      </c>
      <c r="D57" s="261" t="s">
        <v>4</v>
      </c>
      <c r="E57" s="262">
        <v>1</v>
      </c>
      <c r="F57" s="263">
        <v>20000</v>
      </c>
      <c r="G57" s="264">
        <f t="shared" si="8"/>
        <v>20000</v>
      </c>
      <c r="H57" s="263">
        <v>30000</v>
      </c>
      <c r="I57" s="264">
        <f t="shared" si="9"/>
        <v>30000</v>
      </c>
      <c r="J57" s="265">
        <f t="shared" si="10"/>
        <v>50000</v>
      </c>
    </row>
    <row r="58" spans="1:25" ht="30" customHeight="1" thickBot="1" x14ac:dyDescent="0.25">
      <c r="A58" s="256">
        <f t="shared" si="11"/>
        <v>24</v>
      </c>
      <c r="B58" s="257"/>
      <c r="C58" s="324" t="s">
        <v>175</v>
      </c>
      <c r="D58" s="261" t="s">
        <v>4</v>
      </c>
      <c r="E58" s="262">
        <v>1</v>
      </c>
      <c r="F58" s="263"/>
      <c r="G58" s="264">
        <f t="shared" si="8"/>
        <v>0</v>
      </c>
      <c r="H58" s="263">
        <v>100000</v>
      </c>
      <c r="I58" s="264">
        <f t="shared" si="9"/>
        <v>100000</v>
      </c>
      <c r="J58" s="265">
        <f t="shared" si="10"/>
        <v>100000</v>
      </c>
    </row>
    <row r="59" spans="1:25" ht="28.5" customHeight="1" thickTop="1" thickBot="1" x14ac:dyDescent="0.25">
      <c r="A59" s="325"/>
      <c r="B59" s="326"/>
      <c r="C59" s="327" t="s">
        <v>176</v>
      </c>
      <c r="D59" s="328"/>
      <c r="E59" s="328"/>
      <c r="F59" s="329"/>
      <c r="G59" s="345">
        <f>SUM(G10:G58)</f>
        <v>11775200</v>
      </c>
      <c r="H59" s="329"/>
      <c r="I59" s="345">
        <f>SUM(I10:I58)</f>
        <v>749500</v>
      </c>
      <c r="J59" s="345">
        <f>SUM(J10:J58)</f>
        <v>12524700</v>
      </c>
    </row>
    <row r="60" spans="1:25" ht="9" customHeight="1" x14ac:dyDescent="0.2">
      <c r="A60" s="30"/>
      <c r="B60" s="30"/>
      <c r="C60" s="29"/>
      <c r="D60" s="30"/>
      <c r="E60" s="30"/>
      <c r="F60" s="30"/>
      <c r="G60" s="30"/>
      <c r="H60" s="30"/>
      <c r="I60" s="30"/>
      <c r="J60" s="30"/>
    </row>
    <row r="61" spans="1:25" x14ac:dyDescent="0.2">
      <c r="A61" s="482" t="s">
        <v>15</v>
      </c>
      <c r="B61" s="482"/>
      <c r="C61" s="29"/>
      <c r="D61" s="30"/>
      <c r="E61" s="30"/>
      <c r="F61" s="30"/>
      <c r="G61" s="30"/>
      <c r="H61" s="30"/>
      <c r="I61" s="30"/>
      <c r="J61" s="30"/>
    </row>
    <row r="62" spans="1:25" ht="18" customHeight="1" x14ac:dyDescent="0.2">
      <c r="A62" s="331" t="s">
        <v>177</v>
      </c>
      <c r="B62" s="483" t="s">
        <v>57</v>
      </c>
      <c r="C62" s="483"/>
      <c r="D62" s="483"/>
      <c r="E62" s="483"/>
      <c r="F62" s="483"/>
      <c r="G62" s="483"/>
      <c r="H62" s="483"/>
      <c r="I62" s="483"/>
      <c r="J62" s="483"/>
      <c r="K62" s="332"/>
      <c r="L62" s="332"/>
      <c r="M62" s="332"/>
      <c r="N62" s="332"/>
      <c r="O62" s="332"/>
      <c r="P62" s="332"/>
      <c r="Q62" s="332"/>
      <c r="R62" s="332"/>
      <c r="S62" s="332"/>
      <c r="T62" s="332"/>
      <c r="U62" s="332"/>
      <c r="V62" s="332"/>
      <c r="W62" s="332"/>
      <c r="X62" s="332"/>
      <c r="Y62" s="332"/>
    </row>
    <row r="63" spans="1:25" ht="28.5" customHeight="1" x14ac:dyDescent="0.2">
      <c r="A63" s="331" t="s">
        <v>177</v>
      </c>
      <c r="B63" s="483" t="s">
        <v>178</v>
      </c>
      <c r="C63" s="483"/>
      <c r="D63" s="483"/>
      <c r="E63" s="483"/>
      <c r="F63" s="483"/>
      <c r="G63" s="483"/>
      <c r="H63" s="483"/>
      <c r="I63" s="483"/>
      <c r="J63" s="483"/>
      <c r="K63" s="332"/>
      <c r="L63" s="332"/>
      <c r="M63" s="332"/>
      <c r="N63" s="332"/>
      <c r="O63" s="332"/>
      <c r="P63" s="332"/>
      <c r="Q63" s="332"/>
      <c r="R63" s="332"/>
      <c r="S63" s="332"/>
      <c r="T63" s="332"/>
      <c r="U63" s="332"/>
      <c r="V63" s="332"/>
      <c r="W63" s="332"/>
      <c r="X63" s="332"/>
      <c r="Y63" s="332"/>
    </row>
    <row r="64" spans="1:25" ht="30.75" customHeight="1" x14ac:dyDescent="0.2">
      <c r="A64" s="331" t="s">
        <v>177</v>
      </c>
      <c r="B64" s="483" t="s">
        <v>179</v>
      </c>
      <c r="C64" s="483"/>
      <c r="D64" s="483"/>
      <c r="E64" s="483"/>
      <c r="F64" s="483"/>
      <c r="G64" s="483"/>
      <c r="H64" s="483"/>
      <c r="I64" s="483"/>
      <c r="J64" s="483"/>
      <c r="K64" s="332"/>
      <c r="L64" s="332"/>
      <c r="M64" s="332"/>
      <c r="N64" s="332"/>
      <c r="O64" s="332"/>
      <c r="P64" s="332"/>
      <c r="Q64" s="332"/>
      <c r="R64" s="332"/>
      <c r="S64" s="332"/>
      <c r="T64" s="332"/>
      <c r="U64" s="332"/>
      <c r="V64" s="332"/>
      <c r="W64" s="332"/>
      <c r="X64" s="332"/>
      <c r="Y64" s="332"/>
    </row>
  </sheetData>
  <mergeCells count="11">
    <mergeCell ref="A61:B61"/>
    <mergeCell ref="B62:J62"/>
    <mergeCell ref="B63:J63"/>
    <mergeCell ref="B64:J64"/>
    <mergeCell ref="F6:J6"/>
    <mergeCell ref="A7:B8"/>
    <mergeCell ref="C7:C8"/>
    <mergeCell ref="D7:D8"/>
    <mergeCell ref="E7:E8"/>
    <mergeCell ref="F7:G7"/>
    <mergeCell ref="H7:I7"/>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rowBreaks count="1" manualBreakCount="1">
    <brk id="43"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A33D-1302-44BC-8474-61D4B4EB9BE6}">
  <dimension ref="A1:L78"/>
  <sheetViews>
    <sheetView showGridLines="0" topLeftCell="A58" zoomScaleNormal="100" zoomScaleSheetLayoutView="100" workbookViewId="0">
      <selection activeCell="M18" sqref="M18"/>
    </sheetView>
  </sheetViews>
  <sheetFormatPr defaultColWidth="8.625" defaultRowHeight="12.75" x14ac:dyDescent="0.2"/>
  <cols>
    <col min="1" max="1" width="4.125" style="47" customWidth="1"/>
    <col min="2" max="2" width="2.5" style="47" customWidth="1"/>
    <col min="3" max="3" width="44.125" style="2" customWidth="1"/>
    <col min="4" max="4" width="5.625" style="85" customWidth="1"/>
    <col min="5" max="5" width="8.625" style="85" customWidth="1"/>
    <col min="6" max="7" width="10.625" style="85" customWidth="1"/>
    <col min="8" max="8" width="10.625" style="2" customWidth="1"/>
    <col min="9" max="9" width="12.625" style="2" customWidth="1"/>
    <col min="10" max="10" width="14.625" style="2" customWidth="1"/>
    <col min="11" max="256" width="8.625" style="2"/>
    <col min="257" max="257" width="4.125" style="2" customWidth="1"/>
    <col min="258" max="258" width="2.5" style="2" customWidth="1"/>
    <col min="259" max="259" width="44.125" style="2" customWidth="1"/>
    <col min="260" max="260" width="5.625" style="2" customWidth="1"/>
    <col min="261" max="261" width="8.625" style="2"/>
    <col min="262" max="264" width="10.625" style="2" customWidth="1"/>
    <col min="265" max="265" width="12.625" style="2" customWidth="1"/>
    <col min="266" max="266" width="14.625" style="2" customWidth="1"/>
    <col min="267" max="512" width="8.625" style="2"/>
    <col min="513" max="513" width="4.125" style="2" customWidth="1"/>
    <col min="514" max="514" width="2.5" style="2" customWidth="1"/>
    <col min="515" max="515" width="44.125" style="2" customWidth="1"/>
    <col min="516" max="516" width="5.625" style="2" customWidth="1"/>
    <col min="517" max="517" width="8.625" style="2"/>
    <col min="518" max="520" width="10.625" style="2" customWidth="1"/>
    <col min="521" max="521" width="12.625" style="2" customWidth="1"/>
    <col min="522" max="522" width="14.625" style="2" customWidth="1"/>
    <col min="523" max="768" width="8.625" style="2"/>
    <col min="769" max="769" width="4.125" style="2" customWidth="1"/>
    <col min="770" max="770" width="2.5" style="2" customWidth="1"/>
    <col min="771" max="771" width="44.125" style="2" customWidth="1"/>
    <col min="772" max="772" width="5.625" style="2" customWidth="1"/>
    <col min="773" max="773" width="8.625" style="2"/>
    <col min="774" max="776" width="10.625" style="2" customWidth="1"/>
    <col min="777" max="777" width="12.625" style="2" customWidth="1"/>
    <col min="778" max="778" width="14.625" style="2" customWidth="1"/>
    <col min="779" max="1024" width="8.625" style="2"/>
    <col min="1025" max="1025" width="4.125" style="2" customWidth="1"/>
    <col min="1026" max="1026" width="2.5" style="2" customWidth="1"/>
    <col min="1027" max="1027" width="44.125" style="2" customWidth="1"/>
    <col min="1028" max="1028" width="5.625" style="2" customWidth="1"/>
    <col min="1029" max="1029" width="8.625" style="2"/>
    <col min="1030" max="1032" width="10.625" style="2" customWidth="1"/>
    <col min="1033" max="1033" width="12.625" style="2" customWidth="1"/>
    <col min="1034" max="1034" width="14.625" style="2" customWidth="1"/>
    <col min="1035" max="1280" width="8.625" style="2"/>
    <col min="1281" max="1281" width="4.125" style="2" customWidth="1"/>
    <col min="1282" max="1282" width="2.5" style="2" customWidth="1"/>
    <col min="1283" max="1283" width="44.125" style="2" customWidth="1"/>
    <col min="1284" max="1284" width="5.625" style="2" customWidth="1"/>
    <col min="1285" max="1285" width="8.625" style="2"/>
    <col min="1286" max="1288" width="10.625" style="2" customWidth="1"/>
    <col min="1289" max="1289" width="12.625" style="2" customWidth="1"/>
    <col min="1290" max="1290" width="14.625" style="2" customWidth="1"/>
    <col min="1291" max="1536" width="8.625" style="2"/>
    <col min="1537" max="1537" width="4.125" style="2" customWidth="1"/>
    <col min="1538" max="1538" width="2.5" style="2" customWidth="1"/>
    <col min="1539" max="1539" width="44.125" style="2" customWidth="1"/>
    <col min="1540" max="1540" width="5.625" style="2" customWidth="1"/>
    <col min="1541" max="1541" width="8.625" style="2"/>
    <col min="1542" max="1544" width="10.625" style="2" customWidth="1"/>
    <col min="1545" max="1545" width="12.625" style="2" customWidth="1"/>
    <col min="1546" max="1546" width="14.625" style="2" customWidth="1"/>
    <col min="1547" max="1792" width="8.625" style="2"/>
    <col min="1793" max="1793" width="4.125" style="2" customWidth="1"/>
    <col min="1794" max="1794" width="2.5" style="2" customWidth="1"/>
    <col min="1795" max="1795" width="44.125" style="2" customWidth="1"/>
    <col min="1796" max="1796" width="5.625" style="2" customWidth="1"/>
    <col min="1797" max="1797" width="8.625" style="2"/>
    <col min="1798" max="1800" width="10.625" style="2" customWidth="1"/>
    <col min="1801" max="1801" width="12.625" style="2" customWidth="1"/>
    <col min="1802" max="1802" width="14.625" style="2" customWidth="1"/>
    <col min="1803" max="2048" width="8.625" style="2"/>
    <col min="2049" max="2049" width="4.125" style="2" customWidth="1"/>
    <col min="2050" max="2050" width="2.5" style="2" customWidth="1"/>
    <col min="2051" max="2051" width="44.125" style="2" customWidth="1"/>
    <col min="2052" max="2052" width="5.625" style="2" customWidth="1"/>
    <col min="2053" max="2053" width="8.625" style="2"/>
    <col min="2054" max="2056" width="10.625" style="2" customWidth="1"/>
    <col min="2057" max="2057" width="12.625" style="2" customWidth="1"/>
    <col min="2058" max="2058" width="14.625" style="2" customWidth="1"/>
    <col min="2059" max="2304" width="8.625" style="2"/>
    <col min="2305" max="2305" width="4.125" style="2" customWidth="1"/>
    <col min="2306" max="2306" width="2.5" style="2" customWidth="1"/>
    <col min="2307" max="2307" width="44.125" style="2" customWidth="1"/>
    <col min="2308" max="2308" width="5.625" style="2" customWidth="1"/>
    <col min="2309" max="2309" width="8.625" style="2"/>
    <col min="2310" max="2312" width="10.625" style="2" customWidth="1"/>
    <col min="2313" max="2313" width="12.625" style="2" customWidth="1"/>
    <col min="2314" max="2314" width="14.625" style="2" customWidth="1"/>
    <col min="2315" max="2560" width="8.625" style="2"/>
    <col min="2561" max="2561" width="4.125" style="2" customWidth="1"/>
    <col min="2562" max="2562" width="2.5" style="2" customWidth="1"/>
    <col min="2563" max="2563" width="44.125" style="2" customWidth="1"/>
    <col min="2564" max="2564" width="5.625" style="2" customWidth="1"/>
    <col min="2565" max="2565" width="8.625" style="2"/>
    <col min="2566" max="2568" width="10.625" style="2" customWidth="1"/>
    <col min="2569" max="2569" width="12.625" style="2" customWidth="1"/>
    <col min="2570" max="2570" width="14.625" style="2" customWidth="1"/>
    <col min="2571" max="2816" width="8.625" style="2"/>
    <col min="2817" max="2817" width="4.125" style="2" customWidth="1"/>
    <col min="2818" max="2818" width="2.5" style="2" customWidth="1"/>
    <col min="2819" max="2819" width="44.125" style="2" customWidth="1"/>
    <col min="2820" max="2820" width="5.625" style="2" customWidth="1"/>
    <col min="2821" max="2821" width="8.625" style="2"/>
    <col min="2822" max="2824" width="10.625" style="2" customWidth="1"/>
    <col min="2825" max="2825" width="12.625" style="2" customWidth="1"/>
    <col min="2826" max="2826" width="14.625" style="2" customWidth="1"/>
    <col min="2827" max="3072" width="8.625" style="2"/>
    <col min="3073" max="3073" width="4.125" style="2" customWidth="1"/>
    <col min="3074" max="3074" width="2.5" style="2" customWidth="1"/>
    <col min="3075" max="3075" width="44.125" style="2" customWidth="1"/>
    <col min="3076" max="3076" width="5.625" style="2" customWidth="1"/>
    <col min="3077" max="3077" width="8.625" style="2"/>
    <col min="3078" max="3080" width="10.625" style="2" customWidth="1"/>
    <col min="3081" max="3081" width="12.625" style="2" customWidth="1"/>
    <col min="3082" max="3082" width="14.625" style="2" customWidth="1"/>
    <col min="3083" max="3328" width="8.625" style="2"/>
    <col min="3329" max="3329" width="4.125" style="2" customWidth="1"/>
    <col min="3330" max="3330" width="2.5" style="2" customWidth="1"/>
    <col min="3331" max="3331" width="44.125" style="2" customWidth="1"/>
    <col min="3332" max="3332" width="5.625" style="2" customWidth="1"/>
    <col min="3333" max="3333" width="8.625" style="2"/>
    <col min="3334" max="3336" width="10.625" style="2" customWidth="1"/>
    <col min="3337" max="3337" width="12.625" style="2" customWidth="1"/>
    <col min="3338" max="3338" width="14.625" style="2" customWidth="1"/>
    <col min="3339" max="3584" width="8.625" style="2"/>
    <col min="3585" max="3585" width="4.125" style="2" customWidth="1"/>
    <col min="3586" max="3586" width="2.5" style="2" customWidth="1"/>
    <col min="3587" max="3587" width="44.125" style="2" customWidth="1"/>
    <col min="3588" max="3588" width="5.625" style="2" customWidth="1"/>
    <col min="3589" max="3589" width="8.625" style="2"/>
    <col min="3590" max="3592" width="10.625" style="2" customWidth="1"/>
    <col min="3593" max="3593" width="12.625" style="2" customWidth="1"/>
    <col min="3594" max="3594" width="14.625" style="2" customWidth="1"/>
    <col min="3595" max="3840" width="8.625" style="2"/>
    <col min="3841" max="3841" width="4.125" style="2" customWidth="1"/>
    <col min="3842" max="3842" width="2.5" style="2" customWidth="1"/>
    <col min="3843" max="3843" width="44.125" style="2" customWidth="1"/>
    <col min="3844" max="3844" width="5.625" style="2" customWidth="1"/>
    <col min="3845" max="3845" width="8.625" style="2"/>
    <col min="3846" max="3848" width="10.625" style="2" customWidth="1"/>
    <col min="3849" max="3849" width="12.625" style="2" customWidth="1"/>
    <col min="3850" max="3850" width="14.625" style="2" customWidth="1"/>
    <col min="3851" max="4096" width="8.625" style="2"/>
    <col min="4097" max="4097" width="4.125" style="2" customWidth="1"/>
    <col min="4098" max="4098" width="2.5" style="2" customWidth="1"/>
    <col min="4099" max="4099" width="44.125" style="2" customWidth="1"/>
    <col min="4100" max="4100" width="5.625" style="2" customWidth="1"/>
    <col min="4101" max="4101" width="8.625" style="2"/>
    <col min="4102" max="4104" width="10.625" style="2" customWidth="1"/>
    <col min="4105" max="4105" width="12.625" style="2" customWidth="1"/>
    <col min="4106" max="4106" width="14.625" style="2" customWidth="1"/>
    <col min="4107" max="4352" width="8.625" style="2"/>
    <col min="4353" max="4353" width="4.125" style="2" customWidth="1"/>
    <col min="4354" max="4354" width="2.5" style="2" customWidth="1"/>
    <col min="4355" max="4355" width="44.125" style="2" customWidth="1"/>
    <col min="4356" max="4356" width="5.625" style="2" customWidth="1"/>
    <col min="4357" max="4357" width="8.625" style="2"/>
    <col min="4358" max="4360" width="10.625" style="2" customWidth="1"/>
    <col min="4361" max="4361" width="12.625" style="2" customWidth="1"/>
    <col min="4362" max="4362" width="14.625" style="2" customWidth="1"/>
    <col min="4363" max="4608" width="8.625" style="2"/>
    <col min="4609" max="4609" width="4.125" style="2" customWidth="1"/>
    <col min="4610" max="4610" width="2.5" style="2" customWidth="1"/>
    <col min="4611" max="4611" width="44.125" style="2" customWidth="1"/>
    <col min="4612" max="4612" width="5.625" style="2" customWidth="1"/>
    <col min="4613" max="4613" width="8.625" style="2"/>
    <col min="4614" max="4616" width="10.625" style="2" customWidth="1"/>
    <col min="4617" max="4617" width="12.625" style="2" customWidth="1"/>
    <col min="4618" max="4618" width="14.625" style="2" customWidth="1"/>
    <col min="4619" max="4864" width="8.625" style="2"/>
    <col min="4865" max="4865" width="4.125" style="2" customWidth="1"/>
    <col min="4866" max="4866" width="2.5" style="2" customWidth="1"/>
    <col min="4867" max="4867" width="44.125" style="2" customWidth="1"/>
    <col min="4868" max="4868" width="5.625" style="2" customWidth="1"/>
    <col min="4869" max="4869" width="8.625" style="2"/>
    <col min="4870" max="4872" width="10.625" style="2" customWidth="1"/>
    <col min="4873" max="4873" width="12.625" style="2" customWidth="1"/>
    <col min="4874" max="4874" width="14.625" style="2" customWidth="1"/>
    <col min="4875" max="5120" width="8.625" style="2"/>
    <col min="5121" max="5121" width="4.125" style="2" customWidth="1"/>
    <col min="5122" max="5122" width="2.5" style="2" customWidth="1"/>
    <col min="5123" max="5123" width="44.125" style="2" customWidth="1"/>
    <col min="5124" max="5124" width="5.625" style="2" customWidth="1"/>
    <col min="5125" max="5125" width="8.625" style="2"/>
    <col min="5126" max="5128" width="10.625" style="2" customWidth="1"/>
    <col min="5129" max="5129" width="12.625" style="2" customWidth="1"/>
    <col min="5130" max="5130" width="14.625" style="2" customWidth="1"/>
    <col min="5131" max="5376" width="8.625" style="2"/>
    <col min="5377" max="5377" width="4.125" style="2" customWidth="1"/>
    <col min="5378" max="5378" width="2.5" style="2" customWidth="1"/>
    <col min="5379" max="5379" width="44.125" style="2" customWidth="1"/>
    <col min="5380" max="5380" width="5.625" style="2" customWidth="1"/>
    <col min="5381" max="5381" width="8.625" style="2"/>
    <col min="5382" max="5384" width="10.625" style="2" customWidth="1"/>
    <col min="5385" max="5385" width="12.625" style="2" customWidth="1"/>
    <col min="5386" max="5386" width="14.625" style="2" customWidth="1"/>
    <col min="5387" max="5632" width="8.625" style="2"/>
    <col min="5633" max="5633" width="4.125" style="2" customWidth="1"/>
    <col min="5634" max="5634" width="2.5" style="2" customWidth="1"/>
    <col min="5635" max="5635" width="44.125" style="2" customWidth="1"/>
    <col min="5636" max="5636" width="5.625" style="2" customWidth="1"/>
    <col min="5637" max="5637" width="8.625" style="2"/>
    <col min="5638" max="5640" width="10.625" style="2" customWidth="1"/>
    <col min="5641" max="5641" width="12.625" style="2" customWidth="1"/>
    <col min="5642" max="5642" width="14.625" style="2" customWidth="1"/>
    <col min="5643" max="5888" width="8.625" style="2"/>
    <col min="5889" max="5889" width="4.125" style="2" customWidth="1"/>
    <col min="5890" max="5890" width="2.5" style="2" customWidth="1"/>
    <col min="5891" max="5891" width="44.125" style="2" customWidth="1"/>
    <col min="5892" max="5892" width="5.625" style="2" customWidth="1"/>
    <col min="5893" max="5893" width="8.625" style="2"/>
    <col min="5894" max="5896" width="10.625" style="2" customWidth="1"/>
    <col min="5897" max="5897" width="12.625" style="2" customWidth="1"/>
    <col min="5898" max="5898" width="14.625" style="2" customWidth="1"/>
    <col min="5899" max="6144" width="8.625" style="2"/>
    <col min="6145" max="6145" width="4.125" style="2" customWidth="1"/>
    <col min="6146" max="6146" width="2.5" style="2" customWidth="1"/>
    <col min="6147" max="6147" width="44.125" style="2" customWidth="1"/>
    <col min="6148" max="6148" width="5.625" style="2" customWidth="1"/>
    <col min="6149" max="6149" width="8.625" style="2"/>
    <col min="6150" max="6152" width="10.625" style="2" customWidth="1"/>
    <col min="6153" max="6153" width="12.625" style="2" customWidth="1"/>
    <col min="6154" max="6154" width="14.625" style="2" customWidth="1"/>
    <col min="6155" max="6400" width="8.625" style="2"/>
    <col min="6401" max="6401" width="4.125" style="2" customWidth="1"/>
    <col min="6402" max="6402" width="2.5" style="2" customWidth="1"/>
    <col min="6403" max="6403" width="44.125" style="2" customWidth="1"/>
    <col min="6404" max="6404" width="5.625" style="2" customWidth="1"/>
    <col min="6405" max="6405" width="8.625" style="2"/>
    <col min="6406" max="6408" width="10.625" style="2" customWidth="1"/>
    <col min="6409" max="6409" width="12.625" style="2" customWidth="1"/>
    <col min="6410" max="6410" width="14.625" style="2" customWidth="1"/>
    <col min="6411" max="6656" width="8.625" style="2"/>
    <col min="6657" max="6657" width="4.125" style="2" customWidth="1"/>
    <col min="6658" max="6658" width="2.5" style="2" customWidth="1"/>
    <col min="6659" max="6659" width="44.125" style="2" customWidth="1"/>
    <col min="6660" max="6660" width="5.625" style="2" customWidth="1"/>
    <col min="6661" max="6661" width="8.625" style="2"/>
    <col min="6662" max="6664" width="10.625" style="2" customWidth="1"/>
    <col min="6665" max="6665" width="12.625" style="2" customWidth="1"/>
    <col min="6666" max="6666" width="14.625" style="2" customWidth="1"/>
    <col min="6667" max="6912" width="8.625" style="2"/>
    <col min="6913" max="6913" width="4.125" style="2" customWidth="1"/>
    <col min="6914" max="6914" width="2.5" style="2" customWidth="1"/>
    <col min="6915" max="6915" width="44.125" style="2" customWidth="1"/>
    <col min="6916" max="6916" width="5.625" style="2" customWidth="1"/>
    <col min="6917" max="6917" width="8.625" style="2"/>
    <col min="6918" max="6920" width="10.625" style="2" customWidth="1"/>
    <col min="6921" max="6921" width="12.625" style="2" customWidth="1"/>
    <col min="6922" max="6922" width="14.625" style="2" customWidth="1"/>
    <col min="6923" max="7168" width="8.625" style="2"/>
    <col min="7169" max="7169" width="4.125" style="2" customWidth="1"/>
    <col min="7170" max="7170" width="2.5" style="2" customWidth="1"/>
    <col min="7171" max="7171" width="44.125" style="2" customWidth="1"/>
    <col min="7172" max="7172" width="5.625" style="2" customWidth="1"/>
    <col min="7173" max="7173" width="8.625" style="2"/>
    <col min="7174" max="7176" width="10.625" style="2" customWidth="1"/>
    <col min="7177" max="7177" width="12.625" style="2" customWidth="1"/>
    <col min="7178" max="7178" width="14.625" style="2" customWidth="1"/>
    <col min="7179" max="7424" width="8.625" style="2"/>
    <col min="7425" max="7425" width="4.125" style="2" customWidth="1"/>
    <col min="7426" max="7426" width="2.5" style="2" customWidth="1"/>
    <col min="7427" max="7427" width="44.125" style="2" customWidth="1"/>
    <col min="7428" max="7428" width="5.625" style="2" customWidth="1"/>
    <col min="7429" max="7429" width="8.625" style="2"/>
    <col min="7430" max="7432" width="10.625" style="2" customWidth="1"/>
    <col min="7433" max="7433" width="12.625" style="2" customWidth="1"/>
    <col min="7434" max="7434" width="14.625" style="2" customWidth="1"/>
    <col min="7435" max="7680" width="8.625" style="2"/>
    <col min="7681" max="7681" width="4.125" style="2" customWidth="1"/>
    <col min="7682" max="7682" width="2.5" style="2" customWidth="1"/>
    <col min="7683" max="7683" width="44.125" style="2" customWidth="1"/>
    <col min="7684" max="7684" width="5.625" style="2" customWidth="1"/>
    <col min="7685" max="7685" width="8.625" style="2"/>
    <col min="7686" max="7688" width="10.625" style="2" customWidth="1"/>
    <col min="7689" max="7689" width="12.625" style="2" customWidth="1"/>
    <col min="7690" max="7690" width="14.625" style="2" customWidth="1"/>
    <col min="7691" max="7936" width="8.625" style="2"/>
    <col min="7937" max="7937" width="4.125" style="2" customWidth="1"/>
    <col min="7938" max="7938" width="2.5" style="2" customWidth="1"/>
    <col min="7939" max="7939" width="44.125" style="2" customWidth="1"/>
    <col min="7940" max="7940" width="5.625" style="2" customWidth="1"/>
    <col min="7941" max="7941" width="8.625" style="2"/>
    <col min="7942" max="7944" width="10.625" style="2" customWidth="1"/>
    <col min="7945" max="7945" width="12.625" style="2" customWidth="1"/>
    <col min="7946" max="7946" width="14.625" style="2" customWidth="1"/>
    <col min="7947" max="8192" width="8.625" style="2"/>
    <col min="8193" max="8193" width="4.125" style="2" customWidth="1"/>
    <col min="8194" max="8194" width="2.5" style="2" customWidth="1"/>
    <col min="8195" max="8195" width="44.125" style="2" customWidth="1"/>
    <col min="8196" max="8196" width="5.625" style="2" customWidth="1"/>
    <col min="8197" max="8197" width="8.625" style="2"/>
    <col min="8198" max="8200" width="10.625" style="2" customWidth="1"/>
    <col min="8201" max="8201" width="12.625" style="2" customWidth="1"/>
    <col min="8202" max="8202" width="14.625" style="2" customWidth="1"/>
    <col min="8203" max="8448" width="8.625" style="2"/>
    <col min="8449" max="8449" width="4.125" style="2" customWidth="1"/>
    <col min="8450" max="8450" width="2.5" style="2" customWidth="1"/>
    <col min="8451" max="8451" width="44.125" style="2" customWidth="1"/>
    <col min="8452" max="8452" width="5.625" style="2" customWidth="1"/>
    <col min="8453" max="8453" width="8.625" style="2"/>
    <col min="8454" max="8456" width="10.625" style="2" customWidth="1"/>
    <col min="8457" max="8457" width="12.625" style="2" customWidth="1"/>
    <col min="8458" max="8458" width="14.625" style="2" customWidth="1"/>
    <col min="8459" max="8704" width="8.625" style="2"/>
    <col min="8705" max="8705" width="4.125" style="2" customWidth="1"/>
    <col min="8706" max="8706" width="2.5" style="2" customWidth="1"/>
    <col min="8707" max="8707" width="44.125" style="2" customWidth="1"/>
    <col min="8708" max="8708" width="5.625" style="2" customWidth="1"/>
    <col min="8709" max="8709" width="8.625" style="2"/>
    <col min="8710" max="8712" width="10.625" style="2" customWidth="1"/>
    <col min="8713" max="8713" width="12.625" style="2" customWidth="1"/>
    <col min="8714" max="8714" width="14.625" style="2" customWidth="1"/>
    <col min="8715" max="8960" width="8.625" style="2"/>
    <col min="8961" max="8961" width="4.125" style="2" customWidth="1"/>
    <col min="8962" max="8962" width="2.5" style="2" customWidth="1"/>
    <col min="8963" max="8963" width="44.125" style="2" customWidth="1"/>
    <col min="8964" max="8964" width="5.625" style="2" customWidth="1"/>
    <col min="8965" max="8965" width="8.625" style="2"/>
    <col min="8966" max="8968" width="10.625" style="2" customWidth="1"/>
    <col min="8969" max="8969" width="12.625" style="2" customWidth="1"/>
    <col min="8970" max="8970" width="14.625" style="2" customWidth="1"/>
    <col min="8971" max="9216" width="8.625" style="2"/>
    <col min="9217" max="9217" width="4.125" style="2" customWidth="1"/>
    <col min="9218" max="9218" width="2.5" style="2" customWidth="1"/>
    <col min="9219" max="9219" width="44.125" style="2" customWidth="1"/>
    <col min="9220" max="9220" width="5.625" style="2" customWidth="1"/>
    <col min="9221" max="9221" width="8.625" style="2"/>
    <col min="9222" max="9224" width="10.625" style="2" customWidth="1"/>
    <col min="9225" max="9225" width="12.625" style="2" customWidth="1"/>
    <col min="9226" max="9226" width="14.625" style="2" customWidth="1"/>
    <col min="9227" max="9472" width="8.625" style="2"/>
    <col min="9473" max="9473" width="4.125" style="2" customWidth="1"/>
    <col min="9474" max="9474" width="2.5" style="2" customWidth="1"/>
    <col min="9475" max="9475" width="44.125" style="2" customWidth="1"/>
    <col min="9476" max="9476" width="5.625" style="2" customWidth="1"/>
    <col min="9477" max="9477" width="8.625" style="2"/>
    <col min="9478" max="9480" width="10.625" style="2" customWidth="1"/>
    <col min="9481" max="9481" width="12.625" style="2" customWidth="1"/>
    <col min="9482" max="9482" width="14.625" style="2" customWidth="1"/>
    <col min="9483" max="9728" width="8.625" style="2"/>
    <col min="9729" max="9729" width="4.125" style="2" customWidth="1"/>
    <col min="9730" max="9730" width="2.5" style="2" customWidth="1"/>
    <col min="9731" max="9731" width="44.125" style="2" customWidth="1"/>
    <col min="9732" max="9732" width="5.625" style="2" customWidth="1"/>
    <col min="9733" max="9733" width="8.625" style="2"/>
    <col min="9734" max="9736" width="10.625" style="2" customWidth="1"/>
    <col min="9737" max="9737" width="12.625" style="2" customWidth="1"/>
    <col min="9738" max="9738" width="14.625" style="2" customWidth="1"/>
    <col min="9739" max="9984" width="8.625" style="2"/>
    <col min="9985" max="9985" width="4.125" style="2" customWidth="1"/>
    <col min="9986" max="9986" width="2.5" style="2" customWidth="1"/>
    <col min="9987" max="9987" width="44.125" style="2" customWidth="1"/>
    <col min="9988" max="9988" width="5.625" style="2" customWidth="1"/>
    <col min="9989" max="9989" width="8.625" style="2"/>
    <col min="9990" max="9992" width="10.625" style="2" customWidth="1"/>
    <col min="9993" max="9993" width="12.625" style="2" customWidth="1"/>
    <col min="9994" max="9994" width="14.625" style="2" customWidth="1"/>
    <col min="9995" max="10240" width="8.625" style="2"/>
    <col min="10241" max="10241" width="4.125" style="2" customWidth="1"/>
    <col min="10242" max="10242" width="2.5" style="2" customWidth="1"/>
    <col min="10243" max="10243" width="44.125" style="2" customWidth="1"/>
    <col min="10244" max="10244" width="5.625" style="2" customWidth="1"/>
    <col min="10245" max="10245" width="8.625" style="2"/>
    <col min="10246" max="10248" width="10.625" style="2" customWidth="1"/>
    <col min="10249" max="10249" width="12.625" style="2" customWidth="1"/>
    <col min="10250" max="10250" width="14.625" style="2" customWidth="1"/>
    <col min="10251" max="10496" width="8.625" style="2"/>
    <col min="10497" max="10497" width="4.125" style="2" customWidth="1"/>
    <col min="10498" max="10498" width="2.5" style="2" customWidth="1"/>
    <col min="10499" max="10499" width="44.125" style="2" customWidth="1"/>
    <col min="10500" max="10500" width="5.625" style="2" customWidth="1"/>
    <col min="10501" max="10501" width="8.625" style="2"/>
    <col min="10502" max="10504" width="10.625" style="2" customWidth="1"/>
    <col min="10505" max="10505" width="12.625" style="2" customWidth="1"/>
    <col min="10506" max="10506" width="14.625" style="2" customWidth="1"/>
    <col min="10507" max="10752" width="8.625" style="2"/>
    <col min="10753" max="10753" width="4.125" style="2" customWidth="1"/>
    <col min="10754" max="10754" width="2.5" style="2" customWidth="1"/>
    <col min="10755" max="10755" width="44.125" style="2" customWidth="1"/>
    <col min="10756" max="10756" width="5.625" style="2" customWidth="1"/>
    <col min="10757" max="10757" width="8.625" style="2"/>
    <col min="10758" max="10760" width="10.625" style="2" customWidth="1"/>
    <col min="10761" max="10761" width="12.625" style="2" customWidth="1"/>
    <col min="10762" max="10762" width="14.625" style="2" customWidth="1"/>
    <col min="10763" max="11008" width="8.625" style="2"/>
    <col min="11009" max="11009" width="4.125" style="2" customWidth="1"/>
    <col min="11010" max="11010" width="2.5" style="2" customWidth="1"/>
    <col min="11011" max="11011" width="44.125" style="2" customWidth="1"/>
    <col min="11012" max="11012" width="5.625" style="2" customWidth="1"/>
    <col min="11013" max="11013" width="8.625" style="2"/>
    <col min="11014" max="11016" width="10.625" style="2" customWidth="1"/>
    <col min="11017" max="11017" width="12.625" style="2" customWidth="1"/>
    <col min="11018" max="11018" width="14.625" style="2" customWidth="1"/>
    <col min="11019" max="11264" width="8.625" style="2"/>
    <col min="11265" max="11265" width="4.125" style="2" customWidth="1"/>
    <col min="11266" max="11266" width="2.5" style="2" customWidth="1"/>
    <col min="11267" max="11267" width="44.125" style="2" customWidth="1"/>
    <col min="11268" max="11268" width="5.625" style="2" customWidth="1"/>
    <col min="11269" max="11269" width="8.625" style="2"/>
    <col min="11270" max="11272" width="10.625" style="2" customWidth="1"/>
    <col min="11273" max="11273" width="12.625" style="2" customWidth="1"/>
    <col min="11274" max="11274" width="14.625" style="2" customWidth="1"/>
    <col min="11275" max="11520" width="8.625" style="2"/>
    <col min="11521" max="11521" width="4.125" style="2" customWidth="1"/>
    <col min="11522" max="11522" width="2.5" style="2" customWidth="1"/>
    <col min="11523" max="11523" width="44.125" style="2" customWidth="1"/>
    <col min="11524" max="11524" width="5.625" style="2" customWidth="1"/>
    <col min="11525" max="11525" width="8.625" style="2"/>
    <col min="11526" max="11528" width="10.625" style="2" customWidth="1"/>
    <col min="11529" max="11529" width="12.625" style="2" customWidth="1"/>
    <col min="11530" max="11530" width="14.625" style="2" customWidth="1"/>
    <col min="11531" max="11776" width="8.625" style="2"/>
    <col min="11777" max="11777" width="4.125" style="2" customWidth="1"/>
    <col min="11778" max="11778" width="2.5" style="2" customWidth="1"/>
    <col min="11779" max="11779" width="44.125" style="2" customWidth="1"/>
    <col min="11780" max="11780" width="5.625" style="2" customWidth="1"/>
    <col min="11781" max="11781" width="8.625" style="2"/>
    <col min="11782" max="11784" width="10.625" style="2" customWidth="1"/>
    <col min="11785" max="11785" width="12.625" style="2" customWidth="1"/>
    <col min="11786" max="11786" width="14.625" style="2" customWidth="1"/>
    <col min="11787" max="12032" width="8.625" style="2"/>
    <col min="12033" max="12033" width="4.125" style="2" customWidth="1"/>
    <col min="12034" max="12034" width="2.5" style="2" customWidth="1"/>
    <col min="12035" max="12035" width="44.125" style="2" customWidth="1"/>
    <col min="12036" max="12036" width="5.625" style="2" customWidth="1"/>
    <col min="12037" max="12037" width="8.625" style="2"/>
    <col min="12038" max="12040" width="10.625" style="2" customWidth="1"/>
    <col min="12041" max="12041" width="12.625" style="2" customWidth="1"/>
    <col min="12042" max="12042" width="14.625" style="2" customWidth="1"/>
    <col min="12043" max="12288" width="8.625" style="2"/>
    <col min="12289" max="12289" width="4.125" style="2" customWidth="1"/>
    <col min="12290" max="12290" width="2.5" style="2" customWidth="1"/>
    <col min="12291" max="12291" width="44.125" style="2" customWidth="1"/>
    <col min="12292" max="12292" width="5.625" style="2" customWidth="1"/>
    <col min="12293" max="12293" width="8.625" style="2"/>
    <col min="12294" max="12296" width="10.625" style="2" customWidth="1"/>
    <col min="12297" max="12297" width="12.625" style="2" customWidth="1"/>
    <col min="12298" max="12298" width="14.625" style="2" customWidth="1"/>
    <col min="12299" max="12544" width="8.625" style="2"/>
    <col min="12545" max="12545" width="4.125" style="2" customWidth="1"/>
    <col min="12546" max="12546" width="2.5" style="2" customWidth="1"/>
    <col min="12547" max="12547" width="44.125" style="2" customWidth="1"/>
    <col min="12548" max="12548" width="5.625" style="2" customWidth="1"/>
    <col min="12549" max="12549" width="8.625" style="2"/>
    <col min="12550" max="12552" width="10.625" style="2" customWidth="1"/>
    <col min="12553" max="12553" width="12.625" style="2" customWidth="1"/>
    <col min="12554" max="12554" width="14.625" style="2" customWidth="1"/>
    <col min="12555" max="12800" width="8.625" style="2"/>
    <col min="12801" max="12801" width="4.125" style="2" customWidth="1"/>
    <col min="12802" max="12802" width="2.5" style="2" customWidth="1"/>
    <col min="12803" max="12803" width="44.125" style="2" customWidth="1"/>
    <col min="12804" max="12804" width="5.625" style="2" customWidth="1"/>
    <col min="12805" max="12805" width="8.625" style="2"/>
    <col min="12806" max="12808" width="10.625" style="2" customWidth="1"/>
    <col min="12809" max="12809" width="12.625" style="2" customWidth="1"/>
    <col min="12810" max="12810" width="14.625" style="2" customWidth="1"/>
    <col min="12811" max="13056" width="8.625" style="2"/>
    <col min="13057" max="13057" width="4.125" style="2" customWidth="1"/>
    <col min="13058" max="13058" width="2.5" style="2" customWidth="1"/>
    <col min="13059" max="13059" width="44.125" style="2" customWidth="1"/>
    <col min="13060" max="13060" width="5.625" style="2" customWidth="1"/>
    <col min="13061" max="13061" width="8.625" style="2"/>
    <col min="13062" max="13064" width="10.625" style="2" customWidth="1"/>
    <col min="13065" max="13065" width="12.625" style="2" customWidth="1"/>
    <col min="13066" max="13066" width="14.625" style="2" customWidth="1"/>
    <col min="13067" max="13312" width="8.625" style="2"/>
    <col min="13313" max="13313" width="4.125" style="2" customWidth="1"/>
    <col min="13314" max="13314" width="2.5" style="2" customWidth="1"/>
    <col min="13315" max="13315" width="44.125" style="2" customWidth="1"/>
    <col min="13316" max="13316" width="5.625" style="2" customWidth="1"/>
    <col min="13317" max="13317" width="8.625" style="2"/>
    <col min="13318" max="13320" width="10.625" style="2" customWidth="1"/>
    <col min="13321" max="13321" width="12.625" style="2" customWidth="1"/>
    <col min="13322" max="13322" width="14.625" style="2" customWidth="1"/>
    <col min="13323" max="13568" width="8.625" style="2"/>
    <col min="13569" max="13569" width="4.125" style="2" customWidth="1"/>
    <col min="13570" max="13570" width="2.5" style="2" customWidth="1"/>
    <col min="13571" max="13571" width="44.125" style="2" customWidth="1"/>
    <col min="13572" max="13572" width="5.625" style="2" customWidth="1"/>
    <col min="13573" max="13573" width="8.625" style="2"/>
    <col min="13574" max="13576" width="10.625" style="2" customWidth="1"/>
    <col min="13577" max="13577" width="12.625" style="2" customWidth="1"/>
    <col min="13578" max="13578" width="14.625" style="2" customWidth="1"/>
    <col min="13579" max="13824" width="8.625" style="2"/>
    <col min="13825" max="13825" width="4.125" style="2" customWidth="1"/>
    <col min="13826" max="13826" width="2.5" style="2" customWidth="1"/>
    <col min="13827" max="13827" width="44.125" style="2" customWidth="1"/>
    <col min="13828" max="13828" width="5.625" style="2" customWidth="1"/>
    <col min="13829" max="13829" width="8.625" style="2"/>
    <col min="13830" max="13832" width="10.625" style="2" customWidth="1"/>
    <col min="13833" max="13833" width="12.625" style="2" customWidth="1"/>
    <col min="13834" max="13834" width="14.625" style="2" customWidth="1"/>
    <col min="13835" max="14080" width="8.625" style="2"/>
    <col min="14081" max="14081" width="4.125" style="2" customWidth="1"/>
    <col min="14082" max="14082" width="2.5" style="2" customWidth="1"/>
    <col min="14083" max="14083" width="44.125" style="2" customWidth="1"/>
    <col min="14084" max="14084" width="5.625" style="2" customWidth="1"/>
    <col min="14085" max="14085" width="8.625" style="2"/>
    <col min="14086" max="14088" width="10.625" style="2" customWidth="1"/>
    <col min="14089" max="14089" width="12.625" style="2" customWidth="1"/>
    <col min="14090" max="14090" width="14.625" style="2" customWidth="1"/>
    <col min="14091" max="14336" width="8.625" style="2"/>
    <col min="14337" max="14337" width="4.125" style="2" customWidth="1"/>
    <col min="14338" max="14338" width="2.5" style="2" customWidth="1"/>
    <col min="14339" max="14339" width="44.125" style="2" customWidth="1"/>
    <col min="14340" max="14340" width="5.625" style="2" customWidth="1"/>
    <col min="14341" max="14341" width="8.625" style="2"/>
    <col min="14342" max="14344" width="10.625" style="2" customWidth="1"/>
    <col min="14345" max="14345" width="12.625" style="2" customWidth="1"/>
    <col min="14346" max="14346" width="14.625" style="2" customWidth="1"/>
    <col min="14347" max="14592" width="8.625" style="2"/>
    <col min="14593" max="14593" width="4.125" style="2" customWidth="1"/>
    <col min="14594" max="14594" width="2.5" style="2" customWidth="1"/>
    <col min="14595" max="14595" width="44.125" style="2" customWidth="1"/>
    <col min="14596" max="14596" width="5.625" style="2" customWidth="1"/>
    <col min="14597" max="14597" width="8.625" style="2"/>
    <col min="14598" max="14600" width="10.625" style="2" customWidth="1"/>
    <col min="14601" max="14601" width="12.625" style="2" customWidth="1"/>
    <col min="14602" max="14602" width="14.625" style="2" customWidth="1"/>
    <col min="14603" max="14848" width="8.625" style="2"/>
    <col min="14849" max="14849" width="4.125" style="2" customWidth="1"/>
    <col min="14850" max="14850" width="2.5" style="2" customWidth="1"/>
    <col min="14851" max="14851" width="44.125" style="2" customWidth="1"/>
    <col min="14852" max="14852" width="5.625" style="2" customWidth="1"/>
    <col min="14853" max="14853" width="8.625" style="2"/>
    <col min="14854" max="14856" width="10.625" style="2" customWidth="1"/>
    <col min="14857" max="14857" width="12.625" style="2" customWidth="1"/>
    <col min="14858" max="14858" width="14.625" style="2" customWidth="1"/>
    <col min="14859" max="15104" width="8.625" style="2"/>
    <col min="15105" max="15105" width="4.125" style="2" customWidth="1"/>
    <col min="15106" max="15106" width="2.5" style="2" customWidth="1"/>
    <col min="15107" max="15107" width="44.125" style="2" customWidth="1"/>
    <col min="15108" max="15108" width="5.625" style="2" customWidth="1"/>
    <col min="15109" max="15109" width="8.625" style="2"/>
    <col min="15110" max="15112" width="10.625" style="2" customWidth="1"/>
    <col min="15113" max="15113" width="12.625" style="2" customWidth="1"/>
    <col min="15114" max="15114" width="14.625" style="2" customWidth="1"/>
    <col min="15115" max="15360" width="8.625" style="2"/>
    <col min="15361" max="15361" width="4.125" style="2" customWidth="1"/>
    <col min="15362" max="15362" width="2.5" style="2" customWidth="1"/>
    <col min="15363" max="15363" width="44.125" style="2" customWidth="1"/>
    <col min="15364" max="15364" width="5.625" style="2" customWidth="1"/>
    <col min="15365" max="15365" width="8.625" style="2"/>
    <col min="15366" max="15368" width="10.625" style="2" customWidth="1"/>
    <col min="15369" max="15369" width="12.625" style="2" customWidth="1"/>
    <col min="15370" max="15370" width="14.625" style="2" customWidth="1"/>
    <col min="15371" max="15616" width="8.625" style="2"/>
    <col min="15617" max="15617" width="4.125" style="2" customWidth="1"/>
    <col min="15618" max="15618" width="2.5" style="2" customWidth="1"/>
    <col min="15619" max="15619" width="44.125" style="2" customWidth="1"/>
    <col min="15620" max="15620" width="5.625" style="2" customWidth="1"/>
    <col min="15621" max="15621" width="8.625" style="2"/>
    <col min="15622" max="15624" width="10.625" style="2" customWidth="1"/>
    <col min="15625" max="15625" width="12.625" style="2" customWidth="1"/>
    <col min="15626" max="15626" width="14.625" style="2" customWidth="1"/>
    <col min="15627" max="15872" width="8.625" style="2"/>
    <col min="15873" max="15873" width="4.125" style="2" customWidth="1"/>
    <col min="15874" max="15874" width="2.5" style="2" customWidth="1"/>
    <col min="15875" max="15875" width="44.125" style="2" customWidth="1"/>
    <col min="15876" max="15876" width="5.625" style="2" customWidth="1"/>
    <col min="15877" max="15877" width="8.625" style="2"/>
    <col min="15878" max="15880" width="10.625" style="2" customWidth="1"/>
    <col min="15881" max="15881" width="12.625" style="2" customWidth="1"/>
    <col min="15882" max="15882" width="14.625" style="2" customWidth="1"/>
    <col min="15883" max="16128" width="8.625" style="2"/>
    <col min="16129" max="16129" width="4.125" style="2" customWidth="1"/>
    <col min="16130" max="16130" width="2.5" style="2" customWidth="1"/>
    <col min="16131" max="16131" width="44.125" style="2" customWidth="1"/>
    <col min="16132" max="16132" width="5.625" style="2" customWidth="1"/>
    <col min="16133" max="16133" width="8.625" style="2"/>
    <col min="16134" max="16136" width="10.625" style="2" customWidth="1"/>
    <col min="16137" max="16137" width="12.625" style="2" customWidth="1"/>
    <col min="16138" max="16138" width="14.625" style="2" customWidth="1"/>
    <col min="16139" max="16384" width="8.625" style="2"/>
  </cols>
  <sheetData>
    <row r="1" spans="1:10" ht="17.25" customHeight="1" x14ac:dyDescent="0.25">
      <c r="A1" s="498" t="s">
        <v>103</v>
      </c>
      <c r="B1" s="498"/>
      <c r="C1" s="498"/>
      <c r="D1" s="346"/>
      <c r="E1" s="346"/>
      <c r="F1" s="346"/>
      <c r="G1" s="346"/>
      <c r="H1" s="239"/>
      <c r="I1" s="239"/>
      <c r="J1" s="347"/>
    </row>
    <row r="2" spans="1:10" ht="15.75" customHeight="1" x14ac:dyDescent="0.2">
      <c r="A2" s="499" t="s">
        <v>190</v>
      </c>
      <c r="B2" s="499"/>
      <c r="C2" s="499"/>
      <c r="D2" s="346"/>
      <c r="E2" s="346"/>
      <c r="F2" s="346"/>
      <c r="G2" s="346"/>
    </row>
    <row r="3" spans="1:10" ht="6" customHeight="1" x14ac:dyDescent="0.25">
      <c r="A3" s="348"/>
      <c r="B3" s="348"/>
      <c r="C3" s="29"/>
      <c r="D3" s="346"/>
      <c r="E3" s="346"/>
      <c r="F3" s="346"/>
      <c r="G3" s="346"/>
    </row>
    <row r="4" spans="1:10" ht="15.75" x14ac:dyDescent="0.25">
      <c r="A4" s="21" t="s">
        <v>108</v>
      </c>
      <c r="B4" s="226"/>
      <c r="C4" s="29"/>
      <c r="D4" s="346"/>
      <c r="E4" s="346"/>
      <c r="F4" s="346"/>
      <c r="G4" s="346"/>
      <c r="J4" s="235"/>
    </row>
    <row r="5" spans="1:10" ht="15.75" x14ac:dyDescent="0.25">
      <c r="A5" s="349" t="s">
        <v>109</v>
      </c>
      <c r="B5" s="238"/>
      <c r="C5" s="348"/>
      <c r="D5" s="346"/>
      <c r="E5" s="346"/>
      <c r="F5" s="346"/>
      <c r="G5" s="346"/>
      <c r="H5" s="153"/>
      <c r="I5" s="153"/>
      <c r="J5" s="347"/>
    </row>
    <row r="6" spans="1:10" ht="4.5" customHeight="1" thickBot="1" x14ac:dyDescent="0.3">
      <c r="A6" s="237"/>
      <c r="B6" s="348"/>
      <c r="C6" s="348" t="s">
        <v>191</v>
      </c>
      <c r="D6" s="346"/>
      <c r="E6" s="346"/>
      <c r="F6" s="346"/>
      <c r="G6" s="346"/>
      <c r="H6" s="153"/>
      <c r="I6" s="153"/>
      <c r="J6" s="347"/>
    </row>
    <row r="7" spans="1:10" ht="15" customHeight="1" x14ac:dyDescent="0.2">
      <c r="A7" s="485" t="s">
        <v>110</v>
      </c>
      <c r="B7" s="486"/>
      <c r="C7" s="489" t="s">
        <v>111</v>
      </c>
      <c r="D7" s="489" t="s">
        <v>112</v>
      </c>
      <c r="E7" s="491" t="s">
        <v>113</v>
      </c>
      <c r="F7" s="493" t="s">
        <v>114</v>
      </c>
      <c r="G7" s="494"/>
      <c r="H7" s="493" t="s">
        <v>115</v>
      </c>
      <c r="I7" s="495"/>
      <c r="J7" s="241" t="s">
        <v>116</v>
      </c>
    </row>
    <row r="8" spans="1:10" ht="15" customHeight="1" thickBot="1" x14ac:dyDescent="0.25">
      <c r="A8" s="487"/>
      <c r="B8" s="488"/>
      <c r="C8" s="490"/>
      <c r="D8" s="490"/>
      <c r="E8" s="492"/>
      <c r="F8" s="242" t="s">
        <v>117</v>
      </c>
      <c r="G8" s="243" t="s">
        <v>118</v>
      </c>
      <c r="H8" s="242" t="s">
        <v>117</v>
      </c>
      <c r="I8" s="243" t="s">
        <v>118</v>
      </c>
      <c r="J8" s="244" t="s">
        <v>119</v>
      </c>
    </row>
    <row r="9" spans="1:10" ht="16.5" customHeight="1" thickTop="1" x14ac:dyDescent="0.2">
      <c r="A9" s="350"/>
      <c r="B9" s="351"/>
      <c r="C9" s="352" t="s">
        <v>192</v>
      </c>
      <c r="D9" s="353"/>
      <c r="E9" s="353"/>
      <c r="F9" s="353"/>
      <c r="G9" s="353"/>
      <c r="H9" s="354"/>
      <c r="I9" s="355"/>
      <c r="J9" s="356"/>
    </row>
    <row r="10" spans="1:10" s="212" customFormat="1" ht="51" customHeight="1" x14ac:dyDescent="0.2">
      <c r="A10" s="256"/>
      <c r="B10" s="257"/>
      <c r="C10" s="42" t="s">
        <v>193</v>
      </c>
      <c r="D10" s="1"/>
      <c r="E10" s="1"/>
      <c r="F10" s="1"/>
      <c r="G10" s="1"/>
      <c r="H10" s="357"/>
      <c r="I10" s="358"/>
      <c r="J10" s="359"/>
    </row>
    <row r="11" spans="1:10" s="212" customFormat="1" ht="38.25" x14ac:dyDescent="0.2">
      <c r="A11" s="360">
        <v>1.1000000000000001</v>
      </c>
      <c r="B11" s="296"/>
      <c r="C11" s="361" t="s">
        <v>194</v>
      </c>
      <c r="D11" s="1"/>
      <c r="E11" s="1"/>
      <c r="F11" s="1"/>
      <c r="G11" s="1"/>
      <c r="H11" s="357"/>
      <c r="I11" s="358"/>
      <c r="J11" s="359"/>
    </row>
    <row r="12" spans="1:10" s="212" customFormat="1" ht="15" customHeight="1" x14ac:dyDescent="0.2">
      <c r="A12" s="256"/>
      <c r="B12" s="316" t="s">
        <v>123</v>
      </c>
      <c r="C12" s="362" t="s">
        <v>195</v>
      </c>
      <c r="D12" s="363" t="str">
        <f>IF(C12="","",IF(E12="","",IF(E12&gt;1,"Nos.","No.")))</f>
        <v>Nos.</v>
      </c>
      <c r="E12" s="364">
        <v>2</v>
      </c>
      <c r="F12" s="363">
        <v>42000</v>
      </c>
      <c r="G12" s="363">
        <f>F12*E12</f>
        <v>84000</v>
      </c>
      <c r="H12" s="365">
        <v>10000</v>
      </c>
      <c r="I12" s="366">
        <f>H12*E12</f>
        <v>20000</v>
      </c>
      <c r="J12" s="367">
        <f>I12+G12</f>
        <v>104000</v>
      </c>
    </row>
    <row r="13" spans="1:10" s="212" customFormat="1" ht="27" customHeight="1" x14ac:dyDescent="0.2">
      <c r="A13" s="360">
        <f>A11+0.1</f>
        <v>1.2000000000000002</v>
      </c>
      <c r="B13" s="368"/>
      <c r="C13" s="361" t="s">
        <v>196</v>
      </c>
      <c r="D13" s="369"/>
      <c r="E13" s="370"/>
      <c r="F13" s="369"/>
      <c r="G13" s="369"/>
      <c r="H13" s="371"/>
      <c r="I13" s="372"/>
      <c r="J13" s="373"/>
    </row>
    <row r="14" spans="1:10" s="212" customFormat="1" ht="15" customHeight="1" x14ac:dyDescent="0.2">
      <c r="A14" s="374"/>
      <c r="B14" s="296" t="s">
        <v>123</v>
      </c>
      <c r="C14" s="375" t="s">
        <v>197</v>
      </c>
      <c r="D14" s="363" t="str">
        <f>IF(C14="","",IF(E14="","",IF(E14&gt;1,"Nos.","No.")))</f>
        <v>Nos.</v>
      </c>
      <c r="E14" s="364">
        <v>2</v>
      </c>
      <c r="F14" s="363">
        <v>14500</v>
      </c>
      <c r="G14" s="363">
        <f>F14*E14</f>
        <v>29000</v>
      </c>
      <c r="H14" s="365">
        <v>2000</v>
      </c>
      <c r="I14" s="366">
        <f>H14*E14</f>
        <v>4000</v>
      </c>
      <c r="J14" s="367">
        <f>I14+G14</f>
        <v>33000</v>
      </c>
    </row>
    <row r="15" spans="1:10" s="212" customFormat="1" ht="24.95" customHeight="1" x14ac:dyDescent="0.2">
      <c r="A15" s="360">
        <f>A13+0.1</f>
        <v>1.3000000000000003</v>
      </c>
      <c r="B15" s="368"/>
      <c r="C15" s="361" t="s">
        <v>198</v>
      </c>
      <c r="D15" s="369"/>
      <c r="E15" s="370"/>
      <c r="F15" s="369"/>
      <c r="G15" s="369"/>
      <c r="H15" s="371"/>
      <c r="I15" s="372"/>
      <c r="J15" s="373"/>
    </row>
    <row r="16" spans="1:10" s="212" customFormat="1" ht="15" customHeight="1" x14ac:dyDescent="0.2">
      <c r="A16" s="360"/>
      <c r="B16" s="376" t="s">
        <v>123</v>
      </c>
      <c r="C16" s="362" t="s">
        <v>199</v>
      </c>
      <c r="D16" s="363" t="str">
        <f>IF(C16="","",IF(E16="","",IF(E16&gt;1,"Nos.","No.")))</f>
        <v>Nos.</v>
      </c>
      <c r="E16" s="364">
        <v>2</v>
      </c>
      <c r="F16" s="363">
        <v>32000</v>
      </c>
      <c r="G16" s="363">
        <f>F16*E16</f>
        <v>64000</v>
      </c>
      <c r="H16" s="365">
        <v>8000</v>
      </c>
      <c r="I16" s="366">
        <f>H16*E16</f>
        <v>16000</v>
      </c>
      <c r="J16" s="367">
        <f>I16+G16</f>
        <v>80000</v>
      </c>
    </row>
    <row r="17" spans="1:10" s="212" customFormat="1" ht="15" customHeight="1" x14ac:dyDescent="0.2">
      <c r="A17" s="377">
        <f>A15+0.1</f>
        <v>1.4000000000000004</v>
      </c>
      <c r="B17" s="368"/>
      <c r="C17" s="378" t="s">
        <v>200</v>
      </c>
      <c r="D17" s="379"/>
      <c r="E17" s="380"/>
      <c r="F17" s="379"/>
      <c r="G17" s="379"/>
      <c r="H17" s="381"/>
      <c r="I17" s="382"/>
      <c r="J17" s="383"/>
    </row>
    <row r="18" spans="1:10" s="212" customFormat="1" ht="15" customHeight="1" x14ac:dyDescent="0.2">
      <c r="A18" s="256"/>
      <c r="B18" s="376" t="s">
        <v>123</v>
      </c>
      <c r="C18" s="42" t="s">
        <v>199</v>
      </c>
      <c r="D18" s="363" t="str">
        <f>IF(C18="","",IF(E18="","",IF(E18&gt;1,"Nos.","No.")))</f>
        <v>Nos.</v>
      </c>
      <c r="E18" s="364">
        <v>2</v>
      </c>
      <c r="F18" s="363">
        <v>27000</v>
      </c>
      <c r="G18" s="363">
        <f>F18*E18</f>
        <v>54000</v>
      </c>
      <c r="H18" s="365">
        <v>7000</v>
      </c>
      <c r="I18" s="366">
        <f>H18*E18</f>
        <v>14000</v>
      </c>
      <c r="J18" s="367">
        <f>I18+G18</f>
        <v>68000</v>
      </c>
    </row>
    <row r="19" spans="1:10" s="212" customFormat="1" ht="27" customHeight="1" x14ac:dyDescent="0.2">
      <c r="A19" s="377">
        <f>A17+0.1</f>
        <v>1.5000000000000004</v>
      </c>
      <c r="B19" s="376"/>
      <c r="C19" s="267" t="s">
        <v>201</v>
      </c>
      <c r="D19" s="379" t="str">
        <f>IF(C19="","",IF(E19="","",IF(E19&gt;1,"Nos.","No.")))</f>
        <v/>
      </c>
      <c r="E19" s="380"/>
      <c r="F19" s="379"/>
      <c r="G19" s="379"/>
      <c r="H19" s="381"/>
      <c r="I19" s="382"/>
      <c r="J19" s="383"/>
    </row>
    <row r="20" spans="1:10" s="212" customFormat="1" ht="15" customHeight="1" x14ac:dyDescent="0.2">
      <c r="A20" s="384"/>
      <c r="B20" s="385" t="s">
        <v>123</v>
      </c>
      <c r="C20" s="362" t="s">
        <v>202</v>
      </c>
      <c r="D20" s="363" t="str">
        <f>IF(C20="","",IF(E20="","",IF(E20&gt;1,"Nos.","No.")))</f>
        <v>Nos.</v>
      </c>
      <c r="E20" s="364">
        <v>3</v>
      </c>
      <c r="F20" s="363">
        <v>49500</v>
      </c>
      <c r="G20" s="363">
        <f>F20*E20</f>
        <v>148500</v>
      </c>
      <c r="H20" s="365">
        <v>7500</v>
      </c>
      <c r="I20" s="366">
        <f>H20*E20</f>
        <v>22500</v>
      </c>
      <c r="J20" s="367">
        <f>I20+G20</f>
        <v>171000</v>
      </c>
    </row>
    <row r="21" spans="1:10" s="212" customFormat="1" ht="15" customHeight="1" x14ac:dyDescent="0.2">
      <c r="A21" s="377">
        <f>A19+0.1</f>
        <v>1.6000000000000005</v>
      </c>
      <c r="B21" s="376"/>
      <c r="C21" s="361" t="s">
        <v>203</v>
      </c>
      <c r="D21" s="369"/>
      <c r="E21" s="370"/>
      <c r="F21" s="369"/>
      <c r="G21" s="369"/>
      <c r="H21" s="371"/>
      <c r="I21" s="372"/>
      <c r="J21" s="373"/>
    </row>
    <row r="22" spans="1:10" s="212" customFormat="1" ht="15" customHeight="1" x14ac:dyDescent="0.2">
      <c r="A22" s="256"/>
      <c r="B22" s="316" t="s">
        <v>123</v>
      </c>
      <c r="C22" s="386" t="s">
        <v>204</v>
      </c>
      <c r="D22" s="303" t="str">
        <f>IF(C22="","",IF(E22="","",IF(E22&gt;1,"Nos.","No.")))</f>
        <v>Nos.</v>
      </c>
      <c r="E22" s="303">
        <v>3</v>
      </c>
      <c r="F22" s="363">
        <v>37250</v>
      </c>
      <c r="G22" s="363">
        <f>F22*E22</f>
        <v>111750</v>
      </c>
      <c r="H22" s="365">
        <v>1000</v>
      </c>
      <c r="I22" s="366">
        <f>H22*E22</f>
        <v>3000</v>
      </c>
      <c r="J22" s="367">
        <f>I22+G22</f>
        <v>114750</v>
      </c>
    </row>
    <row r="23" spans="1:10" s="212" customFormat="1" ht="25.5" x14ac:dyDescent="0.2">
      <c r="A23" s="377">
        <f>A21+0.1</f>
        <v>1.7000000000000006</v>
      </c>
      <c r="B23" s="387"/>
      <c r="C23" s="388" t="s">
        <v>205</v>
      </c>
      <c r="D23" s="363" t="str">
        <f>IF(C23="","",IF(E23="","",IF(E23&gt;1,"Nos.","No.")))</f>
        <v>Nos.</v>
      </c>
      <c r="E23" s="364">
        <v>3</v>
      </c>
      <c r="F23" s="363">
        <v>175000</v>
      </c>
      <c r="G23" s="363">
        <f>F23*E23</f>
        <v>525000</v>
      </c>
      <c r="H23" s="365">
        <v>10000</v>
      </c>
      <c r="I23" s="366">
        <f>H23*E23</f>
        <v>30000</v>
      </c>
      <c r="J23" s="367">
        <f>I23+G23</f>
        <v>555000</v>
      </c>
    </row>
    <row r="24" spans="1:10" s="212" customFormat="1" ht="26.25" thickBot="1" x14ac:dyDescent="0.25">
      <c r="A24" s="389">
        <f>A23+0.1</f>
        <v>1.8000000000000007</v>
      </c>
      <c r="B24" s="390"/>
      <c r="C24" s="391" t="s">
        <v>206</v>
      </c>
      <c r="D24" s="392" t="str">
        <f>IF(C24="","",IF(E24="","",IF(E24&gt;1,"Nos.","No.")))</f>
        <v>No.</v>
      </c>
      <c r="E24" s="393">
        <v>1</v>
      </c>
      <c r="F24" s="392">
        <v>215000</v>
      </c>
      <c r="G24" s="392">
        <f>F24*E24</f>
        <v>215000</v>
      </c>
      <c r="H24" s="394">
        <v>20000</v>
      </c>
      <c r="I24" s="395">
        <f>H24*E24</f>
        <v>20000</v>
      </c>
      <c r="J24" s="396">
        <f>I24+G24</f>
        <v>235000</v>
      </c>
    </row>
    <row r="25" spans="1:10" s="212" customFormat="1" ht="15" customHeight="1" x14ac:dyDescent="0.2">
      <c r="A25" s="377">
        <f>A24+0.1</f>
        <v>1.9000000000000008</v>
      </c>
      <c r="B25" s="376"/>
      <c r="C25" s="258" t="s">
        <v>207</v>
      </c>
      <c r="D25" s="369"/>
      <c r="E25" s="370"/>
      <c r="F25" s="369"/>
      <c r="G25" s="369"/>
      <c r="H25" s="371"/>
      <c r="I25" s="372"/>
      <c r="J25" s="373"/>
    </row>
    <row r="26" spans="1:10" s="212" customFormat="1" ht="15" customHeight="1" x14ac:dyDescent="0.2">
      <c r="A26" s="384"/>
      <c r="B26" s="387" t="s">
        <v>123</v>
      </c>
      <c r="C26" s="375" t="s">
        <v>208</v>
      </c>
      <c r="D26" s="363" t="str">
        <f>IF(C26="","",IF(E26="","",IF(E26&gt;1,"Nos.","No.")))</f>
        <v>Nos.</v>
      </c>
      <c r="E26" s="364">
        <v>2</v>
      </c>
      <c r="F26" s="363">
        <v>5000</v>
      </c>
      <c r="G26" s="363">
        <f>F26*E26</f>
        <v>10000</v>
      </c>
      <c r="H26" s="365">
        <v>1000</v>
      </c>
      <c r="I26" s="366">
        <f>H26*E26</f>
        <v>2000</v>
      </c>
      <c r="J26" s="367">
        <f>I26+G26</f>
        <v>12000</v>
      </c>
    </row>
    <row r="27" spans="1:10" s="212" customFormat="1" ht="15" customHeight="1" x14ac:dyDescent="0.2">
      <c r="A27" s="374"/>
      <c r="B27" s="387" t="s">
        <v>130</v>
      </c>
      <c r="C27" s="397" t="s">
        <v>209</v>
      </c>
      <c r="D27" s="398" t="str">
        <f>IF(C27="","",IF(E27="","",IF(E27&gt;1,"Nos.","No.")))</f>
        <v>Nos.</v>
      </c>
      <c r="E27" s="399">
        <v>2</v>
      </c>
      <c r="F27" s="363">
        <v>7500</v>
      </c>
      <c r="G27" s="363">
        <f>F27*E27</f>
        <v>15000</v>
      </c>
      <c r="H27" s="365">
        <v>1000</v>
      </c>
      <c r="I27" s="366">
        <f>H27*E27</f>
        <v>2000</v>
      </c>
      <c r="J27" s="367">
        <f>I27+G27</f>
        <v>17000</v>
      </c>
    </row>
    <row r="28" spans="1:10" s="212" customFormat="1" ht="15" customHeight="1" x14ac:dyDescent="0.2">
      <c r="A28" s="374"/>
      <c r="B28" s="400" t="s">
        <v>132</v>
      </c>
      <c r="C28" s="401" t="s">
        <v>210</v>
      </c>
      <c r="D28" s="68" t="str">
        <f>IF(C28="","",IF(E28="","",IF(E28&gt;1,"Nos.","No.")))</f>
        <v>Nos.</v>
      </c>
      <c r="E28" s="68">
        <v>2</v>
      </c>
      <c r="F28" s="363">
        <v>8500</v>
      </c>
      <c r="G28" s="363">
        <f>F28*E28</f>
        <v>17000</v>
      </c>
      <c r="H28" s="365">
        <v>1000</v>
      </c>
      <c r="I28" s="366">
        <f>H28*E28</f>
        <v>2000</v>
      </c>
      <c r="J28" s="367">
        <f>I28+G28</f>
        <v>19000</v>
      </c>
    </row>
    <row r="29" spans="1:10" s="212" customFormat="1" ht="15" customHeight="1" x14ac:dyDescent="0.2">
      <c r="A29" s="374"/>
      <c r="B29" s="387" t="s">
        <v>134</v>
      </c>
      <c r="C29" s="397" t="s">
        <v>211</v>
      </c>
      <c r="D29" s="398" t="str">
        <f>IF(C29="","",IF(E29="","",IF(E29&gt;1,"Nos.","No.")))</f>
        <v>Nos.</v>
      </c>
      <c r="E29" s="399">
        <v>4</v>
      </c>
      <c r="F29" s="363">
        <v>3500</v>
      </c>
      <c r="G29" s="363">
        <f>F29*E29</f>
        <v>14000</v>
      </c>
      <c r="H29" s="365">
        <v>1000</v>
      </c>
      <c r="I29" s="366">
        <f>H29*E29</f>
        <v>4000</v>
      </c>
      <c r="J29" s="367">
        <f>I29+G29</f>
        <v>18000</v>
      </c>
    </row>
    <row r="30" spans="1:10" s="212" customFormat="1" ht="15" customHeight="1" thickBot="1" x14ac:dyDescent="0.25">
      <c r="A30" s="402"/>
      <c r="B30" s="403" t="s">
        <v>136</v>
      </c>
      <c r="C30" s="404" t="s">
        <v>212</v>
      </c>
      <c r="D30" s="405" t="str">
        <f>IF(C30="","",IF(E30="","",IF(E30&gt;1,"Nos.","No.")))</f>
        <v>Nos.</v>
      </c>
      <c r="E30" s="406">
        <v>2</v>
      </c>
      <c r="F30" s="392">
        <v>27500</v>
      </c>
      <c r="G30" s="392">
        <f>F30*E30</f>
        <v>55000</v>
      </c>
      <c r="H30" s="394">
        <v>3000</v>
      </c>
      <c r="I30" s="395">
        <f>H30*E30</f>
        <v>6000</v>
      </c>
      <c r="J30" s="396">
        <f>I30+G30</f>
        <v>61000</v>
      </c>
    </row>
    <row r="31" spans="1:10" ht="18" customHeight="1" thickTop="1" thickBot="1" x14ac:dyDescent="0.25">
      <c r="A31" s="407"/>
      <c r="B31" s="408"/>
      <c r="C31" s="409" t="s">
        <v>213</v>
      </c>
      <c r="D31" s="410"/>
      <c r="E31" s="411"/>
      <c r="F31" s="411"/>
      <c r="G31" s="412">
        <f>SUM(G12:G30)</f>
        <v>1342250</v>
      </c>
      <c r="H31" s="413"/>
      <c r="I31" s="412">
        <f>SUM(I12:I30)</f>
        <v>145500</v>
      </c>
      <c r="J31" s="412">
        <f>SUM(J12:J30)</f>
        <v>1487750</v>
      </c>
    </row>
    <row r="32" spans="1:10" ht="16.5" customHeight="1" x14ac:dyDescent="0.2">
      <c r="A32" s="414"/>
      <c r="B32" s="415"/>
      <c r="C32" s="416" t="s">
        <v>214</v>
      </c>
      <c r="D32" s="417"/>
      <c r="E32" s="417"/>
      <c r="F32" s="417"/>
      <c r="G32" s="417"/>
      <c r="H32" s="418"/>
      <c r="I32" s="419"/>
      <c r="J32" s="420"/>
    </row>
    <row r="33" spans="1:12" ht="54.75" customHeight="1" x14ac:dyDescent="0.2">
      <c r="A33" s="28"/>
      <c r="B33" s="266"/>
      <c r="C33" s="42" t="s">
        <v>215</v>
      </c>
      <c r="D33" s="369"/>
      <c r="E33" s="369"/>
      <c r="F33" s="369"/>
      <c r="G33" s="369"/>
      <c r="H33" s="421"/>
      <c r="I33" s="422"/>
      <c r="J33" s="423"/>
    </row>
    <row r="34" spans="1:12" ht="65.099999999999994" customHeight="1" x14ac:dyDescent="0.2">
      <c r="A34" s="256">
        <v>2.1</v>
      </c>
      <c r="B34" s="257"/>
      <c r="C34" s="361" t="s">
        <v>216</v>
      </c>
      <c r="D34" s="369"/>
      <c r="E34" s="369"/>
      <c r="F34" s="369"/>
      <c r="G34" s="369"/>
      <c r="H34" s="421"/>
      <c r="I34" s="422"/>
      <c r="J34" s="423"/>
    </row>
    <row r="35" spans="1:12" ht="15" customHeight="1" x14ac:dyDescent="0.2">
      <c r="A35" s="256"/>
      <c r="B35" s="387" t="s">
        <v>123</v>
      </c>
      <c r="C35" s="424" t="s">
        <v>217</v>
      </c>
      <c r="D35" s="363" t="s">
        <v>129</v>
      </c>
      <c r="E35" s="364">
        <v>260</v>
      </c>
      <c r="F35" s="363">
        <v>350</v>
      </c>
      <c r="G35" s="363">
        <f>F35*E35</f>
        <v>91000</v>
      </c>
      <c r="H35" s="365">
        <v>100</v>
      </c>
      <c r="I35" s="366">
        <f>H35*E35</f>
        <v>26000</v>
      </c>
      <c r="J35" s="367">
        <f>I35+G35</f>
        <v>117000</v>
      </c>
      <c r="L35" s="425"/>
    </row>
    <row r="36" spans="1:12" ht="15" customHeight="1" x14ac:dyDescent="0.2">
      <c r="A36" s="256"/>
      <c r="B36" s="387" t="s">
        <v>130</v>
      </c>
      <c r="C36" s="401" t="s">
        <v>218</v>
      </c>
      <c r="D36" s="398" t="s">
        <v>129</v>
      </c>
      <c r="E36" s="399">
        <v>100</v>
      </c>
      <c r="F36" s="363">
        <v>515</v>
      </c>
      <c r="G36" s="363">
        <f>F36*E36</f>
        <v>51500</v>
      </c>
      <c r="H36" s="365">
        <v>100</v>
      </c>
      <c r="I36" s="366">
        <f>H36*E36</f>
        <v>10000</v>
      </c>
      <c r="J36" s="367">
        <f>I36+G36</f>
        <v>61500</v>
      </c>
      <c r="L36" s="425"/>
    </row>
    <row r="37" spans="1:12" ht="15" customHeight="1" x14ac:dyDescent="0.2">
      <c r="A37" s="256"/>
      <c r="B37" s="387" t="s">
        <v>132</v>
      </c>
      <c r="C37" s="401" t="s">
        <v>219</v>
      </c>
      <c r="D37" s="363" t="s">
        <v>129</v>
      </c>
      <c r="E37" s="399">
        <v>30</v>
      </c>
      <c r="F37" s="363">
        <v>750</v>
      </c>
      <c r="G37" s="363">
        <f>F37*E37</f>
        <v>22500</v>
      </c>
      <c r="H37" s="365">
        <v>125</v>
      </c>
      <c r="I37" s="366">
        <f>H37*E37</f>
        <v>3750</v>
      </c>
      <c r="J37" s="367">
        <f>I37+G37</f>
        <v>26250</v>
      </c>
      <c r="L37" s="425"/>
    </row>
    <row r="38" spans="1:12" ht="15" customHeight="1" x14ac:dyDescent="0.2">
      <c r="A38" s="360">
        <f>A34+0.1</f>
        <v>2.2000000000000002</v>
      </c>
      <c r="B38" s="257"/>
      <c r="C38" s="426" t="s">
        <v>220</v>
      </c>
      <c r="D38" s="369"/>
      <c r="E38" s="370"/>
      <c r="F38" s="369"/>
      <c r="G38" s="369"/>
      <c r="H38" s="421"/>
      <c r="I38" s="422"/>
      <c r="J38" s="423"/>
    </row>
    <row r="39" spans="1:12" ht="15" customHeight="1" x14ac:dyDescent="0.2">
      <c r="A39" s="256"/>
      <c r="B39" s="400" t="s">
        <v>123</v>
      </c>
      <c r="C39" s="427" t="s">
        <v>221</v>
      </c>
      <c r="D39" s="363" t="str">
        <f>IF(C39="","",IF(E39="","",IF(E39&gt;1,"Nos.","No.")))</f>
        <v>Nos.</v>
      </c>
      <c r="E39" s="364">
        <v>5</v>
      </c>
      <c r="F39" s="363">
        <v>5500</v>
      </c>
      <c r="G39" s="363">
        <f>F39*E39</f>
        <v>27500</v>
      </c>
      <c r="H39" s="365">
        <v>1000</v>
      </c>
      <c r="I39" s="366">
        <f>H39*E39</f>
        <v>5000</v>
      </c>
      <c r="J39" s="367">
        <f>I39+G39</f>
        <v>32500</v>
      </c>
    </row>
    <row r="40" spans="1:12" ht="15" customHeight="1" thickBot="1" x14ac:dyDescent="0.25">
      <c r="A40" s="256"/>
      <c r="B40" s="400" t="s">
        <v>130</v>
      </c>
      <c r="C40" s="428" t="s">
        <v>222</v>
      </c>
      <c r="D40" s="398" t="str">
        <f>IF(C40="","",IF(E40="","",IF(E40&gt;1,"Nos.","No.")))</f>
        <v>No.</v>
      </c>
      <c r="E40" s="399">
        <v>1</v>
      </c>
      <c r="F40" s="392">
        <v>9000</v>
      </c>
      <c r="G40" s="392">
        <f>F40*E40</f>
        <v>9000</v>
      </c>
      <c r="H40" s="365">
        <v>1000</v>
      </c>
      <c r="I40" s="395">
        <f>H40*E40</f>
        <v>1000</v>
      </c>
      <c r="J40" s="396">
        <f>I40+G40</f>
        <v>10000</v>
      </c>
    </row>
    <row r="41" spans="1:12" ht="18" customHeight="1" thickTop="1" thickBot="1" x14ac:dyDescent="0.25">
      <c r="A41" s="407"/>
      <c r="B41" s="408"/>
      <c r="C41" s="409" t="s">
        <v>213</v>
      </c>
      <c r="D41" s="429"/>
      <c r="E41" s="430"/>
      <c r="F41" s="411"/>
      <c r="G41" s="412">
        <f>SUM(G34:G40)</f>
        <v>201500</v>
      </c>
      <c r="H41" s="429"/>
      <c r="I41" s="412">
        <f>SUM(I34:I40)</f>
        <v>45750</v>
      </c>
      <c r="J41" s="412">
        <f>SUM(J34:J40)</f>
        <v>247250</v>
      </c>
    </row>
    <row r="42" spans="1:12" ht="28.5" customHeight="1" x14ac:dyDescent="0.2">
      <c r="A42" s="28"/>
      <c r="B42" s="266"/>
      <c r="C42" s="431" t="s">
        <v>223</v>
      </c>
      <c r="D42" s="369"/>
      <c r="E42" s="369"/>
      <c r="F42" s="369"/>
      <c r="G42" s="369"/>
      <c r="H42" s="421"/>
      <c r="I42" s="422"/>
      <c r="J42" s="423"/>
    </row>
    <row r="43" spans="1:12" ht="66.75" customHeight="1" x14ac:dyDescent="0.2">
      <c r="A43" s="28"/>
      <c r="B43" s="266"/>
      <c r="C43" s="324" t="s">
        <v>224</v>
      </c>
      <c r="D43" s="369"/>
      <c r="E43" s="369"/>
      <c r="F43" s="369"/>
      <c r="G43" s="369"/>
      <c r="H43" s="421"/>
      <c r="I43" s="422"/>
      <c r="J43" s="423"/>
    </row>
    <row r="44" spans="1:12" ht="63.75" x14ac:dyDescent="0.2">
      <c r="A44" s="256">
        <v>3.1</v>
      </c>
      <c r="B44" s="257"/>
      <c r="C44" s="258" t="s">
        <v>225</v>
      </c>
      <c r="D44" s="369"/>
      <c r="E44" s="369"/>
      <c r="F44" s="369"/>
      <c r="G44" s="369"/>
      <c r="H44" s="421"/>
      <c r="I44" s="422"/>
      <c r="J44" s="423"/>
    </row>
    <row r="45" spans="1:12" ht="15" customHeight="1" x14ac:dyDescent="0.2">
      <c r="A45" s="256"/>
      <c r="B45" s="387" t="s">
        <v>123</v>
      </c>
      <c r="C45" s="427" t="s">
        <v>226</v>
      </c>
      <c r="D45" s="363" t="s">
        <v>129</v>
      </c>
      <c r="E45" s="364">
        <v>20</v>
      </c>
      <c r="F45" s="363">
        <v>400</v>
      </c>
      <c r="G45" s="363">
        <f>F45*E45</f>
        <v>8000</v>
      </c>
      <c r="H45" s="365">
        <v>100</v>
      </c>
      <c r="I45" s="366">
        <f>H45*E45</f>
        <v>2000</v>
      </c>
      <c r="J45" s="367">
        <f>I45+G45</f>
        <v>10000</v>
      </c>
      <c r="L45" s="425"/>
    </row>
    <row r="46" spans="1:12" ht="15" customHeight="1" x14ac:dyDescent="0.2">
      <c r="A46" s="256"/>
      <c r="B46" s="387" t="s">
        <v>130</v>
      </c>
      <c r="C46" s="427" t="s">
        <v>227</v>
      </c>
      <c r="D46" s="363" t="s">
        <v>129</v>
      </c>
      <c r="E46" s="364">
        <v>160</v>
      </c>
      <c r="F46" s="363">
        <v>650</v>
      </c>
      <c r="G46" s="363">
        <f>F46*E46</f>
        <v>104000</v>
      </c>
      <c r="H46" s="365">
        <v>150</v>
      </c>
      <c r="I46" s="366">
        <f>H46*E46</f>
        <v>24000</v>
      </c>
      <c r="J46" s="367">
        <f>I46+G46</f>
        <v>128000</v>
      </c>
      <c r="L46" s="425"/>
    </row>
    <row r="47" spans="1:12" ht="15" customHeight="1" x14ac:dyDescent="0.2">
      <c r="A47" s="256"/>
      <c r="B47" s="387" t="s">
        <v>132</v>
      </c>
      <c r="C47" s="428" t="s">
        <v>228</v>
      </c>
      <c r="D47" s="398" t="s">
        <v>129</v>
      </c>
      <c r="E47" s="399">
        <v>120</v>
      </c>
      <c r="F47" s="363">
        <v>1450</v>
      </c>
      <c r="G47" s="363">
        <f>F47*E47</f>
        <v>174000</v>
      </c>
      <c r="H47" s="365">
        <v>200</v>
      </c>
      <c r="I47" s="366">
        <f>H47*E47</f>
        <v>24000</v>
      </c>
      <c r="J47" s="367">
        <f>I47+G47</f>
        <v>198000</v>
      </c>
      <c r="L47" s="425"/>
    </row>
    <row r="48" spans="1:12" ht="15" customHeight="1" x14ac:dyDescent="0.2">
      <c r="A48" s="256"/>
      <c r="B48" s="387" t="s">
        <v>134</v>
      </c>
      <c r="C48" s="428" t="s">
        <v>229</v>
      </c>
      <c r="D48" s="398" t="s">
        <v>129</v>
      </c>
      <c r="E48" s="399">
        <v>30</v>
      </c>
      <c r="F48" s="363">
        <v>1800</v>
      </c>
      <c r="G48" s="363">
        <f>F48*E48</f>
        <v>54000</v>
      </c>
      <c r="H48" s="365">
        <v>300</v>
      </c>
      <c r="I48" s="366">
        <f>H48*E48</f>
        <v>9000</v>
      </c>
      <c r="J48" s="367">
        <f>I48+G48</f>
        <v>63000</v>
      </c>
      <c r="L48" s="425"/>
    </row>
    <row r="49" spans="1:12" ht="28.5" customHeight="1" x14ac:dyDescent="0.2">
      <c r="A49" s="256">
        <f>A44+0.1</f>
        <v>3.2</v>
      </c>
      <c r="B49" s="257"/>
      <c r="C49" s="432" t="s">
        <v>230</v>
      </c>
      <c r="D49" s="369"/>
      <c r="E49" s="370"/>
      <c r="F49" s="369"/>
      <c r="G49" s="369"/>
      <c r="H49" s="433"/>
      <c r="I49" s="434"/>
      <c r="J49" s="423"/>
    </row>
    <row r="50" spans="1:12" s="3" customFormat="1" ht="15" customHeight="1" x14ac:dyDescent="0.2">
      <c r="A50" s="10"/>
      <c r="B50" s="400" t="s">
        <v>123</v>
      </c>
      <c r="C50" s="435" t="s">
        <v>231</v>
      </c>
      <c r="D50" s="363" t="str">
        <f>IF(C50="","",IF(E50="","",IF(E50&gt;1,"Nos.","No.")))</f>
        <v>Nos.</v>
      </c>
      <c r="E50" s="364">
        <v>8</v>
      </c>
      <c r="F50" s="363">
        <v>8000</v>
      </c>
      <c r="G50" s="363">
        <f>F50*E50</f>
        <v>64000</v>
      </c>
      <c r="H50" s="365">
        <v>1000</v>
      </c>
      <c r="I50" s="366">
        <f>H50*E50</f>
        <v>8000</v>
      </c>
      <c r="J50" s="367">
        <f>I50+G50</f>
        <v>72000</v>
      </c>
    </row>
    <row r="51" spans="1:12" s="3" customFormat="1" ht="15" customHeight="1" x14ac:dyDescent="0.2">
      <c r="A51" s="10"/>
      <c r="B51" s="400" t="s">
        <v>130</v>
      </c>
      <c r="C51" s="436" t="s">
        <v>232</v>
      </c>
      <c r="D51" s="398" t="str">
        <f>IF(C51="","",IF(E51="","",IF(E51&gt;1,"Nos.","No.")))</f>
        <v>Nos.</v>
      </c>
      <c r="E51" s="399">
        <v>3</v>
      </c>
      <c r="F51" s="363">
        <v>8000</v>
      </c>
      <c r="G51" s="363">
        <f>F51*E51</f>
        <v>24000</v>
      </c>
      <c r="H51" s="365">
        <v>1000</v>
      </c>
      <c r="I51" s="366">
        <f>H51*E51</f>
        <v>3000</v>
      </c>
      <c r="J51" s="367">
        <f>I51+G51</f>
        <v>27000</v>
      </c>
    </row>
    <row r="52" spans="1:12" ht="15" customHeight="1" x14ac:dyDescent="0.2">
      <c r="A52" s="256">
        <f>A49+0.1</f>
        <v>3.3000000000000003</v>
      </c>
      <c r="B52" s="296"/>
      <c r="C52" s="437" t="s">
        <v>233</v>
      </c>
      <c r="D52" s="369"/>
      <c r="E52" s="370"/>
      <c r="F52" s="369"/>
      <c r="G52" s="369"/>
      <c r="H52" s="421"/>
      <c r="I52" s="422"/>
      <c r="J52" s="423"/>
    </row>
    <row r="53" spans="1:12" ht="15" customHeight="1" x14ac:dyDescent="0.2">
      <c r="A53" s="256"/>
      <c r="B53" s="400" t="s">
        <v>123</v>
      </c>
      <c r="C53" s="427" t="s">
        <v>234</v>
      </c>
      <c r="D53" s="363" t="s">
        <v>5</v>
      </c>
      <c r="E53" s="364">
        <v>1</v>
      </c>
      <c r="F53" s="363">
        <v>9000</v>
      </c>
      <c r="G53" s="363">
        <f>F53*E53</f>
        <v>9000</v>
      </c>
      <c r="H53" s="365">
        <v>1000</v>
      </c>
      <c r="I53" s="366">
        <f>H53*E53</f>
        <v>1000</v>
      </c>
      <c r="J53" s="367">
        <f>I53+G53</f>
        <v>10000</v>
      </c>
    </row>
    <row r="54" spans="1:12" ht="15" customHeight="1" x14ac:dyDescent="0.2">
      <c r="A54" s="256"/>
      <c r="B54" s="400" t="s">
        <v>130</v>
      </c>
      <c r="C54" s="427" t="s">
        <v>235</v>
      </c>
      <c r="D54" s="363" t="s">
        <v>5</v>
      </c>
      <c r="E54" s="364">
        <v>2</v>
      </c>
      <c r="F54" s="363">
        <v>8750</v>
      </c>
      <c r="G54" s="363">
        <f>F54*E54</f>
        <v>17500</v>
      </c>
      <c r="H54" s="365">
        <v>1000</v>
      </c>
      <c r="I54" s="366">
        <f>H54*E54</f>
        <v>2000</v>
      </c>
      <c r="J54" s="367">
        <f>I54+G54</f>
        <v>19500</v>
      </c>
    </row>
    <row r="55" spans="1:12" ht="27.75" customHeight="1" x14ac:dyDescent="0.2">
      <c r="A55" s="256">
        <f>A52+0.1</f>
        <v>3.4000000000000004</v>
      </c>
      <c r="B55" s="296"/>
      <c r="C55" s="361" t="s">
        <v>236</v>
      </c>
      <c r="D55" s="369"/>
      <c r="E55" s="370"/>
      <c r="F55" s="369"/>
      <c r="G55" s="369"/>
      <c r="H55" s="421"/>
      <c r="I55" s="422"/>
      <c r="J55" s="423"/>
    </row>
    <row r="56" spans="1:12" ht="15" customHeight="1" x14ac:dyDescent="0.2">
      <c r="A56" s="256"/>
      <c r="B56" s="387" t="s">
        <v>123</v>
      </c>
      <c r="C56" s="427" t="s">
        <v>237</v>
      </c>
      <c r="D56" s="363" t="str">
        <f>IF(C56="","",IF(E56="","",IF(E56&gt;1,"Nos.","No.")))</f>
        <v>No.</v>
      </c>
      <c r="E56" s="364">
        <v>1</v>
      </c>
      <c r="F56" s="363">
        <v>1000</v>
      </c>
      <c r="G56" s="363">
        <f>F56*E56</f>
        <v>1000</v>
      </c>
      <c r="H56" s="365">
        <v>1000</v>
      </c>
      <c r="I56" s="366">
        <f>H56*E56</f>
        <v>1000</v>
      </c>
      <c r="J56" s="367">
        <f>I56+G56</f>
        <v>2000</v>
      </c>
    </row>
    <row r="57" spans="1:12" ht="15" customHeight="1" thickBot="1" x14ac:dyDescent="0.25">
      <c r="A57" s="438"/>
      <c r="B57" s="403" t="s">
        <v>130</v>
      </c>
      <c r="C57" s="428" t="s">
        <v>238</v>
      </c>
      <c r="D57" s="398" t="str">
        <f>IF(C57="","",IF(E57="","",IF(E57&gt;1,"Nos.","No.")))</f>
        <v>Nos.</v>
      </c>
      <c r="E57" s="399">
        <v>4</v>
      </c>
      <c r="F57" s="392">
        <v>1500</v>
      </c>
      <c r="G57" s="392">
        <f>F57*E57</f>
        <v>6000</v>
      </c>
      <c r="H57" s="365">
        <v>1000</v>
      </c>
      <c r="I57" s="395">
        <f>H57*E57</f>
        <v>4000</v>
      </c>
      <c r="J57" s="396">
        <f>I57+G57</f>
        <v>10000</v>
      </c>
    </row>
    <row r="58" spans="1:12" ht="18" customHeight="1" thickTop="1" thickBot="1" x14ac:dyDescent="0.25">
      <c r="A58" s="283"/>
      <c r="B58" s="321"/>
      <c r="C58" s="439" t="s">
        <v>213</v>
      </c>
      <c r="D58" s="440"/>
      <c r="E58" s="429"/>
      <c r="F58" s="441"/>
      <c r="G58" s="412">
        <f>SUM(G45:G57)</f>
        <v>461500</v>
      </c>
      <c r="H58" s="442"/>
      <c r="I58" s="412">
        <f>SUM(I45:I57)</f>
        <v>78000</v>
      </c>
      <c r="J58" s="412">
        <f>SUM(J45:J57)</f>
        <v>539500</v>
      </c>
    </row>
    <row r="59" spans="1:12" ht="18.75" customHeight="1" x14ac:dyDescent="0.2">
      <c r="A59" s="443"/>
      <c r="B59" s="444"/>
      <c r="C59" s="445" t="s">
        <v>239</v>
      </c>
      <c r="D59" s="417"/>
      <c r="E59" s="417"/>
      <c r="F59" s="417"/>
      <c r="G59" s="417"/>
      <c r="H59" s="418"/>
      <c r="I59" s="419"/>
      <c r="J59" s="420"/>
    </row>
    <row r="60" spans="1:12" ht="66" customHeight="1" x14ac:dyDescent="0.2">
      <c r="A60" s="443"/>
      <c r="B60" s="444"/>
      <c r="C60" s="324" t="s">
        <v>240</v>
      </c>
      <c r="D60" s="369"/>
      <c r="E60" s="369"/>
      <c r="F60" s="369"/>
      <c r="G60" s="369"/>
      <c r="H60" s="421"/>
      <c r="I60" s="422"/>
      <c r="J60" s="423"/>
    </row>
    <row r="61" spans="1:12" ht="20.100000000000001" customHeight="1" x14ac:dyDescent="0.2">
      <c r="A61" s="10">
        <f>4.1</f>
        <v>4.0999999999999996</v>
      </c>
      <c r="B61" s="291"/>
      <c r="C61" s="446" t="s">
        <v>241</v>
      </c>
      <c r="D61" s="447"/>
      <c r="E61" s="448"/>
      <c r="F61" s="449"/>
      <c r="G61" s="450"/>
      <c r="H61" s="451"/>
      <c r="I61" s="449"/>
      <c r="J61" s="452"/>
    </row>
    <row r="62" spans="1:12" ht="15" customHeight="1" x14ac:dyDescent="0.2">
      <c r="A62" s="256"/>
      <c r="B62" s="296" t="s">
        <v>123</v>
      </c>
      <c r="C62" s="453" t="s">
        <v>242</v>
      </c>
      <c r="D62" s="363" t="s">
        <v>5</v>
      </c>
      <c r="E62" s="364">
        <v>17</v>
      </c>
      <c r="F62" s="363">
        <v>21000</v>
      </c>
      <c r="G62" s="363">
        <f>F62*E62</f>
        <v>357000</v>
      </c>
      <c r="H62" s="365">
        <v>1000</v>
      </c>
      <c r="I62" s="366">
        <f>H62*E62</f>
        <v>17000</v>
      </c>
      <c r="J62" s="367">
        <f>I62+G62</f>
        <v>374000</v>
      </c>
      <c r="L62" s="425"/>
    </row>
    <row r="63" spans="1:12" ht="38.25" x14ac:dyDescent="0.2">
      <c r="A63" s="256">
        <f>A61+0.1</f>
        <v>4.1999999999999993</v>
      </c>
      <c r="B63" s="257"/>
      <c r="C63" s="454" t="s">
        <v>243</v>
      </c>
      <c r="D63" s="447"/>
      <c r="E63" s="448"/>
      <c r="F63" s="449"/>
      <c r="G63" s="450"/>
      <c r="H63" s="451"/>
      <c r="I63" s="449"/>
      <c r="J63" s="452"/>
    </row>
    <row r="64" spans="1:12" ht="15" customHeight="1" x14ac:dyDescent="0.2">
      <c r="A64" s="256"/>
      <c r="B64" s="316" t="s">
        <v>123</v>
      </c>
      <c r="C64" s="453" t="s">
        <v>244</v>
      </c>
      <c r="D64" s="363" t="s">
        <v>129</v>
      </c>
      <c r="E64" s="364">
        <v>27</v>
      </c>
      <c r="F64" s="363">
        <v>14500</v>
      </c>
      <c r="G64" s="363">
        <f>F64*E64</f>
        <v>391500</v>
      </c>
      <c r="H64" s="365">
        <v>500</v>
      </c>
      <c r="I64" s="366">
        <f>H64*E64</f>
        <v>13500</v>
      </c>
      <c r="J64" s="367">
        <f>I64+G64</f>
        <v>405000</v>
      </c>
    </row>
    <row r="65" spans="1:10" ht="63.75" x14ac:dyDescent="0.2">
      <c r="A65" s="256">
        <f>A63+0.1</f>
        <v>4.2999999999999989</v>
      </c>
      <c r="B65" s="387"/>
      <c r="C65" s="307" t="s">
        <v>245</v>
      </c>
      <c r="D65" s="43"/>
      <c r="E65" s="43"/>
      <c r="F65" s="455"/>
      <c r="G65" s="369"/>
      <c r="H65" s="421"/>
      <c r="I65" s="456"/>
      <c r="J65" s="423"/>
    </row>
    <row r="66" spans="1:10" ht="15" customHeight="1" x14ac:dyDescent="0.2">
      <c r="A66" s="256"/>
      <c r="B66" s="387" t="s">
        <v>123</v>
      </c>
      <c r="C66" s="457" t="s">
        <v>246</v>
      </c>
      <c r="D66" s="363" t="s">
        <v>5</v>
      </c>
      <c r="E66" s="364">
        <v>1</v>
      </c>
      <c r="F66" s="363">
        <v>115000</v>
      </c>
      <c r="G66" s="363">
        <f>F66*E66</f>
        <v>115000</v>
      </c>
      <c r="H66" s="365">
        <v>35000</v>
      </c>
      <c r="I66" s="366">
        <f>H66*E66</f>
        <v>35000</v>
      </c>
      <c r="J66" s="367">
        <f>I66+G66</f>
        <v>150000</v>
      </c>
    </row>
    <row r="67" spans="1:10" ht="38.25" x14ac:dyDescent="0.2">
      <c r="A67" s="256">
        <f>A65+0.1</f>
        <v>4.3999999999999986</v>
      </c>
      <c r="B67" s="387"/>
      <c r="C67" s="258" t="s">
        <v>247</v>
      </c>
      <c r="D67" s="1"/>
      <c r="E67" s="1"/>
      <c r="F67" s="455"/>
      <c r="G67" s="369"/>
      <c r="H67" s="421"/>
      <c r="I67" s="456"/>
      <c r="J67" s="423"/>
    </row>
    <row r="68" spans="1:10" ht="15" customHeight="1" x14ac:dyDescent="0.2">
      <c r="A68" s="360"/>
      <c r="B68" s="387" t="s">
        <v>123</v>
      </c>
      <c r="C68" s="42" t="s">
        <v>248</v>
      </c>
      <c r="D68" s="363" t="s">
        <v>10</v>
      </c>
      <c r="E68" s="303">
        <v>1</v>
      </c>
      <c r="F68" s="363">
        <v>492000</v>
      </c>
      <c r="G68" s="363">
        <f>F68*E68</f>
        <v>492000</v>
      </c>
      <c r="H68" s="365">
        <v>10000</v>
      </c>
      <c r="I68" s="366">
        <f>H68*E68</f>
        <v>10000</v>
      </c>
      <c r="J68" s="367">
        <f>I68+G68</f>
        <v>502000</v>
      </c>
    </row>
    <row r="69" spans="1:10" ht="51.75" thickBot="1" x14ac:dyDescent="0.25">
      <c r="A69" s="360">
        <f>A67+0.1</f>
        <v>4.4999999999999982</v>
      </c>
      <c r="B69" s="387"/>
      <c r="C69" s="324" t="s">
        <v>249</v>
      </c>
      <c r="D69" s="303" t="s">
        <v>250</v>
      </c>
      <c r="E69" s="303">
        <v>1</v>
      </c>
      <c r="F69" s="392">
        <v>215000</v>
      </c>
      <c r="G69" s="392">
        <f>F69*E69</f>
        <v>215000</v>
      </c>
      <c r="H69" s="394">
        <v>15000</v>
      </c>
      <c r="I69" s="395">
        <f>H69*E69</f>
        <v>15000</v>
      </c>
      <c r="J69" s="396">
        <f>I69+G69</f>
        <v>230000</v>
      </c>
    </row>
    <row r="70" spans="1:10" ht="18" customHeight="1" thickTop="1" thickBot="1" x14ac:dyDescent="0.25">
      <c r="A70" s="325"/>
      <c r="B70" s="326"/>
      <c r="C70" s="409" t="s">
        <v>213</v>
      </c>
      <c r="D70" s="429"/>
      <c r="E70" s="429"/>
      <c r="F70" s="410"/>
      <c r="G70" s="412">
        <f>SUM(G62:G69)</f>
        <v>1570500</v>
      </c>
      <c r="H70" s="429"/>
      <c r="I70" s="412">
        <f>SUM(I62:I69)</f>
        <v>90500</v>
      </c>
      <c r="J70" s="412">
        <f>SUM(J62:J69)</f>
        <v>1661000</v>
      </c>
    </row>
    <row r="71" spans="1:10" ht="17.25" customHeight="1" x14ac:dyDescent="0.2">
      <c r="A71" s="256"/>
      <c r="B71" s="257"/>
      <c r="C71" s="458" t="s">
        <v>251</v>
      </c>
      <c r="D71" s="417"/>
      <c r="E71" s="417"/>
      <c r="F71" s="417"/>
      <c r="G71" s="417"/>
      <c r="H71" s="418"/>
      <c r="I71" s="419"/>
      <c r="J71" s="420"/>
    </row>
    <row r="72" spans="1:10" ht="42.75" customHeight="1" x14ac:dyDescent="0.2">
      <c r="A72" s="256"/>
      <c r="B72" s="257"/>
      <c r="C72" s="323" t="s">
        <v>252</v>
      </c>
      <c r="D72" s="369"/>
      <c r="E72" s="369"/>
      <c r="F72" s="369"/>
      <c r="G72" s="369"/>
      <c r="H72" s="421"/>
      <c r="I72" s="422"/>
      <c r="J72" s="423"/>
    </row>
    <row r="73" spans="1:10" ht="42" customHeight="1" x14ac:dyDescent="0.2">
      <c r="A73" s="256">
        <f>5.1</f>
        <v>5.0999999999999996</v>
      </c>
      <c r="B73" s="257"/>
      <c r="C73" s="324" t="s">
        <v>253</v>
      </c>
      <c r="D73" s="363" t="s">
        <v>4</v>
      </c>
      <c r="E73" s="364">
        <v>1</v>
      </c>
      <c r="F73" s="363">
        <v>25000</v>
      </c>
      <c r="G73" s="363">
        <f>F73*E73</f>
        <v>25000</v>
      </c>
      <c r="H73" s="365">
        <v>15000</v>
      </c>
      <c r="I73" s="366">
        <f>H73*E73</f>
        <v>15000</v>
      </c>
      <c r="J73" s="367">
        <f>I73+G73</f>
        <v>40000</v>
      </c>
    </row>
    <row r="74" spans="1:10" ht="30.75" customHeight="1" x14ac:dyDescent="0.2">
      <c r="A74" s="256">
        <f>A73+0.1</f>
        <v>5.1999999999999993</v>
      </c>
      <c r="B74" s="257"/>
      <c r="C74" s="324" t="s">
        <v>254</v>
      </c>
      <c r="D74" s="363" t="s">
        <v>4</v>
      </c>
      <c r="E74" s="364">
        <v>1</v>
      </c>
      <c r="F74" s="363">
        <v>10000</v>
      </c>
      <c r="G74" s="363">
        <f>F74*E74</f>
        <v>10000</v>
      </c>
      <c r="H74" s="365">
        <v>15000</v>
      </c>
      <c r="I74" s="366">
        <f>H74*E74</f>
        <v>15000</v>
      </c>
      <c r="J74" s="367">
        <f>I74+G74</f>
        <v>25000</v>
      </c>
    </row>
    <row r="75" spans="1:10" ht="27" customHeight="1" thickBot="1" x14ac:dyDescent="0.25">
      <c r="A75" s="256">
        <f>A74+0.1</f>
        <v>5.2999999999999989</v>
      </c>
      <c r="B75" s="257"/>
      <c r="C75" s="324" t="s">
        <v>255</v>
      </c>
      <c r="D75" s="363" t="s">
        <v>4</v>
      </c>
      <c r="E75" s="364">
        <v>1</v>
      </c>
      <c r="F75" s="392">
        <v>0</v>
      </c>
      <c r="G75" s="392">
        <f>F75*E75</f>
        <v>0</v>
      </c>
      <c r="H75" s="394">
        <v>50000</v>
      </c>
      <c r="I75" s="395">
        <f>H75*E75</f>
        <v>50000</v>
      </c>
      <c r="J75" s="396">
        <f>I75+G75</f>
        <v>50000</v>
      </c>
    </row>
    <row r="76" spans="1:10" ht="18" customHeight="1" thickTop="1" thickBot="1" x14ac:dyDescent="0.25">
      <c r="A76" s="496"/>
      <c r="B76" s="497"/>
      <c r="C76" s="409" t="s">
        <v>213</v>
      </c>
      <c r="D76" s="429"/>
      <c r="E76" s="429"/>
      <c r="F76" s="410"/>
      <c r="G76" s="412">
        <f>SUM(G73:G75)</f>
        <v>35000</v>
      </c>
      <c r="H76" s="459"/>
      <c r="I76" s="412">
        <f>SUM(I73:I75)</f>
        <v>80000</v>
      </c>
      <c r="J76" s="412">
        <f>SUM(J73:J75)</f>
        <v>115000</v>
      </c>
    </row>
    <row r="77" spans="1:10" ht="13.5" thickBot="1" x14ac:dyDescent="0.25">
      <c r="A77" s="460"/>
      <c r="J77" s="461"/>
    </row>
    <row r="78" spans="1:10" ht="20.100000000000001" customHeight="1" thickTop="1" thickBot="1" x14ac:dyDescent="0.25">
      <c r="A78" s="462"/>
      <c r="B78" s="463"/>
      <c r="C78" s="464" t="s">
        <v>256</v>
      </c>
      <c r="D78" s="465"/>
      <c r="E78" s="466"/>
      <c r="F78" s="467"/>
      <c r="G78" s="468">
        <f>G76+G70+G58+G41+G31</f>
        <v>3610750</v>
      </c>
      <c r="H78" s="469"/>
      <c r="I78" s="468">
        <f>I76+I70+I58+I41+I31</f>
        <v>439750</v>
      </c>
      <c r="J78" s="468">
        <f>J76+J70+J58+J41+J31</f>
        <v>4050500</v>
      </c>
    </row>
  </sheetData>
  <mergeCells count="9">
    <mergeCell ref="F7:G7"/>
    <mergeCell ref="H7:I7"/>
    <mergeCell ref="A76:B76"/>
    <mergeCell ref="A1:C1"/>
    <mergeCell ref="A2:C2"/>
    <mergeCell ref="A7:B8"/>
    <mergeCell ref="C7:C8"/>
    <mergeCell ref="D7:D8"/>
    <mergeCell ref="E7:E8"/>
  </mergeCells>
  <printOptions horizontalCentered="1"/>
  <pageMargins left="0.5" right="0.5" top="0.5" bottom="0.5" header="0.33" footer="0.23"/>
  <pageSetup paperSize="9" orientation="landscape" r:id="rId1"/>
  <headerFooter alignWithMargins="0">
    <oddFooter>&amp;L&amp;8SEM Engineers&amp;R&amp;8Page &amp;P of &amp;N</oddFooter>
  </headerFooter>
  <rowBreaks count="4" manualBreakCount="4">
    <brk id="24" max="9" man="1"/>
    <brk id="41" max="9" man="1"/>
    <brk id="58" max="9" man="1"/>
    <brk id="70" max="9" man="1"/>
  </rowBreaks>
  <colBreaks count="1" manualBreakCount="1">
    <brk id="1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HVAC</vt:lpstr>
      <vt:lpstr>BOQ Option-01</vt:lpstr>
      <vt:lpstr>BOQ Option-02</vt:lpstr>
      <vt:lpstr>Bill of Quantities</vt:lpstr>
      <vt:lpstr>'Bill of Quantities'!Print_Area</vt:lpstr>
      <vt:lpstr>'BOQ Option-01'!Print_Area</vt:lpstr>
      <vt:lpstr>'BOQ Option-02'!Print_Area</vt:lpstr>
      <vt:lpstr>HVAC!Print_Area</vt:lpstr>
      <vt:lpstr>'Bill of Quantities'!Print_Titles</vt:lpstr>
      <vt:lpstr>'BOQ Option-01'!Print_Titles</vt:lpstr>
      <vt:lpstr>'BOQ Option-02'!Print_Titles</vt:lpstr>
      <vt:lpstr>HVAC!Print_Titles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2024-08-22T11:48:15Z</cp:lastPrinted>
  <dcterms:created xsi:type="dcterms:W3CDTF">2001-08-24T09:20:00Z</dcterms:created>
  <dcterms:modified xsi:type="dcterms:W3CDTF">2024-09-14T12:38:09Z</dcterms:modified>
</cp:coreProperties>
</file>