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E6FB751A-9EA4-4FCD-90F3-172A1F18DA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1" r:id="rId1"/>
    <sheet name="working" sheetId="2" r:id="rId2"/>
  </sheets>
  <definedNames>
    <definedName name="_xlnm.Print_Area" localSheetId="0">HVAC!$A$1:$F$45</definedName>
    <definedName name="_xlnm.Print_Titles" localSheetId="0">HVAC!$14:$16</definedName>
  </definedNames>
  <calcPr calcId="181029"/>
</workbook>
</file>

<file path=xl/calcChain.xml><?xml version="1.0" encoding="utf-8"?>
<calcChain xmlns="http://schemas.openxmlformats.org/spreadsheetml/2006/main">
  <c r="F35" i="1" l="1"/>
  <c r="F34" i="1"/>
  <c r="F33" i="1"/>
  <c r="F32" i="1"/>
  <c r="F31" i="1"/>
  <c r="F30" i="1"/>
  <c r="F29" i="1"/>
  <c r="F28" i="1"/>
  <c r="F27" i="1"/>
  <c r="F26" i="1"/>
  <c r="F25" i="1"/>
  <c r="F24" i="1"/>
  <c r="F23" i="1"/>
  <c r="F21" i="1"/>
  <c r="F20" i="1"/>
  <c r="F18" i="1"/>
  <c r="C16" i="2" l="1"/>
  <c r="C17" i="2" s="1"/>
  <c r="D14" i="2"/>
  <c r="D15" i="2" s="1"/>
  <c r="D16" i="2" s="1"/>
  <c r="C14" i="2"/>
  <c r="D4" i="2"/>
  <c r="D5" i="2" s="1"/>
  <c r="D6" i="2" s="1"/>
  <c r="D7" i="2" s="1"/>
  <c r="D8" i="2" s="1"/>
  <c r="C4" i="2"/>
  <c r="C5" i="2" s="1"/>
  <c r="C6" i="2" s="1"/>
  <c r="C8" i="2" s="1"/>
  <c r="J44" i="1"/>
  <c r="J45" i="1" s="1"/>
  <c r="K45" i="1" s="1"/>
  <c r="I44" i="1"/>
  <c r="I45" i="1" s="1"/>
  <c r="J35" i="1"/>
  <c r="K35" i="1" s="1"/>
  <c r="I35" i="1"/>
  <c r="M45" i="1" l="1"/>
  <c r="K38" i="1"/>
  <c r="M35" i="1"/>
  <c r="M36" i="1" s="1"/>
  <c r="D17" i="2"/>
  <c r="D18" i="2" s="1"/>
  <c r="D20" i="2" s="1"/>
  <c r="C18" i="2"/>
  <c r="D10" i="2"/>
  <c r="M37" i="1" l="1"/>
  <c r="D19" i="1" l="1"/>
  <c r="F19" i="1" s="1"/>
  <c r="F36" i="1" s="1"/>
  <c r="F38" i="1" s="1"/>
  <c r="F40" i="1" s="1"/>
  <c r="E46" i="1" l="1"/>
  <c r="K52" i="1"/>
  <c r="K47" i="1" l="1"/>
  <c r="K48" i="1" l="1"/>
  <c r="K49" i="1" s="1"/>
  <c r="K39" i="1"/>
  <c r="K40" i="1" s="1"/>
  <c r="K50" i="1" l="1"/>
  <c r="K51" i="1" s="1"/>
  <c r="K53" i="1" s="1"/>
  <c r="K56" i="1" s="1"/>
</calcChain>
</file>

<file path=xl/sharedStrings.xml><?xml version="1.0" encoding="utf-8"?>
<sst xmlns="http://schemas.openxmlformats.org/spreadsheetml/2006/main" count="86" uniqueCount="63">
  <si>
    <t>S. #</t>
  </si>
  <si>
    <t>Description</t>
  </si>
  <si>
    <t>Unit</t>
  </si>
  <si>
    <t>Qty</t>
  </si>
  <si>
    <t>Job</t>
  </si>
  <si>
    <t>Sqft</t>
  </si>
  <si>
    <t>Nos</t>
  </si>
  <si>
    <t>Rft</t>
  </si>
  <si>
    <t>M/S Dawat-e-Hadiyah Burhani Mahal</t>
  </si>
  <si>
    <t>For PIONEER SERVICES.</t>
  </si>
  <si>
    <t>Advance</t>
  </si>
  <si>
    <t>Less Tax</t>
  </si>
  <si>
    <t>Advance payment</t>
  </si>
  <si>
    <t>Cheque amount</t>
  </si>
  <si>
    <t>Gross amout</t>
  </si>
  <si>
    <t>received amount</t>
  </si>
  <si>
    <t>Net</t>
  </si>
  <si>
    <t>Less Tax 7.5%</t>
  </si>
  <si>
    <t>Less 20% SRB w/H</t>
  </si>
  <si>
    <t>Set</t>
  </si>
  <si>
    <t>Material Rate</t>
  </si>
  <si>
    <t>Labour Amount</t>
  </si>
  <si>
    <t>Making of Shop drawings &amp; As built on Auto CAD 2018.</t>
  </si>
  <si>
    <t xml:space="preserve">Job </t>
  </si>
  <si>
    <t>Testing &amp; commissioning cordination with supplier</t>
  </si>
  <si>
    <t>Painting &amp; Identification.</t>
  </si>
  <si>
    <t>Re-align, regging and shifting packaged unit as required including supply &amp; installation of vibration islolator 4" thick (6 x 3 units)</t>
  </si>
  <si>
    <t>(6" x 8 ft long)</t>
  </si>
  <si>
    <t>ii</t>
  </si>
  <si>
    <t>(6" x 6 ft long)</t>
  </si>
  <si>
    <t>Mciver Road, Karachi</t>
  </si>
  <si>
    <r>
      <rPr>
        <b/>
        <sz val="12"/>
        <color theme="1"/>
        <rFont val="Calibri"/>
        <family val="2"/>
        <scheme val="minor"/>
      </rPr>
      <t xml:space="preserve">Note:
</t>
    </r>
    <r>
      <rPr>
        <sz val="12"/>
        <color theme="1"/>
        <rFont val="Calibri"/>
        <family val="2"/>
        <scheme val="minor"/>
      </rPr>
      <t>1)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Billing will be charged on actual measurement.
2) 50% Mob adv. &amp; 50% after completion of work
3) Completion time 45 days</t>
    </r>
  </si>
  <si>
    <t>Discount</t>
  </si>
  <si>
    <t>Sub Total Amount</t>
  </si>
  <si>
    <t>Claimed 50%</t>
  </si>
  <si>
    <t>SRB 13% on Labour</t>
  </si>
  <si>
    <t>Total Amount</t>
  </si>
  <si>
    <t>Grand Total Amount</t>
  </si>
  <si>
    <t>Invoice</t>
  </si>
  <si>
    <t>Date</t>
  </si>
  <si>
    <t>NTN #</t>
  </si>
  <si>
    <t>4312149-7</t>
  </si>
  <si>
    <t>29-12-23</t>
  </si>
  <si>
    <t>Invoice #</t>
  </si>
  <si>
    <t xml:space="preserve"> Total after discount Rs</t>
  </si>
  <si>
    <t>Received Amount Rs</t>
  </si>
  <si>
    <t>Net Payable Amount Rs</t>
  </si>
  <si>
    <t>Supply of G.I. sheet metal duct machine made (22 / 24 SWG) with flange, nut bolts, gasket, duct sealent etc complete in all respect.</t>
  </si>
  <si>
    <t>Supply of Glass wool insulation of 25mm thick for supply &amp; return air ducts including canvas cloth &amp; antifungus paint complete in all respect. (internal duct area)</t>
  </si>
  <si>
    <t>Supply of Glass wool insulation of 25mm thick for supply &amp; return air ducts including canvas cloth &amp; antifungus paint complete in all respect. (external duct area)</t>
  </si>
  <si>
    <t>Supply of G.I Cladding on exposed area duct (26 SWG) for protection of insulation.</t>
  </si>
  <si>
    <t>Supply of Return air Grill</t>
  </si>
  <si>
    <t>Supply of fresh air in take louver 12 x 20</t>
  </si>
  <si>
    <t>Supply of aluminium filter 1" thick 12 x 20</t>
  </si>
  <si>
    <t>Supply of Flexible duct connector for return / supply air duct connection.</t>
  </si>
  <si>
    <t>Supply of volume control damper 12 x 20</t>
  </si>
  <si>
    <t>Supply of volume control damper 32 x 22</t>
  </si>
  <si>
    <t>Supply of Fire damper 32 x 22</t>
  </si>
  <si>
    <t>Supply of hangers /  supports for G.I sheet metal ducts.</t>
  </si>
  <si>
    <t>Supply of control wiring including installation of thermostat complete in all respect.</t>
  </si>
  <si>
    <t>i</t>
  </si>
  <si>
    <t xml:space="preserve"> Total Amount Rs</t>
  </si>
  <si>
    <t>Supply of HVAC work Food Court - The North Walk Shopping 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</si>
</sst>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  <numFmt numFmtId="167" formatCode="0.0%"/>
    <numFmt numFmtId="168" formatCode="0.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5" fontId="2" fillId="0" borderId="0" xfId="1" applyNumberFormat="1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7" fillId="0" borderId="0" xfId="0" applyFont="1"/>
    <xf numFmtId="165" fontId="2" fillId="0" borderId="0" xfId="0" applyNumberFormat="1" applyFont="1"/>
    <xf numFmtId="0" fontId="9" fillId="0" borderId="0" xfId="0" applyFont="1"/>
    <xf numFmtId="166" fontId="2" fillId="0" borderId="0" xfId="0" applyNumberFormat="1" applyFont="1"/>
    <xf numFmtId="164" fontId="2" fillId="0" borderId="0" xfId="0" applyNumberFormat="1" applyFont="1"/>
    <xf numFmtId="0" fontId="2" fillId="0" borderId="2" xfId="0" applyFont="1" applyBorder="1"/>
    <xf numFmtId="9" fontId="2" fillId="0" borderId="2" xfId="0" applyNumberFormat="1" applyFont="1" applyBorder="1"/>
    <xf numFmtId="165" fontId="2" fillId="0" borderId="2" xfId="1" applyNumberFormat="1" applyFont="1" applyBorder="1"/>
    <xf numFmtId="167" fontId="2" fillId="0" borderId="2" xfId="0" applyNumberFormat="1" applyFont="1" applyBorder="1"/>
    <xf numFmtId="165" fontId="2" fillId="0" borderId="2" xfId="0" applyNumberFormat="1" applyFont="1" applyBorder="1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vertical="center" wrapText="1"/>
    </xf>
    <xf numFmtId="165" fontId="13" fillId="0" borderId="2" xfId="1" applyNumberFormat="1" applyFont="1" applyBorder="1" applyAlignment="1">
      <alignment horizontal="center" vertical="center"/>
    </xf>
    <xf numFmtId="165" fontId="13" fillId="0" borderId="2" xfId="1" applyNumberFormat="1" applyFont="1" applyBorder="1" applyAlignment="1">
      <alignment vertical="center"/>
    </xf>
    <xf numFmtId="165" fontId="14" fillId="0" borderId="2" xfId="1" applyNumberFormat="1" applyFont="1" applyBorder="1" applyAlignment="1">
      <alignment vertical="center"/>
    </xf>
    <xf numFmtId="165" fontId="9" fillId="0" borderId="0" xfId="1" applyNumberFormat="1" applyFont="1" applyBorder="1" applyAlignment="1"/>
    <xf numFmtId="165" fontId="9" fillId="0" borderId="0" xfId="0" applyNumberFormat="1" applyFont="1"/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0" fillId="0" borderId="0" xfId="1" applyNumberFormat="1" applyFont="1"/>
    <xf numFmtId="0" fontId="10" fillId="0" borderId="0" xfId="0" applyFont="1"/>
    <xf numFmtId="165" fontId="10" fillId="0" borderId="0" xfId="1" applyNumberFormat="1" applyFont="1"/>
    <xf numFmtId="165" fontId="0" fillId="0" borderId="0" xfId="0" applyNumberFormat="1"/>
    <xf numFmtId="168" fontId="0" fillId="0" borderId="0" xfId="2" applyNumberFormat="1" applyFont="1"/>
    <xf numFmtId="165" fontId="10" fillId="0" borderId="0" xfId="0" applyNumberFormat="1" applyFont="1"/>
    <xf numFmtId="0" fontId="0" fillId="0" borderId="2" xfId="0" applyBorder="1" applyAlignment="1">
      <alignment vertical="center"/>
    </xf>
    <xf numFmtId="165" fontId="0" fillId="0" borderId="2" xfId="1" quotePrefix="1" applyNumberFormat="1" applyFont="1" applyBorder="1" applyAlignment="1">
      <alignment horizontal="right" vertical="center"/>
    </xf>
    <xf numFmtId="165" fontId="14" fillId="0" borderId="2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2" xfId="1" quotePrefix="1" applyNumberFormat="1" applyFont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14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950595</xdr:colOff>
      <xdr:row>5</xdr:row>
      <xdr:rowOff>171450</xdr:rowOff>
    </xdr:from>
    <xdr:to>
      <xdr:col>13</xdr:col>
      <xdr:colOff>563880</xdr:colOff>
      <xdr:row>11</xdr:row>
      <xdr:rowOff>200025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6670" y="1219200"/>
          <a:ext cx="248983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373382</xdr:colOff>
      <xdr:row>40</xdr:row>
      <xdr:rowOff>104775</xdr:rowOff>
    </xdr:from>
    <xdr:to>
      <xdr:col>8</xdr:col>
      <xdr:colOff>247810</xdr:colOff>
      <xdr:row>45</xdr:row>
      <xdr:rowOff>222006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9532" y="9963150"/>
          <a:ext cx="617378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706121</xdr:colOff>
      <xdr:row>5</xdr:row>
      <xdr:rowOff>145546</xdr:rowOff>
    </xdr:from>
    <xdr:to>
      <xdr:col>14</xdr:col>
      <xdr:colOff>6350</xdr:colOff>
      <xdr:row>8</xdr:row>
      <xdr:rowOff>85725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9640571" y="1193296"/>
          <a:ext cx="3719829" cy="6259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180974</xdr:colOff>
      <xdr:row>2</xdr:row>
      <xdr:rowOff>171450</xdr:rowOff>
    </xdr:from>
    <xdr:to>
      <xdr:col>10</xdr:col>
      <xdr:colOff>76199</xdr:colOff>
      <xdr:row>6</xdr:row>
      <xdr:rowOff>211532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115424" y="647700"/>
          <a:ext cx="847725" cy="8211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171450</xdr:colOff>
      <xdr:row>45</xdr:row>
      <xdr:rowOff>152400</xdr:rowOff>
    </xdr:from>
    <xdr:to>
      <xdr:col>1</xdr:col>
      <xdr:colOff>721014</xdr:colOff>
      <xdr:row>48</xdr:row>
      <xdr:rowOff>57150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4535150"/>
          <a:ext cx="806739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M56"/>
  <sheetViews>
    <sheetView tabSelected="1" view="pageBreakPreview" zoomScale="60" zoomScaleNormal="100" workbookViewId="0">
      <selection activeCell="M22" sqref="M22"/>
    </sheetView>
  </sheetViews>
  <sheetFormatPr defaultColWidth="8.85546875" defaultRowHeight="18.75" x14ac:dyDescent="0.3"/>
  <cols>
    <col min="1" max="1" width="3.85546875" style="1" customWidth="1"/>
    <col min="2" max="2" width="58.7109375" style="2" customWidth="1"/>
    <col min="3" max="3" width="5.5703125" style="1" customWidth="1"/>
    <col min="4" max="4" width="7" style="1" bestFit="1" customWidth="1"/>
    <col min="5" max="5" width="11" style="1" customWidth="1"/>
    <col min="6" max="6" width="14.5703125" style="3" bestFit="1" customWidth="1"/>
    <col min="7" max="7" width="8.85546875" style="2"/>
    <col min="8" max="8" width="11.140625" style="2" bestFit="1" customWidth="1"/>
    <col min="9" max="9" width="22.28515625" style="2" customWidth="1"/>
    <col min="10" max="10" width="14.28515625" style="2" customWidth="1"/>
    <col min="11" max="11" width="16" style="2" bestFit="1" customWidth="1"/>
    <col min="12" max="12" width="8.85546875" style="2"/>
    <col min="13" max="13" width="18.28515625" style="2" bestFit="1" customWidth="1"/>
    <col min="14" max="16384" width="8.85546875" style="2"/>
  </cols>
  <sheetData>
    <row r="5" spans="1:6" ht="7.5" customHeight="1" x14ac:dyDescent="0.3"/>
    <row r="6" spans="1:6" ht="16.5" customHeight="1" x14ac:dyDescent="0.3"/>
    <row r="7" spans="1:6" s="54" customFormat="1" x14ac:dyDescent="0.25">
      <c r="A7" s="47"/>
      <c r="B7" s="47"/>
      <c r="C7" s="41"/>
      <c r="D7" s="41"/>
      <c r="E7" s="38" t="s">
        <v>39</v>
      </c>
      <c r="F7" s="42" t="s">
        <v>42</v>
      </c>
    </row>
    <row r="8" spans="1:6" s="54" customFormat="1" x14ac:dyDescent="0.25">
      <c r="A8" s="43" t="s">
        <v>8</v>
      </c>
      <c r="B8" s="43"/>
      <c r="C8" s="41"/>
      <c r="D8" s="41"/>
      <c r="E8" s="38" t="s">
        <v>43</v>
      </c>
      <c r="F8" s="39">
        <v>330</v>
      </c>
    </row>
    <row r="9" spans="1:6" s="54" customFormat="1" x14ac:dyDescent="0.25">
      <c r="A9" s="43" t="s">
        <v>30</v>
      </c>
      <c r="B9" s="43"/>
      <c r="C9" s="41"/>
      <c r="D9" s="41"/>
      <c r="E9" s="38" t="s">
        <v>40</v>
      </c>
      <c r="F9" s="44" t="s">
        <v>41</v>
      </c>
    </row>
    <row r="10" spans="1:6" s="8" customFormat="1" ht="6.75" customHeight="1" x14ac:dyDescent="0.35">
      <c r="A10" s="48"/>
      <c r="B10" s="48"/>
      <c r="C10" s="48"/>
      <c r="D10" s="48"/>
      <c r="E10" s="48"/>
      <c r="F10" s="48"/>
    </row>
    <row r="11" spans="1:6" s="8" customFormat="1" ht="3" customHeight="1" x14ac:dyDescent="0.35">
      <c r="A11" s="21"/>
      <c r="B11" s="21"/>
      <c r="C11" s="21"/>
      <c r="D11" s="21"/>
      <c r="E11" s="21"/>
      <c r="F11" s="21"/>
    </row>
    <row r="12" spans="1:6" s="8" customFormat="1" ht="30.6" customHeight="1" x14ac:dyDescent="0.35">
      <c r="A12" s="49" t="s">
        <v>38</v>
      </c>
      <c r="B12" s="49"/>
      <c r="C12" s="49"/>
      <c r="D12" s="49"/>
      <c r="E12" s="49"/>
      <c r="F12" s="49"/>
    </row>
    <row r="13" spans="1:6" s="8" customFormat="1" ht="4.5" customHeight="1" x14ac:dyDescent="0.35">
      <c r="A13" s="22"/>
      <c r="B13" s="22"/>
      <c r="C13" s="22"/>
      <c r="D13" s="22"/>
      <c r="E13" s="22"/>
      <c r="F13" s="22"/>
    </row>
    <row r="14" spans="1:6" s="8" customFormat="1" ht="21" x14ac:dyDescent="0.35">
      <c r="A14" s="48" t="s">
        <v>62</v>
      </c>
      <c r="B14" s="48"/>
      <c r="C14" s="48"/>
      <c r="D14" s="48"/>
      <c r="E14" s="48"/>
      <c r="F14" s="48"/>
    </row>
    <row r="15" spans="1:6" s="8" customFormat="1" ht="12" customHeight="1" x14ac:dyDescent="0.35">
      <c r="A15" s="21"/>
      <c r="B15" s="21"/>
      <c r="C15" s="21"/>
      <c r="D15" s="21"/>
      <c r="E15" s="21"/>
      <c r="F15" s="21"/>
    </row>
    <row r="16" spans="1:6" ht="31.5" x14ac:dyDescent="0.3">
      <c r="A16" s="18" t="s">
        <v>0</v>
      </c>
      <c r="B16" s="18" t="s">
        <v>1</v>
      </c>
      <c r="C16" s="18" t="s">
        <v>2</v>
      </c>
      <c r="D16" s="18" t="s">
        <v>3</v>
      </c>
      <c r="E16" s="19" t="s">
        <v>20</v>
      </c>
      <c r="F16" s="19" t="s">
        <v>21</v>
      </c>
    </row>
    <row r="17" spans="1:11" ht="51.75" hidden="1" x14ac:dyDescent="0.3">
      <c r="A17" s="23">
        <v>1</v>
      </c>
      <c r="B17" s="24" t="s">
        <v>26</v>
      </c>
      <c r="C17" s="23" t="s">
        <v>6</v>
      </c>
      <c r="D17" s="23">
        <v>3</v>
      </c>
      <c r="E17" s="25"/>
      <c r="F17" s="26"/>
      <c r="H17" s="9"/>
      <c r="I17" s="9"/>
      <c r="J17" s="9"/>
      <c r="K17" s="9"/>
    </row>
    <row r="18" spans="1:11" ht="51.75" x14ac:dyDescent="0.3">
      <c r="A18" s="23">
        <v>1</v>
      </c>
      <c r="B18" s="24" t="s">
        <v>47</v>
      </c>
      <c r="C18" s="23" t="s">
        <v>5</v>
      </c>
      <c r="D18" s="23">
        <v>4760</v>
      </c>
      <c r="E18" s="25">
        <v>325</v>
      </c>
      <c r="F18" s="26">
        <f>E18*D18</f>
        <v>1547000</v>
      </c>
      <c r="H18" s="9"/>
      <c r="I18" s="9"/>
      <c r="J18" s="9"/>
      <c r="K18" s="9"/>
    </row>
    <row r="19" spans="1:11" ht="51" customHeight="1" x14ac:dyDescent="0.3">
      <c r="A19" s="23">
        <v>2</v>
      </c>
      <c r="B19" s="24" t="s">
        <v>48</v>
      </c>
      <c r="C19" s="23" t="s">
        <v>5</v>
      </c>
      <c r="D19" s="23">
        <f>4760-2780</f>
        <v>1980</v>
      </c>
      <c r="E19" s="25">
        <v>130</v>
      </c>
      <c r="F19" s="26">
        <f>E19*D19</f>
        <v>257400</v>
      </c>
      <c r="H19" s="9"/>
      <c r="I19" s="9"/>
      <c r="J19" s="9"/>
      <c r="K19" s="9"/>
    </row>
    <row r="20" spans="1:11" ht="56.25" customHeight="1" x14ac:dyDescent="0.3">
      <c r="A20" s="23">
        <v>3</v>
      </c>
      <c r="B20" s="24" t="s">
        <v>49</v>
      </c>
      <c r="C20" s="23" t="s">
        <v>5</v>
      </c>
      <c r="D20" s="23">
        <v>2780</v>
      </c>
      <c r="E20" s="25">
        <v>180</v>
      </c>
      <c r="F20" s="26">
        <f>E20*D20</f>
        <v>500400</v>
      </c>
      <c r="H20" s="9"/>
      <c r="I20" s="9"/>
      <c r="J20" s="9"/>
      <c r="K20" s="9"/>
    </row>
    <row r="21" spans="1:11" ht="34.5" x14ac:dyDescent="0.3">
      <c r="A21" s="23">
        <v>4</v>
      </c>
      <c r="B21" s="24" t="s">
        <v>50</v>
      </c>
      <c r="C21" s="23" t="s">
        <v>5</v>
      </c>
      <c r="D21" s="23">
        <v>2780</v>
      </c>
      <c r="E21" s="25">
        <v>300</v>
      </c>
      <c r="F21" s="26">
        <f>E21*D21</f>
        <v>834000</v>
      </c>
      <c r="H21" s="9"/>
      <c r="I21" s="9"/>
      <c r="J21" s="9"/>
      <c r="K21" s="9"/>
    </row>
    <row r="22" spans="1:11" x14ac:dyDescent="0.3">
      <c r="A22" s="23">
        <v>5</v>
      </c>
      <c r="B22" s="24" t="s">
        <v>51</v>
      </c>
      <c r="C22" s="23"/>
      <c r="D22" s="23"/>
      <c r="E22" s="25"/>
      <c r="F22" s="26"/>
      <c r="H22" s="9"/>
      <c r="I22" s="9"/>
      <c r="J22" s="9"/>
      <c r="K22" s="9"/>
    </row>
    <row r="23" spans="1:11" x14ac:dyDescent="0.3">
      <c r="A23" s="23" t="s">
        <v>60</v>
      </c>
      <c r="B23" s="24" t="s">
        <v>27</v>
      </c>
      <c r="C23" s="23" t="s">
        <v>6</v>
      </c>
      <c r="D23" s="23">
        <v>4</v>
      </c>
      <c r="E23" s="25">
        <v>8000</v>
      </c>
      <c r="F23" s="26">
        <f t="shared" ref="F23:F35" si="0">E23*D23</f>
        <v>32000</v>
      </c>
      <c r="H23" s="9"/>
      <c r="I23" s="9"/>
      <c r="J23" s="9"/>
      <c r="K23" s="9"/>
    </row>
    <row r="24" spans="1:11" x14ac:dyDescent="0.3">
      <c r="A24" s="23" t="s">
        <v>28</v>
      </c>
      <c r="B24" s="24" t="s">
        <v>29</v>
      </c>
      <c r="C24" s="23" t="s">
        <v>6</v>
      </c>
      <c r="D24" s="23">
        <v>6</v>
      </c>
      <c r="E24" s="25">
        <v>6800</v>
      </c>
      <c r="F24" s="26">
        <f t="shared" si="0"/>
        <v>40800</v>
      </c>
      <c r="H24" s="9"/>
      <c r="I24" s="9"/>
      <c r="J24" s="9"/>
      <c r="K24" s="9"/>
    </row>
    <row r="25" spans="1:11" x14ac:dyDescent="0.3">
      <c r="A25" s="23">
        <v>6</v>
      </c>
      <c r="B25" s="24" t="s">
        <v>52</v>
      </c>
      <c r="C25" s="23" t="s">
        <v>6</v>
      </c>
      <c r="D25" s="23">
        <v>3</v>
      </c>
      <c r="E25" s="25">
        <v>6700</v>
      </c>
      <c r="F25" s="26">
        <f t="shared" si="0"/>
        <v>20100</v>
      </c>
      <c r="H25" s="9"/>
      <c r="I25" s="9"/>
      <c r="J25" s="9"/>
      <c r="K25" s="9"/>
    </row>
    <row r="26" spans="1:11" x14ac:dyDescent="0.3">
      <c r="A26" s="23">
        <v>7</v>
      </c>
      <c r="B26" s="24" t="s">
        <v>53</v>
      </c>
      <c r="C26" s="23" t="s">
        <v>6</v>
      </c>
      <c r="D26" s="23">
        <v>3</v>
      </c>
      <c r="E26" s="25">
        <v>3600</v>
      </c>
      <c r="F26" s="26">
        <f t="shared" si="0"/>
        <v>10800</v>
      </c>
      <c r="H26" s="9"/>
      <c r="I26" s="9"/>
      <c r="J26" s="9"/>
      <c r="K26" s="9"/>
    </row>
    <row r="27" spans="1:11" ht="34.5" x14ac:dyDescent="0.3">
      <c r="A27" s="23">
        <v>8</v>
      </c>
      <c r="B27" s="24" t="s">
        <v>54</v>
      </c>
      <c r="C27" s="23" t="s">
        <v>7</v>
      </c>
      <c r="D27" s="23">
        <v>42</v>
      </c>
      <c r="E27" s="25">
        <v>650</v>
      </c>
      <c r="F27" s="26">
        <f t="shared" si="0"/>
        <v>27300</v>
      </c>
      <c r="H27" s="9"/>
      <c r="I27" s="9"/>
      <c r="J27" s="9"/>
      <c r="K27" s="9"/>
    </row>
    <row r="28" spans="1:11" x14ac:dyDescent="0.3">
      <c r="A28" s="23">
        <v>9</v>
      </c>
      <c r="B28" s="24" t="s">
        <v>55</v>
      </c>
      <c r="C28" s="23" t="s">
        <v>6</v>
      </c>
      <c r="D28" s="23">
        <v>3</v>
      </c>
      <c r="E28" s="25">
        <v>6000</v>
      </c>
      <c r="F28" s="26">
        <f t="shared" si="0"/>
        <v>18000</v>
      </c>
      <c r="H28" s="9"/>
      <c r="I28" s="9"/>
      <c r="J28" s="9"/>
      <c r="K28" s="9"/>
    </row>
    <row r="29" spans="1:11" x14ac:dyDescent="0.3">
      <c r="A29" s="23">
        <v>10</v>
      </c>
      <c r="B29" s="24" t="s">
        <v>56</v>
      </c>
      <c r="C29" s="23" t="s">
        <v>6</v>
      </c>
      <c r="D29" s="23">
        <v>6</v>
      </c>
      <c r="E29" s="25">
        <v>17600</v>
      </c>
      <c r="F29" s="26">
        <f t="shared" si="0"/>
        <v>105600</v>
      </c>
      <c r="H29" s="9"/>
      <c r="I29" s="9"/>
      <c r="J29" s="9"/>
      <c r="K29" s="9"/>
    </row>
    <row r="30" spans="1:11" x14ac:dyDescent="0.3">
      <c r="A30" s="23">
        <v>11</v>
      </c>
      <c r="B30" s="24" t="s">
        <v>57</v>
      </c>
      <c r="C30" s="23" t="s">
        <v>6</v>
      </c>
      <c r="D30" s="23">
        <v>3</v>
      </c>
      <c r="E30" s="25">
        <v>17600</v>
      </c>
      <c r="F30" s="26">
        <f t="shared" si="0"/>
        <v>52800</v>
      </c>
      <c r="H30" s="9"/>
      <c r="I30" s="9"/>
      <c r="J30" s="9"/>
      <c r="K30" s="9"/>
    </row>
    <row r="31" spans="1:11" x14ac:dyDescent="0.3">
      <c r="A31" s="23">
        <v>12</v>
      </c>
      <c r="B31" s="24" t="s">
        <v>58</v>
      </c>
      <c r="C31" s="23" t="s">
        <v>4</v>
      </c>
      <c r="D31" s="23">
        <v>1</v>
      </c>
      <c r="E31" s="25">
        <v>120000</v>
      </c>
      <c r="F31" s="26">
        <f t="shared" si="0"/>
        <v>120000</v>
      </c>
      <c r="H31" s="9"/>
      <c r="I31" s="9"/>
      <c r="J31" s="9"/>
      <c r="K31" s="9"/>
    </row>
    <row r="32" spans="1:11" x14ac:dyDescent="0.3">
      <c r="A32" s="23">
        <v>13</v>
      </c>
      <c r="B32" s="24" t="s">
        <v>22</v>
      </c>
      <c r="C32" s="23" t="s">
        <v>19</v>
      </c>
      <c r="D32" s="23">
        <v>1</v>
      </c>
      <c r="E32" s="25">
        <v>20000</v>
      </c>
      <c r="F32" s="26">
        <f t="shared" si="0"/>
        <v>20000</v>
      </c>
      <c r="H32" s="9"/>
      <c r="I32" s="9"/>
      <c r="J32" s="9"/>
      <c r="K32" s="9"/>
    </row>
    <row r="33" spans="1:13" ht="34.5" x14ac:dyDescent="0.3">
      <c r="A33" s="23">
        <v>14</v>
      </c>
      <c r="B33" s="24" t="s">
        <v>59</v>
      </c>
      <c r="C33" s="23" t="s">
        <v>23</v>
      </c>
      <c r="D33" s="23">
        <v>3</v>
      </c>
      <c r="E33" s="25">
        <v>15000</v>
      </c>
      <c r="F33" s="26">
        <f t="shared" si="0"/>
        <v>45000</v>
      </c>
      <c r="H33" s="9"/>
      <c r="I33" s="9"/>
      <c r="J33" s="9"/>
      <c r="K33" s="9"/>
    </row>
    <row r="34" spans="1:13" x14ac:dyDescent="0.3">
      <c r="A34" s="23">
        <v>15</v>
      </c>
      <c r="B34" s="24" t="s">
        <v>25</v>
      </c>
      <c r="C34" s="23" t="s">
        <v>4</v>
      </c>
      <c r="D34" s="23">
        <v>1</v>
      </c>
      <c r="E34" s="25">
        <v>30000</v>
      </c>
      <c r="F34" s="26">
        <f t="shared" si="0"/>
        <v>30000</v>
      </c>
      <c r="H34" s="9"/>
      <c r="I34" s="9">
        <v>3661200</v>
      </c>
      <c r="J34" s="9">
        <v>756600</v>
      </c>
      <c r="K34" s="9"/>
    </row>
    <row r="35" spans="1:13" ht="34.5" hidden="1" x14ac:dyDescent="0.3">
      <c r="A35" s="23">
        <v>19</v>
      </c>
      <c r="B35" s="24" t="s">
        <v>24</v>
      </c>
      <c r="C35" s="23" t="s">
        <v>4</v>
      </c>
      <c r="D35" s="23">
        <v>3</v>
      </c>
      <c r="E35" s="25">
        <v>0</v>
      </c>
      <c r="F35" s="26">
        <f t="shared" si="0"/>
        <v>0</v>
      </c>
      <c r="H35" s="9"/>
      <c r="I35" s="9">
        <f>I34*50%</f>
        <v>1830600</v>
      </c>
      <c r="J35" s="9">
        <f>J34*50%</f>
        <v>378300</v>
      </c>
      <c r="K35" s="9">
        <f>J35*13%</f>
        <v>49179</v>
      </c>
      <c r="M35" s="9">
        <f>K35+J35+I35</f>
        <v>2258079</v>
      </c>
    </row>
    <row r="36" spans="1:13" x14ac:dyDescent="0.3">
      <c r="A36" s="53" t="s">
        <v>61</v>
      </c>
      <c r="B36" s="53"/>
      <c r="C36" s="53"/>
      <c r="D36" s="53"/>
      <c r="E36" s="53"/>
      <c r="F36" s="27">
        <f>SUM(F17:F35)</f>
        <v>3661200</v>
      </c>
      <c r="M36" s="12" t="e">
        <f>M35*#REF!</f>
        <v>#REF!</v>
      </c>
    </row>
    <row r="37" spans="1:13" x14ac:dyDescent="0.3">
      <c r="A37" s="53" t="s">
        <v>32</v>
      </c>
      <c r="B37" s="53"/>
      <c r="C37" s="53"/>
      <c r="D37" s="53"/>
      <c r="E37" s="53"/>
      <c r="F37" s="40">
        <v>217269</v>
      </c>
      <c r="I37" s="52" t="s">
        <v>12</v>
      </c>
      <c r="J37" s="52"/>
      <c r="K37" s="52"/>
      <c r="M37" s="9" t="e">
        <f>M35-M36</f>
        <v>#REF!</v>
      </c>
    </row>
    <row r="38" spans="1:13" x14ac:dyDescent="0.3">
      <c r="A38" s="53" t="s">
        <v>44</v>
      </c>
      <c r="B38" s="53"/>
      <c r="C38" s="53"/>
      <c r="D38" s="53"/>
      <c r="E38" s="53"/>
      <c r="F38" s="40">
        <f>F36-F37</f>
        <v>3443931</v>
      </c>
      <c r="I38" s="13" t="s">
        <v>10</v>
      </c>
      <c r="J38" s="14">
        <v>0.5</v>
      </c>
      <c r="K38" s="15">
        <f>I35+J35</f>
        <v>2208900</v>
      </c>
      <c r="M38" s="11"/>
    </row>
    <row r="39" spans="1:13" x14ac:dyDescent="0.3">
      <c r="A39" s="53" t="s">
        <v>45</v>
      </c>
      <c r="B39" s="53"/>
      <c r="C39" s="53"/>
      <c r="D39" s="53"/>
      <c r="E39" s="53"/>
      <c r="F39" s="40">
        <v>2562840</v>
      </c>
      <c r="G39" s="10"/>
      <c r="H39" s="10"/>
      <c r="I39" s="13" t="s">
        <v>11</v>
      </c>
      <c r="J39" s="16">
        <v>7.4999999999999997E-2</v>
      </c>
      <c r="K39" s="15">
        <f>K38*7.5%</f>
        <v>165667.5</v>
      </c>
      <c r="M39" s="12"/>
    </row>
    <row r="40" spans="1:13" x14ac:dyDescent="0.3">
      <c r="A40" s="53" t="s">
        <v>46</v>
      </c>
      <c r="B40" s="53"/>
      <c r="C40" s="53"/>
      <c r="D40" s="53"/>
      <c r="E40" s="53"/>
      <c r="F40" s="40">
        <f>F38-F39</f>
        <v>881091</v>
      </c>
      <c r="I40" s="45" t="s">
        <v>13</v>
      </c>
      <c r="J40" s="46"/>
      <c r="K40" s="15">
        <f>K38-K39</f>
        <v>2043232.5</v>
      </c>
      <c r="M40" s="12"/>
    </row>
    <row r="41" spans="1:13" hidden="1" x14ac:dyDescent="0.3">
      <c r="K41" s="12"/>
      <c r="M41" s="9"/>
    </row>
    <row r="42" spans="1:13" hidden="1" x14ac:dyDescent="0.3">
      <c r="A42" s="51"/>
      <c r="B42" s="51"/>
      <c r="C42" s="51"/>
      <c r="D42" s="51"/>
      <c r="E42" s="10"/>
      <c r="F42" s="10"/>
      <c r="K42" s="12"/>
      <c r="M42" s="9"/>
    </row>
    <row r="43" spans="1:13" hidden="1" x14ac:dyDescent="0.3">
      <c r="A43" s="50" t="s">
        <v>31</v>
      </c>
      <c r="B43" s="50"/>
      <c r="C43" s="50"/>
      <c r="D43" s="50"/>
      <c r="E43" s="10"/>
      <c r="F43" s="28">
        <v>217269</v>
      </c>
      <c r="I43" s="3">
        <v>1830600</v>
      </c>
      <c r="J43" s="3">
        <v>378300</v>
      </c>
      <c r="K43" s="12"/>
      <c r="M43" s="9"/>
    </row>
    <row r="44" spans="1:13" ht="15.75" hidden="1" customHeight="1" x14ac:dyDescent="0.3">
      <c r="A44" s="50"/>
      <c r="B44" s="50"/>
      <c r="C44" s="50"/>
      <c r="D44" s="50"/>
      <c r="E44" s="10"/>
      <c r="F44" s="29">
        <v>4299115</v>
      </c>
      <c r="I44" s="3" t="e">
        <f>I43*#REF!</f>
        <v>#REF!</v>
      </c>
      <c r="J44" s="3" t="e">
        <f>J43*#REF!</f>
        <v>#REF!</v>
      </c>
    </row>
    <row r="45" spans="1:13" x14ac:dyDescent="0.3">
      <c r="A45" s="20" t="s">
        <v>9</v>
      </c>
      <c r="B45" s="5"/>
      <c r="E45" s="30"/>
      <c r="H45" s="3"/>
      <c r="I45" s="9" t="e">
        <f>I43-I44</f>
        <v>#REF!</v>
      </c>
      <c r="J45" s="9" t="e">
        <f>J43-J44</f>
        <v>#REF!</v>
      </c>
      <c r="K45" s="12" t="e">
        <f>J45*13%</f>
        <v>#REF!</v>
      </c>
      <c r="M45" s="12" t="e">
        <f>K45+J45+I45</f>
        <v>#REF!</v>
      </c>
    </row>
    <row r="46" spans="1:13" x14ac:dyDescent="0.3">
      <c r="A46" s="4"/>
      <c r="B46" s="4"/>
      <c r="E46" s="31">
        <f>F44/2</f>
        <v>2149557.5</v>
      </c>
    </row>
    <row r="47" spans="1:13" x14ac:dyDescent="0.3">
      <c r="A47" s="6"/>
      <c r="B47" s="7"/>
      <c r="I47" s="13" t="s">
        <v>14</v>
      </c>
      <c r="J47" s="13"/>
      <c r="K47" s="17" t="e">
        <f>#REF!</f>
        <v>#REF!</v>
      </c>
    </row>
    <row r="48" spans="1:13" x14ac:dyDescent="0.3">
      <c r="I48" s="13" t="s">
        <v>15</v>
      </c>
      <c r="J48" s="13"/>
      <c r="K48" s="17">
        <f>K38</f>
        <v>2208900</v>
      </c>
    </row>
    <row r="49" spans="4:13" x14ac:dyDescent="0.3">
      <c r="I49" s="13" t="s">
        <v>16</v>
      </c>
      <c r="J49" s="13"/>
      <c r="K49" s="17" t="e">
        <f>K47-K48</f>
        <v>#REF!</v>
      </c>
      <c r="M49" s="9"/>
    </row>
    <row r="50" spans="4:13" x14ac:dyDescent="0.3">
      <c r="D50" s="27"/>
      <c r="E50" s="27"/>
      <c r="I50" s="13" t="s">
        <v>17</v>
      </c>
      <c r="J50" s="13"/>
      <c r="K50" s="15" t="e">
        <f>K49*7.5%</f>
        <v>#REF!</v>
      </c>
    </row>
    <row r="51" spans="4:13" x14ac:dyDescent="0.3">
      <c r="I51" s="13" t="s">
        <v>16</v>
      </c>
      <c r="J51" s="13"/>
      <c r="K51" s="17" t="e">
        <f>K49-K50</f>
        <v>#REF!</v>
      </c>
    </row>
    <row r="52" spans="4:13" x14ac:dyDescent="0.3">
      <c r="I52" s="13" t="s">
        <v>18</v>
      </c>
      <c r="J52" s="13"/>
      <c r="K52" s="15" t="e">
        <f>#REF!*20%</f>
        <v>#REF!</v>
      </c>
    </row>
    <row r="53" spans="4:13" x14ac:dyDescent="0.3">
      <c r="I53" s="13"/>
      <c r="J53" s="13"/>
      <c r="K53" s="15" t="e">
        <f>K51-K52</f>
        <v>#REF!</v>
      </c>
    </row>
    <row r="56" spans="4:13" x14ac:dyDescent="0.3">
      <c r="K56" s="9" t="e">
        <f>K53+K40</f>
        <v>#REF!</v>
      </c>
    </row>
  </sheetData>
  <mergeCells count="13">
    <mergeCell ref="I40:J40"/>
    <mergeCell ref="A7:B7"/>
    <mergeCell ref="A10:F10"/>
    <mergeCell ref="A12:F12"/>
    <mergeCell ref="A43:D44"/>
    <mergeCell ref="A42:D42"/>
    <mergeCell ref="I37:K37"/>
    <mergeCell ref="A36:E36"/>
    <mergeCell ref="A14:F14"/>
    <mergeCell ref="A37:E37"/>
    <mergeCell ref="A38:E38"/>
    <mergeCell ref="A40:E40"/>
    <mergeCell ref="A39:E39"/>
  </mergeCells>
  <printOptions horizontalCentered="1"/>
  <pageMargins left="0" right="0" top="0.19685039370078741" bottom="0" header="0.31496062992125984" footer="0.31496062992125984"/>
  <pageSetup paperSize="9" scale="9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0"/>
  <sheetViews>
    <sheetView workbookViewId="0">
      <selection activeCell="I16" sqref="I16"/>
    </sheetView>
  </sheetViews>
  <sheetFormatPr defaultRowHeight="15" x14ac:dyDescent="0.25"/>
  <cols>
    <col min="2" max="2" width="21.140625" customWidth="1"/>
    <col min="3" max="3" width="13.28515625" bestFit="1" customWidth="1"/>
    <col min="4" max="4" width="18" customWidth="1"/>
    <col min="9" max="9" width="13.7109375" customWidth="1"/>
  </cols>
  <sheetData>
    <row r="2" spans="2:9" x14ac:dyDescent="0.25">
      <c r="H2" t="s">
        <v>32</v>
      </c>
      <c r="I2" s="36">
        <v>4.8107200000000003E-2</v>
      </c>
    </row>
    <row r="3" spans="2:9" ht="15.75" x14ac:dyDescent="0.25">
      <c r="B3" s="33" t="s">
        <v>33</v>
      </c>
      <c r="C3" s="34">
        <v>3661200</v>
      </c>
      <c r="D3" s="34">
        <v>756600</v>
      </c>
    </row>
    <row r="4" spans="2:9" x14ac:dyDescent="0.25">
      <c r="B4" t="s">
        <v>34</v>
      </c>
      <c r="C4" s="35">
        <f>C3*50%</f>
        <v>1830600</v>
      </c>
      <c r="D4" s="35">
        <f>D3*50%</f>
        <v>378300</v>
      </c>
    </row>
    <row r="5" spans="2:9" x14ac:dyDescent="0.25">
      <c r="B5" t="s">
        <v>32</v>
      </c>
      <c r="C5" s="32">
        <f>C4*I2</f>
        <v>88065.04032</v>
      </c>
      <c r="D5" s="32">
        <f>D4*I2</f>
        <v>18198.95376</v>
      </c>
    </row>
    <row r="6" spans="2:9" ht="15.75" x14ac:dyDescent="0.25">
      <c r="B6" s="33" t="s">
        <v>33</v>
      </c>
      <c r="C6" s="34">
        <f>C4-C5</f>
        <v>1742534.9596800001</v>
      </c>
      <c r="D6" s="34">
        <f>D4-D5</f>
        <v>360101.04624</v>
      </c>
    </row>
    <row r="7" spans="2:9" x14ac:dyDescent="0.25">
      <c r="B7" t="s">
        <v>35</v>
      </c>
      <c r="C7">
        <v>0</v>
      </c>
      <c r="D7" s="35">
        <f>D6*13%</f>
        <v>46813.136011200004</v>
      </c>
    </row>
    <row r="8" spans="2:9" ht="15.75" x14ac:dyDescent="0.25">
      <c r="B8" s="33" t="s">
        <v>36</v>
      </c>
      <c r="C8" s="34">
        <f>C7+C6</f>
        <v>1742534.9596800001</v>
      </c>
      <c r="D8" s="34">
        <f>D7+D6</f>
        <v>406914.18225120002</v>
      </c>
    </row>
    <row r="10" spans="2:9" ht="15.75" x14ac:dyDescent="0.25">
      <c r="B10" s="33" t="s">
        <v>37</v>
      </c>
      <c r="C10" s="34"/>
      <c r="D10" s="34">
        <f>D8+C8</f>
        <v>2149449.1419311999</v>
      </c>
    </row>
    <row r="13" spans="2:9" ht="15.75" x14ac:dyDescent="0.25">
      <c r="B13" s="33" t="s">
        <v>33</v>
      </c>
      <c r="C13" s="34">
        <v>3661200</v>
      </c>
      <c r="D13" s="34">
        <v>756600</v>
      </c>
    </row>
    <row r="14" spans="2:9" x14ac:dyDescent="0.25">
      <c r="B14" t="s">
        <v>34</v>
      </c>
      <c r="C14" s="35">
        <f>C13*50%</f>
        <v>1830600</v>
      </c>
      <c r="D14" s="35">
        <f>D13*50%</f>
        <v>378300</v>
      </c>
    </row>
    <row r="15" spans="2:9" x14ac:dyDescent="0.25">
      <c r="B15" t="s">
        <v>35</v>
      </c>
      <c r="C15">
        <v>0</v>
      </c>
      <c r="D15" s="35">
        <f>D14*13%</f>
        <v>49179</v>
      </c>
    </row>
    <row r="16" spans="2:9" ht="15.75" x14ac:dyDescent="0.25">
      <c r="B16" s="33" t="s">
        <v>36</v>
      </c>
      <c r="C16" s="34">
        <f>C15+C14</f>
        <v>1830600</v>
      </c>
      <c r="D16" s="34">
        <f>D15+D14</f>
        <v>427479</v>
      </c>
    </row>
    <row r="17" spans="2:4" x14ac:dyDescent="0.25">
      <c r="B17" t="s">
        <v>32</v>
      </c>
      <c r="C17" s="32">
        <f>C16*I2</f>
        <v>88065.04032</v>
      </c>
      <c r="D17" s="32">
        <f>D16*I2</f>
        <v>20564.8177488</v>
      </c>
    </row>
    <row r="18" spans="2:4" ht="15.75" x14ac:dyDescent="0.25">
      <c r="B18" s="33" t="s">
        <v>37</v>
      </c>
      <c r="C18" s="34">
        <f>C16-C17</f>
        <v>1742534.9596800001</v>
      </c>
      <c r="D18" s="34">
        <f>D16-D17</f>
        <v>406914.18225120002</v>
      </c>
    </row>
    <row r="20" spans="2:4" ht="15.75" x14ac:dyDescent="0.25">
      <c r="B20" s="33" t="s">
        <v>37</v>
      </c>
      <c r="D20" s="37">
        <f>D18+C18</f>
        <v>2149449.1419311999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HVAC</vt:lpstr>
      <vt:lpstr>working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2023-12-29T07:55:31Z</dcterms:modified>
</cp:coreProperties>
</file>