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Pioneer\Running projects\EY 17th &amp; 18th Floor - Dolmen Sky Tower Clifton Karachi\PO\"/>
    </mc:Choice>
  </mc:AlternateContent>
  <xr:revisionPtr revIDLastSave="0" documentId="13_ncr:1_{0CFAE48E-F99A-4B35-8629-2FE1D63BBD98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aster PO" sheetId="1" r:id="rId1"/>
    <sheet name="Phase 1 Delivery" sheetId="2" r:id="rId2"/>
  </sheets>
  <definedNames>
    <definedName name="_xlnm.Print_Area" localSheetId="0">'Master PO'!$A$1:$G$53</definedName>
    <definedName name="_xlnm.Print_Area" localSheetId="1">'Phase 1 Delivery'!$A$1:$G$44</definedName>
    <definedName name="_xlnm.Print_Titles" localSheetId="0">'Master PO'!$17:$17</definedName>
    <definedName name="_xlnm.Print_Titles" localSheetId="1">'Phase 1 Delivery'!#REF!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" i="2" l="1"/>
  <c r="G34" i="2"/>
  <c r="T45" i="2"/>
  <c r="T43" i="2"/>
  <c r="U43" i="2"/>
  <c r="T34" i="2"/>
  <c r="T33" i="2"/>
  <c r="T32" i="2"/>
  <c r="T31" i="2"/>
  <c r="T30" i="2"/>
  <c r="T29" i="2"/>
  <c r="T28" i="2"/>
  <c r="T44" i="2"/>
  <c r="S45" i="2"/>
  <c r="K39" i="2"/>
  <c r="J38" i="2"/>
  <c r="K38" i="2" s="1"/>
  <c r="J37" i="2"/>
  <c r="K37" i="2" s="1"/>
  <c r="X34" i="2"/>
  <c r="X33" i="2"/>
  <c r="X32" i="2"/>
  <c r="J32" i="2"/>
  <c r="K32" i="2" s="1"/>
  <c r="G32" i="2"/>
  <c r="X31" i="2"/>
  <c r="J31" i="2"/>
  <c r="K31" i="2" s="1"/>
  <c r="G31" i="2"/>
  <c r="X30" i="2"/>
  <c r="J30" i="2"/>
  <c r="K30" i="2" s="1"/>
  <c r="G30" i="2"/>
  <c r="X29" i="2"/>
  <c r="J29" i="2"/>
  <c r="K29" i="2" s="1"/>
  <c r="G29" i="2"/>
  <c r="X28" i="2"/>
  <c r="K28" i="2"/>
  <c r="G28" i="2"/>
  <c r="J27" i="2"/>
  <c r="K27" i="2" s="1"/>
  <c r="G27" i="2"/>
  <c r="J26" i="2"/>
  <c r="K26" i="2" s="1"/>
  <c r="G26" i="2"/>
  <c r="G33" i="2" l="1"/>
  <c r="X37" i="2"/>
  <c r="X30" i="1"/>
  <c r="X31" i="1"/>
  <c r="X32" i="1"/>
  <c r="X33" i="1"/>
  <c r="X34" i="1"/>
  <c r="X35" i="1"/>
  <c r="X29" i="1"/>
  <c r="K40" i="1"/>
  <c r="G40" i="1"/>
  <c r="J39" i="1"/>
  <c r="K39" i="1" s="1"/>
  <c r="G39" i="1"/>
  <c r="J38" i="1"/>
  <c r="K38" i="1" s="1"/>
  <c r="G38" i="1"/>
  <c r="X38" i="2" l="1"/>
  <c r="X39" i="2" s="1"/>
  <c r="X40" i="2" s="1"/>
  <c r="X41" i="2" s="1"/>
  <c r="G36" i="2"/>
  <c r="G37" i="2" s="1"/>
  <c r="X38" i="1"/>
  <c r="X39" i="1" s="1"/>
  <c r="X40" i="1"/>
  <c r="X41" i="1" s="1"/>
  <c r="X42" i="1" s="1"/>
  <c r="G41" i="1"/>
  <c r="J33" i="1"/>
  <c r="K33" i="1" s="1"/>
  <c r="J32" i="1"/>
  <c r="K32" i="1" s="1"/>
  <c r="J31" i="1"/>
  <c r="K31" i="1" s="1"/>
  <c r="J30" i="1"/>
  <c r="K30" i="1" s="1"/>
  <c r="K29" i="1"/>
  <c r="J28" i="1"/>
  <c r="K28" i="1" s="1"/>
  <c r="J27" i="1"/>
  <c r="K27" i="1" s="1"/>
  <c r="J19" i="1"/>
  <c r="K19" i="1" s="1"/>
  <c r="K20" i="1"/>
  <c r="K21" i="1"/>
  <c r="K22" i="1"/>
  <c r="K18" i="1"/>
  <c r="G33" i="1"/>
  <c r="G32" i="1"/>
  <c r="G31" i="1"/>
  <c r="G30" i="1"/>
  <c r="G29" i="1"/>
  <c r="G28" i="1"/>
  <c r="G27" i="1"/>
  <c r="G22" i="1"/>
  <c r="H22" i="1" l="1"/>
  <c r="G34" i="1"/>
  <c r="G20" i="1"/>
  <c r="H20" i="1" s="1"/>
  <c r="G21" i="1" l="1"/>
  <c r="H21" i="1" s="1"/>
  <c r="G19" i="1"/>
  <c r="H19" i="1" s="1"/>
  <c r="G18" i="1"/>
  <c r="H18" i="1" s="1"/>
  <c r="G23" i="1" l="1"/>
  <c r="G42" i="1" s="1"/>
  <c r="G43" i="1" s="1"/>
  <c r="G44" i="1" s="1"/>
  <c r="G45" i="1" s="1"/>
  <c r="G46" i="1" s="1"/>
</calcChain>
</file>

<file path=xl/sharedStrings.xml><?xml version="1.0" encoding="utf-8"?>
<sst xmlns="http://schemas.openxmlformats.org/spreadsheetml/2006/main" count="117" uniqueCount="38">
  <si>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</si>
  <si>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</si>
  <si>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</si>
  <si>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</si>
  <si>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</si>
  <si>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</si>
  <si>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</si>
  <si>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</si>
  <si>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 xml:space="preserve">PURCHASE ORDER </t>
  </si>
  <si>
    <t>M/S International Industries Limited</t>
  </si>
  <si>
    <t>ERW Black pipe Plain End  25mm</t>
  </si>
  <si>
    <t>ERW Black pipe Plain End  32mm</t>
  </si>
  <si>
    <t>ERW Black pipe Plain End  50mm</t>
  </si>
  <si>
    <t>LEN</t>
  </si>
  <si>
    <t>Mtr</t>
  </si>
  <si>
    <t>GST 18%</t>
  </si>
  <si>
    <t>Att: Mr. Sohail Rafiq</t>
  </si>
  <si>
    <t>ERW Black pipe Plain End  40mm</t>
  </si>
  <si>
    <t>ERW Black pipe Plain End  100mm</t>
  </si>
  <si>
    <t>ERW Black pipe Plain End  75mm</t>
  </si>
  <si>
    <t>ERW Black pipe Plain End  65mm</t>
  </si>
  <si>
    <t>Discount 7%</t>
  </si>
  <si>
    <t>GRAND TOTAL AMOUNT RS</t>
  </si>
  <si>
    <t>Supply of ERW Black Pipe Plain End - Abbot Office Ocean Tower karachi)</t>
  </si>
  <si>
    <t>Supply of ERW Black Pipe Plain End - EY 17th &amp; 18th &amp; 19th Floor DMC karachi)</t>
  </si>
  <si>
    <t>Supply of ERW Black Pipe Plain End - J outlet Jinnah Icon karachi</t>
  </si>
  <si>
    <t>25mm</t>
  </si>
  <si>
    <t>40mm</t>
  </si>
  <si>
    <t>50mm</t>
  </si>
  <si>
    <t>65mm</t>
  </si>
  <si>
    <t>75mm</t>
  </si>
  <si>
    <t>100mm</t>
  </si>
  <si>
    <t>32mm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</si>
  <si>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</si>
  <si>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NTN #</t>
  </si>
  <si>
    <t>4312149-7</t>
  </si>
  <si>
    <t>Date</t>
  </si>
  <si>
    <t xml:space="preserve">Supply of ERW Black Pipe Plain 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</si>
</sst>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165" fontId="10" fillId="2" borderId="1" xfId="1" applyNumberFormat="1" applyFont="1" applyFill="1" applyBorder="1" applyAlignment="1">
      <alignment vertical="center" shrinkToFit="1"/>
    </xf>
    <xf numFmtId="165" fontId="11" fillId="0" borderId="1" xfId="1" applyNumberFormat="1" applyFont="1" applyBorder="1" applyAlignment="1">
      <alignment horizontal="right" vertical="center" shrinkToFit="1"/>
    </xf>
    <xf numFmtId="165" fontId="10" fillId="0" borderId="1" xfId="1" applyNumberFormat="1" applyFont="1" applyBorder="1" applyAlignment="1">
      <alignment horizontal="right" vertical="center" shrinkToFit="1"/>
    </xf>
    <xf numFmtId="165" fontId="3" fillId="0" borderId="1" xfId="1" applyNumberFormat="1" applyFont="1" applyBorder="1" applyAlignment="1">
      <alignment horizontal="right" vertical="center" shrinkToFit="1"/>
    </xf>
    <xf numFmtId="43" fontId="5" fillId="0" borderId="0" xfId="0" applyNumberFormat="1" applyFont="1" applyAlignment="1">
      <alignment horizontal="left" vertical="top"/>
    </xf>
    <xf numFmtId="0" fontId="14" fillId="3" borderId="1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left" vertical="top"/>
    </xf>
    <xf numFmtId="9" fontId="3" fillId="0" borderId="0" xfId="0" applyNumberFormat="1" applyFont="1" applyAlignment="1">
      <alignment horizontal="left" vertical="top"/>
    </xf>
    <xf numFmtId="165" fontId="1" fillId="0" borderId="1" xfId="1" applyNumberFormat="1" applyFont="1" applyBorder="1" applyAlignment="1">
      <alignment horizontal="right" vertical="center"/>
    </xf>
    <xf numFmtId="15" fontId="1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95251</xdr:colOff>
      <xdr:row>51</xdr:row>
      <xdr:rowOff>66675</xdr:rowOff>
    </xdr:from>
    <xdr:to>
      <xdr:col>12</xdr:col>
      <xdr:colOff>323850</xdr:colOff>
      <xdr:row>55</xdr:row>
      <xdr:rowOff>50347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1" y="10363200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16</xdr:row>
      <xdr:rowOff>0</xdr:rowOff>
    </xdr:from>
    <xdr:to>
      <xdr:col>7</xdr:col>
      <xdr:colOff>612775</xdr:colOff>
      <xdr:row>16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48</xdr:row>
      <xdr:rowOff>19050</xdr:rowOff>
    </xdr:from>
    <xdr:to>
      <xdr:col>11</xdr:col>
      <xdr:colOff>150247</xdr:colOff>
      <xdr:row>49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38100</xdr:colOff>
      <xdr:row>25</xdr:row>
      <xdr:rowOff>0</xdr:rowOff>
    </xdr:from>
    <xdr:ext cx="7289800" cy="0"/>
    <xdr:sp macro="" textlink="">
      <xdr:nvSpPr>
        <xdr:cNvPr id="7" name="Shape 2">
          <a:extLst>
            <a:ext uri="{FF2B5EF4-FFF2-40B4-BE49-F238E27FC236}">
              <a16:creationId xmlns:a16="http://schemas.microsoft.com/office/drawing/2014/main" id="{2E9DA90E-4C42-4670-B7DF-F773548C0941}"/>
            </a:ext>
          </a:extLst>
        </xdr:cNvPr>
        <xdr:cNvSpPr/>
      </xdr:nvSpPr>
      <xdr:spPr>
        <a:xfrm>
          <a:off x="38100" y="36766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36</xdr:row>
      <xdr:rowOff>0</xdr:rowOff>
    </xdr:from>
    <xdr:ext cx="7289800" cy="0"/>
    <xdr:sp macro="" textlink="">
      <xdr:nvSpPr>
        <xdr:cNvPr id="8" name="Shape 2">
          <a:extLst>
            <a:ext uri="{FF2B5EF4-FFF2-40B4-BE49-F238E27FC236}">
              <a16:creationId xmlns:a16="http://schemas.microsoft.com/office/drawing/2014/main" id="{9939B6B7-A29C-429E-94A2-0BEB86FC7A9A}"/>
            </a:ext>
          </a:extLst>
        </xdr:cNvPr>
        <xdr:cNvSpPr/>
      </xdr:nvSpPr>
      <xdr:spPr>
        <a:xfrm>
          <a:off x="38100" y="62960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9</xdr:col>
      <xdr:colOff>466726</xdr:colOff>
      <xdr:row>25</xdr:row>
      <xdr:rowOff>142875</xdr:rowOff>
    </xdr:from>
    <xdr:to>
      <xdr:col>19</xdr:col>
      <xdr:colOff>371476</xdr:colOff>
      <xdr:row>43</xdr:row>
      <xdr:rowOff>210116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59D486-E298-46FD-B077-C3D36A838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62976" y="4876800"/>
          <a:ext cx="6248400" cy="4058216"/>
        </a:xfrm>
        <a:prstGeom prst="rect">
          <a:avLst/>
        </a:prstGeom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11" name="Text Box 69">
          <a:extLst>
            <a:ext uri="{FF2B5EF4-FFF2-40B4-BE49-F238E27FC236}">
              <a16:creationId xmlns:a16="http://schemas.microsoft.com/office/drawing/2014/main" id="{78E0EFFB-C6E0-4803-AC0A-B29C388AA579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12" name="Picture 68">
          <a:extLst>
            <a:ext uri="{FF2B5EF4-FFF2-40B4-BE49-F238E27FC236}">
              <a16:creationId xmlns:a16="http://schemas.microsoft.com/office/drawing/2014/main" id="{773018F1-E81A-401F-95E8-FBC4634A7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133350</xdr:colOff>
      <xdr:row>49</xdr:row>
      <xdr:rowOff>76200</xdr:rowOff>
    </xdr:from>
    <xdr:to>
      <xdr:col>1</xdr:col>
      <xdr:colOff>638175</xdr:colOff>
      <xdr:row>52</xdr:row>
      <xdr:rowOff>104775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AFB5F3-5E5A-4A41-8DED-785D1E619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9972675"/>
          <a:ext cx="847725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95251</xdr:colOff>
      <xdr:row>50</xdr:row>
      <xdr:rowOff>66675</xdr:rowOff>
    </xdr:from>
    <xdr:to>
      <xdr:col>12</xdr:col>
      <xdr:colOff>323850</xdr:colOff>
      <xdr:row>54</xdr:row>
      <xdr:rowOff>50347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D04E50-8386-4AC4-8044-B79851945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58351" y="10353675"/>
          <a:ext cx="838199" cy="783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727075</xdr:colOff>
      <xdr:row>22</xdr:row>
      <xdr:rowOff>0</xdr:rowOff>
    </xdr:to>
    <xdr:sp macro="" textlink="">
      <xdr:nvSpPr>
        <xdr:cNvPr id="3" name="Shape 2">
          <a:extLst>
            <a:ext uri="{FF2B5EF4-FFF2-40B4-BE49-F238E27FC236}">
              <a16:creationId xmlns:a16="http://schemas.microsoft.com/office/drawing/2014/main" id="{CE4BC91D-21F5-4188-AE52-802AADB84D84}"/>
            </a:ext>
          </a:extLst>
        </xdr:cNvPr>
        <xdr:cNvSpPr/>
      </xdr:nvSpPr>
      <xdr:spPr>
        <a:xfrm>
          <a:off x="38100" y="29051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10</xdr:col>
      <xdr:colOff>419100</xdr:colOff>
      <xdr:row>47</xdr:row>
      <xdr:rowOff>19050</xdr:rowOff>
    </xdr:from>
    <xdr:to>
      <xdr:col>11</xdr:col>
      <xdr:colOff>150247</xdr:colOff>
      <xdr:row>48</xdr:row>
      <xdr:rowOff>111122</xdr:rowOff>
    </xdr:to>
    <xdr:pic>
      <xdr:nvPicPr>
        <xdr:cNvPr id="4" name="Picture 1460">
          <a:extLst>
            <a:ext uri="{FF2B5EF4-FFF2-40B4-BE49-F238E27FC236}">
              <a16:creationId xmlns:a16="http://schemas.microsoft.com/office/drawing/2014/main" id="{274C5C5D-E746-48C6-A98F-A89E22CDA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9639300"/>
          <a:ext cx="502672" cy="3587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38100</xdr:colOff>
      <xdr:row>24</xdr:row>
      <xdr:rowOff>0</xdr:rowOff>
    </xdr:from>
    <xdr:ext cx="7289800" cy="0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3647BAE5-A764-4390-AED6-059B0A2B7D82}"/>
            </a:ext>
          </a:extLst>
        </xdr:cNvPr>
        <xdr:cNvSpPr/>
      </xdr:nvSpPr>
      <xdr:spPr>
        <a:xfrm>
          <a:off x="38100" y="47815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oneCellAnchor>
    <xdr:from>
      <xdr:col>0</xdr:col>
      <xdr:colOff>38100</xdr:colOff>
      <xdr:row>33</xdr:row>
      <xdr:rowOff>0</xdr:rowOff>
    </xdr:from>
    <xdr:ext cx="7289800" cy="0"/>
    <xdr:sp macro="" textlink="">
      <xdr:nvSpPr>
        <xdr:cNvPr id="6" name="Shape 2">
          <a:extLst>
            <a:ext uri="{FF2B5EF4-FFF2-40B4-BE49-F238E27FC236}">
              <a16:creationId xmlns:a16="http://schemas.microsoft.com/office/drawing/2014/main" id="{3902ECF9-8C19-4D0B-B8C6-BD8EB668E1E0}"/>
            </a:ext>
          </a:extLst>
        </xdr:cNvPr>
        <xdr:cNvSpPr/>
      </xdr:nvSpPr>
      <xdr:spPr>
        <a:xfrm>
          <a:off x="38100" y="72199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  <xdr:twoCellAnchor editAs="oneCell">
    <xdr:from>
      <xdr:col>8</xdr:col>
      <xdr:colOff>581026</xdr:colOff>
      <xdr:row>22</xdr:row>
      <xdr:rowOff>66675</xdr:rowOff>
    </xdr:from>
    <xdr:to>
      <xdr:col>18</xdr:col>
      <xdr:colOff>485776</xdr:colOff>
      <xdr:row>40</xdr:row>
      <xdr:rowOff>67241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8152AFC-52C5-43FF-864C-277183B67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67676" y="2695575"/>
          <a:ext cx="6248400" cy="4058216"/>
        </a:xfrm>
        <a:prstGeom prst="rect">
          <a:avLst/>
        </a:prstGeom>
      </xdr:spPr>
    </xdr:pic>
    <xdr:clientData/>
  </xdr:twoCellAnchor>
  <xdr:twoCellAnchor>
    <xdr:from>
      <xdr:col>1</xdr:col>
      <xdr:colOff>1108069</xdr:colOff>
      <xdr:row>1</xdr:row>
      <xdr:rowOff>19627</xdr:rowOff>
    </xdr:from>
    <xdr:to>
      <xdr:col>6</xdr:col>
      <xdr:colOff>276224</xdr:colOff>
      <xdr:row>4</xdr:row>
      <xdr:rowOff>6350</xdr:rowOff>
    </xdr:to>
    <xdr:sp macro="" textlink="">
      <xdr:nvSpPr>
        <xdr:cNvPr id="8" name="Text Box 69">
          <a:extLst>
            <a:ext uri="{FF2B5EF4-FFF2-40B4-BE49-F238E27FC236}">
              <a16:creationId xmlns:a16="http://schemas.microsoft.com/office/drawing/2014/main" id="{EFFA61F3-9E93-4517-9900-317A71E41533}"/>
            </a:ext>
          </a:extLst>
        </xdr:cNvPr>
        <xdr:cNvSpPr txBox="1">
          <a:spLocks noChangeArrowheads="1"/>
        </xdr:cNvSpPr>
      </xdr:nvSpPr>
      <xdr:spPr bwMode="auto">
        <a:xfrm>
          <a:off x="1450969" y="219652"/>
          <a:ext cx="4606930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190500</xdr:colOff>
      <xdr:row>0</xdr:row>
      <xdr:rowOff>76200</xdr:rowOff>
    </xdr:from>
    <xdr:to>
      <xdr:col>1</xdr:col>
      <xdr:colOff>1071232</xdr:colOff>
      <xdr:row>4</xdr:row>
      <xdr:rowOff>25758</xdr:rowOff>
    </xdr:to>
    <xdr:pic>
      <xdr:nvPicPr>
        <xdr:cNvPr id="9" name="Picture 68">
          <a:extLst>
            <a:ext uri="{FF2B5EF4-FFF2-40B4-BE49-F238E27FC236}">
              <a16:creationId xmlns:a16="http://schemas.microsoft.com/office/drawing/2014/main" id="{C7BE138B-E618-4C72-9608-01E04FD1B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33400" y="76200"/>
          <a:ext cx="880732" cy="7496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200025</xdr:colOff>
      <xdr:row>50</xdr:row>
      <xdr:rowOff>152400</xdr:rowOff>
    </xdr:from>
    <xdr:to>
      <xdr:col>18</xdr:col>
      <xdr:colOff>438150</xdr:colOff>
      <xdr:row>53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D7AE0C1-61B2-4C9A-8B51-98E5CCFA3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06425" y="10058400"/>
          <a:ext cx="847725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X49"/>
  <sheetViews>
    <sheetView topLeftCell="A16" zoomScaleNormal="100" zoomScaleSheetLayoutView="100" workbookViewId="0">
      <selection activeCell="A46" sqref="A46:F4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9.42578125" style="8" customWidth="1"/>
    <col min="4" max="4" width="6.140625" style="9" customWidth="1"/>
    <col min="5" max="5" width="8.425781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0" width="10.42578125" style="2" bestFit="1" customWidth="1"/>
    <col min="11" max="11" width="11.5703125" style="2" bestFit="1" customWidth="1"/>
    <col min="12" max="23" width="9.140625" style="2"/>
    <col min="24" max="24" width="14.5703125" style="2" bestFit="1" customWidth="1"/>
    <col min="25" max="16384" width="9.140625" style="2"/>
  </cols>
  <sheetData>
    <row r="7" spans="1:7" x14ac:dyDescent="0.25">
      <c r="F7" s="26" t="s">
        <v>36</v>
      </c>
      <c r="G7" s="27">
        <v>45799</v>
      </c>
    </row>
    <row r="8" spans="1:7" x14ac:dyDescent="0.25">
      <c r="F8" s="26" t="s">
        <v>34</v>
      </c>
      <c r="G8" s="28" t="s">
        <v>35</v>
      </c>
    </row>
    <row r="9" spans="1:7" x14ac:dyDescent="0.25">
      <c r="A9" s="1" t="s">
        <v>9</v>
      </c>
      <c r="B9" s="1"/>
      <c r="G9" s="10"/>
    </row>
    <row r="10" spans="1:7" ht="5.25" customHeight="1" x14ac:dyDescent="0.25">
      <c r="A10" s="1"/>
      <c r="B10" s="1"/>
      <c r="G10" s="10"/>
    </row>
    <row r="11" spans="1:7" ht="18.75" x14ac:dyDescent="0.3">
      <c r="A11" s="35" t="s">
        <v>16</v>
      </c>
      <c r="B11" s="35"/>
      <c r="C11" s="35"/>
      <c r="D11" s="35"/>
      <c r="E11" s="35"/>
      <c r="F11" s="35"/>
      <c r="G11" s="35"/>
    </row>
    <row r="12" spans="1:7" ht="7.5" customHeight="1" x14ac:dyDescent="0.25">
      <c r="A12" s="37"/>
      <c r="B12" s="37"/>
      <c r="C12" s="37"/>
      <c r="D12" s="37"/>
      <c r="E12" s="37"/>
      <c r="F12" s="37"/>
      <c r="G12" s="37"/>
    </row>
    <row r="13" spans="1:7" ht="23.25" x14ac:dyDescent="0.35">
      <c r="A13" s="36" t="s">
        <v>8</v>
      </c>
      <c r="B13" s="36"/>
      <c r="C13" s="36"/>
      <c r="D13" s="36"/>
      <c r="E13" s="36"/>
      <c r="F13" s="36"/>
      <c r="G13" s="36"/>
    </row>
    <row r="14" spans="1:7" ht="5.25" customHeight="1" x14ac:dyDescent="0.25"/>
    <row r="15" spans="1:7" ht="5.25" customHeight="1" thickBot="1" x14ac:dyDescent="0.3"/>
    <row r="16" spans="1:7" ht="21.75" thickBot="1" x14ac:dyDescent="0.3">
      <c r="A16" s="31" t="s">
        <v>24</v>
      </c>
      <c r="B16" s="32"/>
      <c r="C16" s="32"/>
      <c r="D16" s="32"/>
      <c r="E16" s="32"/>
      <c r="F16" s="32"/>
      <c r="G16" s="33"/>
    </row>
    <row r="17" spans="1:24" s="3" customFormat="1" x14ac:dyDescent="0.25">
      <c r="A17" s="23" t="s">
        <v>0</v>
      </c>
      <c r="B17" s="12" t="s">
        <v>1</v>
      </c>
      <c r="C17" s="12" t="s">
        <v>2</v>
      </c>
      <c r="D17" s="12" t="s">
        <v>3</v>
      </c>
      <c r="E17" s="12" t="s">
        <v>14</v>
      </c>
      <c r="F17" s="13" t="s">
        <v>6</v>
      </c>
      <c r="G17" s="12" t="s">
        <v>7</v>
      </c>
      <c r="H17" s="15"/>
      <c r="I17" s="15"/>
    </row>
    <row r="18" spans="1:24" s="4" customFormat="1" ht="18" customHeight="1" x14ac:dyDescent="0.25">
      <c r="A18" s="5">
        <v>1</v>
      </c>
      <c r="B18" s="14" t="s">
        <v>10</v>
      </c>
      <c r="C18" s="6">
        <v>268</v>
      </c>
      <c r="D18" s="6" t="s">
        <v>13</v>
      </c>
      <c r="E18" s="6">
        <v>1608</v>
      </c>
      <c r="F18" s="17">
        <v>738.27</v>
      </c>
      <c r="G18" s="21">
        <f>F18*E18</f>
        <v>1187138.1599999999</v>
      </c>
      <c r="H18" s="16">
        <f>G18+G27+G38</f>
        <v>1674396.3599999999</v>
      </c>
      <c r="I18" s="16">
        <v>5355</v>
      </c>
      <c r="J18" s="22">
        <v>268</v>
      </c>
      <c r="K18" s="22">
        <f>J18*6</f>
        <v>1608</v>
      </c>
    </row>
    <row r="19" spans="1:24" s="4" customFormat="1" x14ac:dyDescent="0.25">
      <c r="A19" s="5">
        <v>2</v>
      </c>
      <c r="B19" s="14" t="s">
        <v>11</v>
      </c>
      <c r="C19" s="6">
        <v>60</v>
      </c>
      <c r="D19" s="6" t="s">
        <v>13</v>
      </c>
      <c r="E19" s="6">
        <v>360</v>
      </c>
      <c r="F19" s="17">
        <v>984.87</v>
      </c>
      <c r="G19" s="21">
        <f>F19*E19</f>
        <v>354553.2</v>
      </c>
      <c r="H19" s="16">
        <f>G19+G28+G39</f>
        <v>520011.36</v>
      </c>
      <c r="I19" s="16">
        <v>1200</v>
      </c>
      <c r="J19" s="22">
        <f t="shared" ref="J19" si="0">I19/20</f>
        <v>60</v>
      </c>
      <c r="K19" s="22">
        <f t="shared" ref="K19:K22" si="1">J19*6</f>
        <v>360</v>
      </c>
    </row>
    <row r="20" spans="1:24" s="4" customFormat="1" x14ac:dyDescent="0.25">
      <c r="A20" s="5">
        <v>3</v>
      </c>
      <c r="B20" s="14" t="s">
        <v>17</v>
      </c>
      <c r="C20" s="6">
        <v>68</v>
      </c>
      <c r="D20" s="6" t="s">
        <v>13</v>
      </c>
      <c r="E20" s="6">
        <v>408</v>
      </c>
      <c r="F20" s="17">
        <v>1146.55</v>
      </c>
      <c r="G20" s="21">
        <f>F20*E20</f>
        <v>467792.39999999997</v>
      </c>
      <c r="H20" s="16">
        <f>G20+G29</f>
        <v>557223.29999999993</v>
      </c>
      <c r="I20" s="16">
        <v>1365</v>
      </c>
      <c r="J20" s="22">
        <v>68</v>
      </c>
      <c r="K20" s="22">
        <f t="shared" si="1"/>
        <v>408</v>
      </c>
    </row>
    <row r="21" spans="1:24" s="4" customFormat="1" x14ac:dyDescent="0.25">
      <c r="A21" s="5">
        <v>4</v>
      </c>
      <c r="B21" s="14" t="s">
        <v>12</v>
      </c>
      <c r="C21" s="6">
        <v>32</v>
      </c>
      <c r="D21" s="6" t="s">
        <v>13</v>
      </c>
      <c r="E21" s="6">
        <v>192</v>
      </c>
      <c r="F21" s="17">
        <v>1535.8</v>
      </c>
      <c r="G21" s="21">
        <f>F21*E21</f>
        <v>294873.59999999998</v>
      </c>
      <c r="H21" s="16">
        <f>G21+G30</f>
        <v>479169.6</v>
      </c>
      <c r="I21" s="16">
        <v>645</v>
      </c>
      <c r="J21" s="22">
        <v>32</v>
      </c>
      <c r="K21" s="22">
        <f t="shared" si="1"/>
        <v>192</v>
      </c>
    </row>
    <row r="22" spans="1:24" s="4" customFormat="1" x14ac:dyDescent="0.25">
      <c r="A22" s="5">
        <v>6</v>
      </c>
      <c r="B22" s="14" t="s">
        <v>19</v>
      </c>
      <c r="C22" s="6">
        <v>37</v>
      </c>
      <c r="D22" s="6" t="s">
        <v>13</v>
      </c>
      <c r="E22" s="6">
        <v>222</v>
      </c>
      <c r="F22" s="17">
        <v>3179.7</v>
      </c>
      <c r="G22" s="21">
        <f>F22*E22</f>
        <v>705893.39999999991</v>
      </c>
      <c r="H22" s="16">
        <f>G22+G32</f>
        <v>858518.99999999988</v>
      </c>
      <c r="I22" s="16">
        <v>750</v>
      </c>
      <c r="J22" s="22">
        <v>37</v>
      </c>
      <c r="K22" s="22">
        <f t="shared" si="1"/>
        <v>222</v>
      </c>
    </row>
    <row r="23" spans="1:24" s="3" customFormat="1" ht="18.75" x14ac:dyDescent="0.25">
      <c r="A23" s="7"/>
      <c r="B23" s="7"/>
      <c r="C23" s="34" t="s">
        <v>4</v>
      </c>
      <c r="D23" s="34"/>
      <c r="E23" s="34"/>
      <c r="F23" s="34"/>
      <c r="G23" s="18">
        <f>SUM(G18:G22)</f>
        <v>3010250.76</v>
      </c>
      <c r="H23" s="15"/>
      <c r="I23" s="15"/>
    </row>
    <row r="24" spans="1:24" ht="10.5" customHeight="1" thickBot="1" x14ac:dyDescent="0.3">
      <c r="A24" s="1"/>
      <c r="B24" s="1"/>
      <c r="G24" s="10"/>
    </row>
    <row r="25" spans="1:24" ht="21.75" thickBot="1" x14ac:dyDescent="0.3">
      <c r="A25" s="31" t="s">
        <v>23</v>
      </c>
      <c r="B25" s="32"/>
      <c r="C25" s="32"/>
      <c r="D25" s="32"/>
      <c r="E25" s="32"/>
      <c r="F25" s="32"/>
      <c r="G25" s="33"/>
    </row>
    <row r="26" spans="1:24" s="3" customFormat="1" x14ac:dyDescent="0.25">
      <c r="A26" s="23" t="s">
        <v>0</v>
      </c>
      <c r="B26" s="12" t="s">
        <v>1</v>
      </c>
      <c r="C26" s="12" t="s">
        <v>2</v>
      </c>
      <c r="D26" s="12" t="s">
        <v>3</v>
      </c>
      <c r="E26" s="12" t="s">
        <v>14</v>
      </c>
      <c r="F26" s="13" t="s">
        <v>6</v>
      </c>
      <c r="G26" s="12" t="s">
        <v>7</v>
      </c>
      <c r="H26" s="15"/>
      <c r="I26" s="15"/>
    </row>
    <row r="27" spans="1:24" s="4" customFormat="1" ht="24.75" customHeight="1" x14ac:dyDescent="0.25">
      <c r="A27" s="5">
        <v>1</v>
      </c>
      <c r="B27" s="14" t="s">
        <v>10</v>
      </c>
      <c r="C27" s="6">
        <v>80</v>
      </c>
      <c r="D27" s="6" t="s">
        <v>13</v>
      </c>
      <c r="E27" s="6">
        <v>480</v>
      </c>
      <c r="F27" s="17">
        <v>738.27</v>
      </c>
      <c r="G27" s="21">
        <f t="shared" ref="G27:G33" si="2">F27*E27</f>
        <v>354369.6</v>
      </c>
      <c r="H27" s="16"/>
      <c r="I27" s="16">
        <v>1600</v>
      </c>
      <c r="J27" s="22">
        <f>I27/20</f>
        <v>80</v>
      </c>
      <c r="K27" s="22">
        <f>J27*6</f>
        <v>480</v>
      </c>
    </row>
    <row r="28" spans="1:24" s="4" customFormat="1" x14ac:dyDescent="0.25">
      <c r="A28" s="5">
        <v>2</v>
      </c>
      <c r="B28" s="14" t="s">
        <v>11</v>
      </c>
      <c r="C28" s="6">
        <v>23</v>
      </c>
      <c r="D28" s="6" t="s">
        <v>13</v>
      </c>
      <c r="E28" s="6">
        <v>138</v>
      </c>
      <c r="F28" s="17">
        <v>984.87</v>
      </c>
      <c r="G28" s="21">
        <f t="shared" si="2"/>
        <v>135912.06</v>
      </c>
      <c r="H28" s="16"/>
      <c r="I28" s="16">
        <v>460</v>
      </c>
      <c r="J28" s="22">
        <f t="shared" ref="J28:J33" si="3">I28/20</f>
        <v>23</v>
      </c>
      <c r="K28" s="22">
        <f t="shared" ref="K28:K33" si="4">J28*6</f>
        <v>138</v>
      </c>
    </row>
    <row r="29" spans="1:24" s="4" customFormat="1" x14ac:dyDescent="0.25">
      <c r="A29" s="5">
        <v>3</v>
      </c>
      <c r="B29" s="14" t="s">
        <v>17</v>
      </c>
      <c r="C29" s="6">
        <v>13</v>
      </c>
      <c r="D29" s="6" t="s">
        <v>13</v>
      </c>
      <c r="E29" s="6">
        <v>78</v>
      </c>
      <c r="F29" s="17">
        <v>1146.55</v>
      </c>
      <c r="G29" s="21">
        <f t="shared" si="2"/>
        <v>89430.9</v>
      </c>
      <c r="H29" s="16"/>
      <c r="I29" s="16">
        <v>250</v>
      </c>
      <c r="J29" s="22">
        <v>13</v>
      </c>
      <c r="K29" s="22">
        <f t="shared" si="4"/>
        <v>78</v>
      </c>
      <c r="U29" s="17" t="s">
        <v>26</v>
      </c>
      <c r="V29" s="17">
        <v>550</v>
      </c>
      <c r="W29" s="17">
        <v>738.27</v>
      </c>
      <c r="X29" s="17">
        <f>W29*V29</f>
        <v>406048.5</v>
      </c>
    </row>
    <row r="30" spans="1:24" s="4" customFormat="1" x14ac:dyDescent="0.25">
      <c r="A30" s="5">
        <v>4</v>
      </c>
      <c r="B30" s="14" t="s">
        <v>12</v>
      </c>
      <c r="C30" s="6">
        <v>20</v>
      </c>
      <c r="D30" s="6" t="s">
        <v>13</v>
      </c>
      <c r="E30" s="6">
        <v>120</v>
      </c>
      <c r="F30" s="17">
        <v>1535.8</v>
      </c>
      <c r="G30" s="21">
        <f t="shared" si="2"/>
        <v>184296</v>
      </c>
      <c r="H30" s="16"/>
      <c r="I30" s="16">
        <v>400</v>
      </c>
      <c r="J30" s="22">
        <f t="shared" si="3"/>
        <v>20</v>
      </c>
      <c r="K30" s="22">
        <f t="shared" si="4"/>
        <v>120</v>
      </c>
      <c r="U30" s="17" t="s">
        <v>32</v>
      </c>
      <c r="V30" s="17">
        <v>168</v>
      </c>
      <c r="W30" s="17">
        <v>984.87</v>
      </c>
      <c r="X30" s="17">
        <f t="shared" ref="X30:X35" si="5">W30*V30</f>
        <v>165458.16</v>
      </c>
    </row>
    <row r="31" spans="1:24" s="4" customFormat="1" x14ac:dyDescent="0.25">
      <c r="A31" s="5">
        <v>5</v>
      </c>
      <c r="B31" s="14" t="s">
        <v>20</v>
      </c>
      <c r="C31" s="6">
        <v>10</v>
      </c>
      <c r="D31" s="6" t="s">
        <v>13</v>
      </c>
      <c r="E31" s="6">
        <v>60</v>
      </c>
      <c r="F31" s="17">
        <v>2500.52</v>
      </c>
      <c r="G31" s="21">
        <f t="shared" si="2"/>
        <v>150031.20000000001</v>
      </c>
      <c r="H31" s="16"/>
      <c r="I31" s="16">
        <v>200</v>
      </c>
      <c r="J31" s="22">
        <f t="shared" si="3"/>
        <v>10</v>
      </c>
      <c r="K31" s="22">
        <f t="shared" si="4"/>
        <v>60</v>
      </c>
      <c r="U31" s="17" t="s">
        <v>27</v>
      </c>
      <c r="V31" s="17">
        <v>78</v>
      </c>
      <c r="W31" s="17">
        <v>1146.55</v>
      </c>
      <c r="X31" s="17">
        <f t="shared" si="5"/>
        <v>89430.9</v>
      </c>
    </row>
    <row r="32" spans="1:24" s="4" customFormat="1" x14ac:dyDescent="0.25">
      <c r="A32" s="5">
        <v>6</v>
      </c>
      <c r="B32" s="14" t="s">
        <v>19</v>
      </c>
      <c r="C32" s="6">
        <v>8</v>
      </c>
      <c r="D32" s="6" t="s">
        <v>13</v>
      </c>
      <c r="E32" s="6">
        <v>48</v>
      </c>
      <c r="F32" s="17">
        <v>3179.7</v>
      </c>
      <c r="G32" s="21">
        <f t="shared" si="2"/>
        <v>152625.59999999998</v>
      </c>
      <c r="H32" s="16"/>
      <c r="I32" s="16">
        <v>160</v>
      </c>
      <c r="J32" s="22">
        <f t="shared" si="3"/>
        <v>8</v>
      </c>
      <c r="K32" s="22">
        <f t="shared" si="4"/>
        <v>48</v>
      </c>
      <c r="U32" s="17" t="s">
        <v>28</v>
      </c>
      <c r="V32" s="17">
        <v>120</v>
      </c>
      <c r="W32" s="17">
        <v>1535.8</v>
      </c>
      <c r="X32" s="17">
        <f t="shared" si="5"/>
        <v>184296</v>
      </c>
    </row>
    <row r="33" spans="1:24" s="4" customFormat="1" x14ac:dyDescent="0.25">
      <c r="A33" s="5">
        <v>7</v>
      </c>
      <c r="B33" s="14" t="s">
        <v>18</v>
      </c>
      <c r="C33" s="6">
        <v>12</v>
      </c>
      <c r="D33" s="6" t="s">
        <v>13</v>
      </c>
      <c r="E33" s="6">
        <v>72</v>
      </c>
      <c r="F33" s="17">
        <v>4629.57</v>
      </c>
      <c r="G33" s="21">
        <f t="shared" si="2"/>
        <v>333329.03999999998</v>
      </c>
      <c r="H33" s="16"/>
      <c r="I33" s="16">
        <v>240</v>
      </c>
      <c r="J33" s="22">
        <f t="shared" si="3"/>
        <v>12</v>
      </c>
      <c r="K33" s="22">
        <f t="shared" si="4"/>
        <v>72</v>
      </c>
      <c r="U33" s="17" t="s">
        <v>29</v>
      </c>
      <c r="V33" s="17">
        <v>60</v>
      </c>
      <c r="W33" s="17">
        <v>2500.52</v>
      </c>
      <c r="X33" s="17">
        <f t="shared" si="5"/>
        <v>150031.20000000001</v>
      </c>
    </row>
    <row r="34" spans="1:24" s="3" customFormat="1" ht="18.75" x14ac:dyDescent="0.25">
      <c r="A34" s="7"/>
      <c r="B34" s="7"/>
      <c r="C34" s="34" t="s">
        <v>4</v>
      </c>
      <c r="D34" s="34"/>
      <c r="E34" s="34"/>
      <c r="F34" s="34"/>
      <c r="G34" s="18">
        <f>SUM(G27:G33)</f>
        <v>1399994.4</v>
      </c>
      <c r="H34" s="15"/>
      <c r="I34" s="15"/>
      <c r="U34" s="17" t="s">
        <v>30</v>
      </c>
      <c r="V34" s="17">
        <v>48</v>
      </c>
      <c r="W34" s="17">
        <v>3179.7</v>
      </c>
      <c r="X34" s="17">
        <f t="shared" si="5"/>
        <v>152625.59999999998</v>
      </c>
    </row>
    <row r="35" spans="1:24" ht="16.5" thickBot="1" x14ac:dyDescent="0.3">
      <c r="A35" s="1"/>
      <c r="B35" s="1"/>
      <c r="G35" s="10"/>
      <c r="U35" s="17" t="s">
        <v>31</v>
      </c>
      <c r="V35" s="17">
        <v>120</v>
      </c>
      <c r="W35" s="17">
        <v>4629.57</v>
      </c>
      <c r="X35" s="17">
        <f t="shared" si="5"/>
        <v>555548.39999999991</v>
      </c>
    </row>
    <row r="36" spans="1:24" ht="21.75" thickBot="1" x14ac:dyDescent="0.3">
      <c r="A36" s="31" t="s">
        <v>25</v>
      </c>
      <c r="B36" s="32"/>
      <c r="C36" s="32"/>
      <c r="D36" s="32"/>
      <c r="E36" s="32"/>
      <c r="F36" s="32"/>
      <c r="G36" s="33"/>
    </row>
    <row r="37" spans="1:24" s="3" customFormat="1" x14ac:dyDescent="0.25">
      <c r="A37" s="23" t="s">
        <v>0</v>
      </c>
      <c r="B37" s="12" t="s">
        <v>1</v>
      </c>
      <c r="C37" s="12" t="s">
        <v>2</v>
      </c>
      <c r="D37" s="12" t="s">
        <v>3</v>
      </c>
      <c r="E37" s="12" t="s">
        <v>14</v>
      </c>
      <c r="F37" s="13" t="s">
        <v>6</v>
      </c>
      <c r="G37" s="12" t="s">
        <v>7</v>
      </c>
      <c r="H37" s="15"/>
      <c r="I37" s="15"/>
    </row>
    <row r="38" spans="1:24" s="4" customFormat="1" ht="20.25" customHeight="1" x14ac:dyDescent="0.25">
      <c r="A38" s="5">
        <v>1</v>
      </c>
      <c r="B38" s="14" t="s">
        <v>10</v>
      </c>
      <c r="C38" s="6">
        <v>30</v>
      </c>
      <c r="D38" s="6" t="s">
        <v>13</v>
      </c>
      <c r="E38" s="6">
        <v>180</v>
      </c>
      <c r="F38" s="17">
        <v>738.27</v>
      </c>
      <c r="G38" s="21">
        <f>F38*E38</f>
        <v>132888.6</v>
      </c>
      <c r="H38" s="16"/>
      <c r="I38" s="16">
        <v>600</v>
      </c>
      <c r="J38" s="22">
        <f>I38/20</f>
        <v>30</v>
      </c>
      <c r="K38" s="22">
        <f>J38*6</f>
        <v>180</v>
      </c>
      <c r="X38" s="17">
        <f>SUM(X29:X37)</f>
        <v>1703438.7599999998</v>
      </c>
    </row>
    <row r="39" spans="1:24" s="4" customFormat="1" x14ac:dyDescent="0.25">
      <c r="A39" s="5">
        <v>2</v>
      </c>
      <c r="B39" s="14" t="s">
        <v>11</v>
      </c>
      <c r="C39" s="6">
        <v>5</v>
      </c>
      <c r="D39" s="6" t="s">
        <v>13</v>
      </c>
      <c r="E39" s="6">
        <v>30</v>
      </c>
      <c r="F39" s="17">
        <v>984.87</v>
      </c>
      <c r="G39" s="21">
        <f>F39*E39</f>
        <v>29546.1</v>
      </c>
      <c r="H39" s="16"/>
      <c r="I39" s="16">
        <v>100</v>
      </c>
      <c r="J39" s="22">
        <f t="shared" ref="J39" si="6">I39/20</f>
        <v>5</v>
      </c>
      <c r="K39" s="22">
        <f t="shared" ref="K39:K40" si="7">J39*6</f>
        <v>30</v>
      </c>
      <c r="W39" s="24">
        <v>7.0000000000000007E-2</v>
      </c>
      <c r="X39" s="17">
        <f>X38*7%</f>
        <v>119240.7132</v>
      </c>
    </row>
    <row r="40" spans="1:24" s="4" customFormat="1" x14ac:dyDescent="0.25">
      <c r="A40" s="5">
        <v>3</v>
      </c>
      <c r="B40" s="14" t="s">
        <v>18</v>
      </c>
      <c r="C40" s="6">
        <v>8</v>
      </c>
      <c r="D40" s="6" t="s">
        <v>13</v>
      </c>
      <c r="E40" s="6">
        <v>48</v>
      </c>
      <c r="F40" s="17">
        <v>4629.57</v>
      </c>
      <c r="G40" s="21">
        <f>F40*E40</f>
        <v>222219.36</v>
      </c>
      <c r="H40" s="16"/>
      <c r="I40" s="16">
        <v>150</v>
      </c>
      <c r="J40" s="22">
        <v>8</v>
      </c>
      <c r="K40" s="22">
        <f t="shared" si="7"/>
        <v>48</v>
      </c>
      <c r="X40" s="17">
        <f>X38-X39</f>
        <v>1584198.0467999997</v>
      </c>
    </row>
    <row r="41" spans="1:24" s="3" customFormat="1" ht="18.75" x14ac:dyDescent="0.25">
      <c r="A41" s="7"/>
      <c r="B41" s="7"/>
      <c r="C41" s="34" t="s">
        <v>4</v>
      </c>
      <c r="D41" s="34"/>
      <c r="E41" s="34"/>
      <c r="F41" s="34"/>
      <c r="G41" s="18">
        <f>SUM(G38:G40)</f>
        <v>384654.06</v>
      </c>
      <c r="H41" s="15"/>
      <c r="I41" s="15"/>
      <c r="W41" s="25">
        <v>0.18</v>
      </c>
      <c r="X41" s="17">
        <f>X40*18%</f>
        <v>285155.64842399996</v>
      </c>
    </row>
    <row r="42" spans="1:24" s="3" customFormat="1" ht="18.75" x14ac:dyDescent="0.25">
      <c r="A42" s="7"/>
      <c r="B42" s="7"/>
      <c r="C42" s="34" t="s">
        <v>22</v>
      </c>
      <c r="D42" s="34"/>
      <c r="E42" s="34"/>
      <c r="F42" s="34"/>
      <c r="G42" s="18">
        <f>G41+G34+G23</f>
        <v>4794899.22</v>
      </c>
      <c r="H42" s="15"/>
      <c r="I42" s="15"/>
      <c r="X42" s="17">
        <f>X41+X40</f>
        <v>1869353.6952239997</v>
      </c>
    </row>
    <row r="43" spans="1:24" s="3" customFormat="1" ht="17.45" customHeight="1" x14ac:dyDescent="0.25">
      <c r="A43" s="29" t="s">
        <v>21</v>
      </c>
      <c r="B43" s="29"/>
      <c r="C43" s="29"/>
      <c r="D43" s="29"/>
      <c r="E43" s="29"/>
      <c r="F43" s="29"/>
      <c r="G43" s="19">
        <f>G42*7%</f>
        <v>335642.94540000003</v>
      </c>
      <c r="H43" s="15"/>
      <c r="I43" s="15"/>
    </row>
    <row r="44" spans="1:24" s="3" customFormat="1" ht="18.75" x14ac:dyDescent="0.25">
      <c r="A44" s="30" t="s">
        <v>5</v>
      </c>
      <c r="B44" s="30"/>
      <c r="C44" s="30"/>
      <c r="D44" s="30"/>
      <c r="E44" s="30"/>
      <c r="F44" s="30"/>
      <c r="G44" s="20">
        <f>G42-G43</f>
        <v>4459256.2746000001</v>
      </c>
      <c r="H44" s="15"/>
      <c r="I44" s="15"/>
    </row>
    <row r="45" spans="1:24" s="3" customFormat="1" ht="18.75" x14ac:dyDescent="0.25">
      <c r="A45" s="29" t="s">
        <v>15</v>
      </c>
      <c r="B45" s="29"/>
      <c r="C45" s="29"/>
      <c r="D45" s="29"/>
      <c r="E45" s="29"/>
      <c r="F45" s="29"/>
      <c r="G45" s="19">
        <f>G44*18%</f>
        <v>802666.12942799996</v>
      </c>
      <c r="H45" s="15"/>
      <c r="I45" s="15"/>
    </row>
    <row r="46" spans="1:24" s="3" customFormat="1" ht="18.75" x14ac:dyDescent="0.25">
      <c r="A46" s="30" t="s">
        <v>5</v>
      </c>
      <c r="B46" s="30"/>
      <c r="C46" s="30"/>
      <c r="D46" s="30"/>
      <c r="E46" s="30"/>
      <c r="F46" s="30"/>
      <c r="G46" s="20">
        <f>G45+G44</f>
        <v>5261922.4040280003</v>
      </c>
      <c r="H46" s="15"/>
      <c r="I46" s="15"/>
    </row>
    <row r="47" spans="1:24" ht="5.25" customHeight="1" x14ac:dyDescent="0.25"/>
    <row r="48" spans="1:24" ht="5.25" customHeight="1" x14ac:dyDescent="0.25"/>
    <row r="49" spans="1:1" ht="21" customHeight="1" x14ac:dyDescent="0.3">
      <c r="A49" s="1" t="s">
        <v>33</v>
      </c>
    </row>
  </sheetData>
  <mergeCells count="14">
    <mergeCell ref="A11:G11"/>
    <mergeCell ref="A13:G13"/>
    <mergeCell ref="C23:F23"/>
    <mergeCell ref="A43:F43"/>
    <mergeCell ref="A44:F44"/>
    <mergeCell ref="A16:G16"/>
    <mergeCell ref="A12:G12"/>
    <mergeCell ref="A45:F45"/>
    <mergeCell ref="A46:F46"/>
    <mergeCell ref="A25:G25"/>
    <mergeCell ref="C34:F34"/>
    <mergeCell ref="A36:G36"/>
    <mergeCell ref="C41:F41"/>
    <mergeCell ref="C42:F42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FCBA-AEE4-436A-879A-58DB68EA8EDF}">
  <dimension ref="A14:X48"/>
  <sheetViews>
    <sheetView tabSelected="1" topLeftCell="A19" zoomScaleNormal="100" zoomScaleSheetLayoutView="100" workbookViewId="0">
      <selection activeCell="I15" sqref="I15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9.42578125" style="8" customWidth="1"/>
    <col min="4" max="4" width="6.140625" style="9" customWidth="1"/>
    <col min="5" max="5" width="6.710937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0" width="10.42578125" style="2" bestFit="1" customWidth="1"/>
    <col min="11" max="11" width="11.5703125" style="2" bestFit="1" customWidth="1"/>
    <col min="12" max="23" width="9.140625" style="2"/>
    <col min="24" max="24" width="14.5703125" style="2" bestFit="1" customWidth="1"/>
    <col min="25" max="16384" width="9.140625" style="2"/>
  </cols>
  <sheetData>
    <row r="14" spans="1:24" s="11" customFormat="1" x14ac:dyDescent="0.25">
      <c r="A14" s="2"/>
      <c r="B14" s="2"/>
      <c r="C14" s="8"/>
      <c r="D14" s="9"/>
      <c r="E14" s="9"/>
      <c r="F14" s="26" t="s">
        <v>36</v>
      </c>
      <c r="G14" s="27">
        <v>45799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s="11" customFormat="1" x14ac:dyDescent="0.25">
      <c r="A15" s="2"/>
      <c r="B15" s="2"/>
      <c r="C15" s="8"/>
      <c r="D15" s="9"/>
      <c r="E15" s="9"/>
      <c r="F15" s="26" t="s">
        <v>34</v>
      </c>
      <c r="G15" s="28" t="s">
        <v>35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s="11" customFormat="1" x14ac:dyDescent="0.25">
      <c r="A16" s="1" t="s">
        <v>9</v>
      </c>
      <c r="B16" s="1"/>
      <c r="C16" s="8"/>
      <c r="D16" s="9"/>
      <c r="E16" s="9"/>
      <c r="G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s="11" customFormat="1" ht="5.25" customHeight="1" x14ac:dyDescent="0.25">
      <c r="A17" s="1"/>
      <c r="B17" s="1"/>
      <c r="C17" s="8"/>
      <c r="D17" s="9"/>
      <c r="E17" s="9"/>
      <c r="G17" s="1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s="11" customFormat="1" ht="18.75" x14ac:dyDescent="0.3">
      <c r="A18" s="35" t="s">
        <v>16</v>
      </c>
      <c r="B18" s="35"/>
      <c r="C18" s="35"/>
      <c r="D18" s="35"/>
      <c r="E18" s="35"/>
      <c r="F18" s="35"/>
      <c r="G18" s="3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s="11" customFormat="1" ht="7.5" customHeight="1" x14ac:dyDescent="0.25">
      <c r="A19" s="37"/>
      <c r="B19" s="37"/>
      <c r="C19" s="37"/>
      <c r="D19" s="37"/>
      <c r="E19" s="37"/>
      <c r="F19" s="37"/>
      <c r="G19" s="3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s="11" customFormat="1" ht="23.25" x14ac:dyDescent="0.35">
      <c r="A20" s="36" t="s">
        <v>8</v>
      </c>
      <c r="B20" s="36"/>
      <c r="C20" s="36"/>
      <c r="D20" s="36"/>
      <c r="E20" s="36"/>
      <c r="F20" s="36"/>
      <c r="G20" s="36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s="11" customFormat="1" ht="5.25" customHeight="1" x14ac:dyDescent="0.25">
      <c r="A21" s="2"/>
      <c r="B21" s="2"/>
      <c r="C21" s="8"/>
      <c r="D21" s="9"/>
      <c r="E21" s="9"/>
      <c r="G21" s="9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s="11" customFormat="1" ht="5.25" customHeight="1" x14ac:dyDescent="0.25">
      <c r="A22" s="2"/>
      <c r="B22" s="2"/>
      <c r="C22" s="8"/>
      <c r="D22" s="9"/>
      <c r="E22" s="9"/>
      <c r="G22" s="9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0.5" customHeight="1" thickBot="1" x14ac:dyDescent="0.3">
      <c r="A23" s="1"/>
      <c r="B23" s="1"/>
      <c r="G23" s="10"/>
    </row>
    <row r="24" spans="1:24" s="11" customFormat="1" ht="21.75" thickBot="1" x14ac:dyDescent="0.3">
      <c r="A24" s="31" t="s">
        <v>37</v>
      </c>
      <c r="B24" s="32"/>
      <c r="C24" s="32"/>
      <c r="D24" s="32"/>
      <c r="E24" s="32"/>
      <c r="F24" s="32"/>
      <c r="G24" s="33"/>
    </row>
    <row r="25" spans="1:24" s="3" customFormat="1" ht="22.5" customHeight="1" x14ac:dyDescent="0.25">
      <c r="A25" s="23" t="s">
        <v>0</v>
      </c>
      <c r="B25" s="12" t="s">
        <v>1</v>
      </c>
      <c r="C25" s="12" t="s">
        <v>2</v>
      </c>
      <c r="D25" s="12" t="s">
        <v>3</v>
      </c>
      <c r="E25" s="12" t="s">
        <v>14</v>
      </c>
      <c r="F25" s="13" t="s">
        <v>6</v>
      </c>
      <c r="G25" s="12" t="s">
        <v>7</v>
      </c>
      <c r="H25" s="15"/>
      <c r="I25" s="15"/>
    </row>
    <row r="26" spans="1:24" s="4" customFormat="1" ht="24.75" customHeight="1" x14ac:dyDescent="0.25">
      <c r="A26" s="5">
        <v>1</v>
      </c>
      <c r="B26" s="14" t="s">
        <v>10</v>
      </c>
      <c r="C26" s="6">
        <v>92</v>
      </c>
      <c r="D26" s="6" t="s">
        <v>13</v>
      </c>
      <c r="E26" s="6">
        <v>552</v>
      </c>
      <c r="F26" s="17">
        <v>738.27</v>
      </c>
      <c r="G26" s="21">
        <f t="shared" ref="G26:G32" si="0">F26*E26</f>
        <v>407525.04</v>
      </c>
      <c r="H26" s="16"/>
      <c r="I26" s="16">
        <v>1600</v>
      </c>
      <c r="J26" s="22">
        <f>I26/20</f>
        <v>80</v>
      </c>
      <c r="K26" s="22">
        <f>J26*6</f>
        <v>480</v>
      </c>
    </row>
    <row r="27" spans="1:24" s="4" customFormat="1" x14ac:dyDescent="0.25">
      <c r="A27" s="5">
        <v>2</v>
      </c>
      <c r="B27" s="14" t="s">
        <v>11</v>
      </c>
      <c r="C27" s="6">
        <v>28</v>
      </c>
      <c r="D27" s="6" t="s">
        <v>13</v>
      </c>
      <c r="E27" s="6">
        <v>168</v>
      </c>
      <c r="F27" s="17">
        <v>984.87</v>
      </c>
      <c r="G27" s="21">
        <f t="shared" si="0"/>
        <v>165458.16</v>
      </c>
      <c r="H27" s="16"/>
      <c r="I27" s="16">
        <v>460</v>
      </c>
      <c r="J27" s="22">
        <f t="shared" ref="J27:J32" si="1">I27/20</f>
        <v>23</v>
      </c>
      <c r="K27" s="22">
        <f t="shared" ref="K27:K32" si="2">J27*6</f>
        <v>138</v>
      </c>
    </row>
    <row r="28" spans="1:24" s="4" customFormat="1" x14ac:dyDescent="0.25">
      <c r="A28" s="5">
        <v>3</v>
      </c>
      <c r="B28" s="14" t="s">
        <v>17</v>
      </c>
      <c r="C28" s="6">
        <v>13</v>
      </c>
      <c r="D28" s="6" t="s">
        <v>13</v>
      </c>
      <c r="E28" s="6">
        <v>78</v>
      </c>
      <c r="F28" s="17">
        <v>1146.55</v>
      </c>
      <c r="G28" s="21">
        <f t="shared" si="0"/>
        <v>89430.9</v>
      </c>
      <c r="H28" s="16"/>
      <c r="I28" s="16">
        <v>250</v>
      </c>
      <c r="J28" s="22">
        <v>13</v>
      </c>
      <c r="K28" s="22">
        <f t="shared" si="2"/>
        <v>78</v>
      </c>
      <c r="T28" s="22">
        <f t="shared" ref="T28:T34" si="3">V28/6</f>
        <v>91.666666666666671</v>
      </c>
      <c r="U28" s="17" t="s">
        <v>26</v>
      </c>
      <c r="V28" s="17">
        <v>550</v>
      </c>
      <c r="W28" s="17">
        <v>738.27</v>
      </c>
      <c r="X28" s="17">
        <f>W28*V28</f>
        <v>406048.5</v>
      </c>
    </row>
    <row r="29" spans="1:24" s="4" customFormat="1" x14ac:dyDescent="0.25">
      <c r="A29" s="5">
        <v>4</v>
      </c>
      <c r="B29" s="14" t="s">
        <v>12</v>
      </c>
      <c r="C29" s="6">
        <v>20</v>
      </c>
      <c r="D29" s="6" t="s">
        <v>13</v>
      </c>
      <c r="E29" s="6">
        <v>120</v>
      </c>
      <c r="F29" s="17">
        <v>1535.8</v>
      </c>
      <c r="G29" s="21">
        <f t="shared" si="0"/>
        <v>184296</v>
      </c>
      <c r="H29" s="16"/>
      <c r="I29" s="16">
        <v>400</v>
      </c>
      <c r="J29" s="22">
        <f t="shared" si="1"/>
        <v>20</v>
      </c>
      <c r="K29" s="22">
        <f t="shared" si="2"/>
        <v>120</v>
      </c>
      <c r="T29" s="22">
        <f t="shared" si="3"/>
        <v>28</v>
      </c>
      <c r="U29" s="17" t="s">
        <v>32</v>
      </c>
      <c r="V29" s="17">
        <v>168</v>
      </c>
      <c r="W29" s="17">
        <v>984.87</v>
      </c>
      <c r="X29" s="17">
        <f t="shared" ref="X29:X34" si="4">W29*V29</f>
        <v>165458.16</v>
      </c>
    </row>
    <row r="30" spans="1:24" s="4" customFormat="1" x14ac:dyDescent="0.25">
      <c r="A30" s="5">
        <v>5</v>
      </c>
      <c r="B30" s="14" t="s">
        <v>20</v>
      </c>
      <c r="C30" s="6">
        <v>10</v>
      </c>
      <c r="D30" s="6" t="s">
        <v>13</v>
      </c>
      <c r="E30" s="6">
        <v>60</v>
      </c>
      <c r="F30" s="17">
        <v>2500.52</v>
      </c>
      <c r="G30" s="21">
        <f t="shared" si="0"/>
        <v>150031.20000000001</v>
      </c>
      <c r="H30" s="16"/>
      <c r="I30" s="16">
        <v>200</v>
      </c>
      <c r="J30" s="22">
        <f t="shared" si="1"/>
        <v>10</v>
      </c>
      <c r="K30" s="22">
        <f t="shared" si="2"/>
        <v>60</v>
      </c>
      <c r="T30" s="22">
        <f t="shared" si="3"/>
        <v>13</v>
      </c>
      <c r="U30" s="17" t="s">
        <v>27</v>
      </c>
      <c r="V30" s="17">
        <v>78</v>
      </c>
      <c r="W30" s="17">
        <v>1146.55</v>
      </c>
      <c r="X30" s="17">
        <f t="shared" si="4"/>
        <v>89430.9</v>
      </c>
    </row>
    <row r="31" spans="1:24" s="4" customFormat="1" x14ac:dyDescent="0.25">
      <c r="A31" s="5">
        <v>6</v>
      </c>
      <c r="B31" s="14" t="s">
        <v>19</v>
      </c>
      <c r="C31" s="6">
        <v>8</v>
      </c>
      <c r="D31" s="6" t="s">
        <v>13</v>
      </c>
      <c r="E31" s="6">
        <v>48</v>
      </c>
      <c r="F31" s="17">
        <v>3179.7</v>
      </c>
      <c r="G31" s="21">
        <f t="shared" si="0"/>
        <v>152625.59999999998</v>
      </c>
      <c r="H31" s="16"/>
      <c r="I31" s="16">
        <v>160</v>
      </c>
      <c r="J31" s="22">
        <f t="shared" si="1"/>
        <v>8</v>
      </c>
      <c r="K31" s="22">
        <f t="shared" si="2"/>
        <v>48</v>
      </c>
      <c r="T31" s="22">
        <f t="shared" si="3"/>
        <v>20</v>
      </c>
      <c r="U31" s="17" t="s">
        <v>28</v>
      </c>
      <c r="V31" s="17">
        <v>120</v>
      </c>
      <c r="W31" s="17">
        <v>1535.8</v>
      </c>
      <c r="X31" s="17">
        <f t="shared" si="4"/>
        <v>184296</v>
      </c>
    </row>
    <row r="32" spans="1:24" s="4" customFormat="1" x14ac:dyDescent="0.25">
      <c r="A32" s="5">
        <v>7</v>
      </c>
      <c r="B32" s="14" t="s">
        <v>18</v>
      </c>
      <c r="C32" s="6">
        <v>20</v>
      </c>
      <c r="D32" s="6" t="s">
        <v>13</v>
      </c>
      <c r="E32" s="6">
        <v>120</v>
      </c>
      <c r="F32" s="17">
        <v>4629.57</v>
      </c>
      <c r="G32" s="21">
        <f t="shared" si="0"/>
        <v>555548.39999999991</v>
      </c>
      <c r="H32" s="16"/>
      <c r="I32" s="16">
        <v>240</v>
      </c>
      <c r="J32" s="22">
        <f t="shared" si="1"/>
        <v>12</v>
      </c>
      <c r="K32" s="22">
        <f t="shared" si="2"/>
        <v>72</v>
      </c>
      <c r="T32" s="22">
        <f t="shared" si="3"/>
        <v>10</v>
      </c>
      <c r="U32" s="17" t="s">
        <v>29</v>
      </c>
      <c r="V32" s="17">
        <v>60</v>
      </c>
      <c r="W32" s="17">
        <v>2500.52</v>
      </c>
      <c r="X32" s="17">
        <f t="shared" si="4"/>
        <v>150031.20000000001</v>
      </c>
    </row>
    <row r="33" spans="1:24" s="3" customFormat="1" ht="18.75" x14ac:dyDescent="0.25">
      <c r="A33" s="7"/>
      <c r="B33" s="7"/>
      <c r="C33" s="34" t="s">
        <v>4</v>
      </c>
      <c r="D33" s="34"/>
      <c r="E33" s="34"/>
      <c r="F33" s="34"/>
      <c r="G33" s="18">
        <f>SUM(G26:G32)</f>
        <v>1704915.2999999998</v>
      </c>
      <c r="H33" s="15"/>
      <c r="I33" s="15"/>
      <c r="T33" s="22">
        <f t="shared" si="3"/>
        <v>8</v>
      </c>
      <c r="U33" s="17" t="s">
        <v>30</v>
      </c>
      <c r="V33" s="17">
        <v>48</v>
      </c>
      <c r="W33" s="17">
        <v>3179.7</v>
      </c>
      <c r="X33" s="17">
        <f t="shared" si="4"/>
        <v>152625.59999999998</v>
      </c>
    </row>
    <row r="34" spans="1:24" ht="18.75" x14ac:dyDescent="0.25">
      <c r="A34" s="29" t="s">
        <v>21</v>
      </c>
      <c r="B34" s="29"/>
      <c r="C34" s="29"/>
      <c r="D34" s="29"/>
      <c r="E34" s="29"/>
      <c r="F34" s="29"/>
      <c r="G34" s="19">
        <f>G33*7%</f>
        <v>119344.071</v>
      </c>
      <c r="T34" s="22">
        <f t="shared" si="3"/>
        <v>20</v>
      </c>
      <c r="U34" s="17" t="s">
        <v>31</v>
      </c>
      <c r="V34" s="17">
        <v>120</v>
      </c>
      <c r="W34" s="17">
        <v>4629.57</v>
      </c>
      <c r="X34" s="17">
        <f t="shared" si="4"/>
        <v>555548.39999999991</v>
      </c>
    </row>
    <row r="35" spans="1:24" ht="18.75" x14ac:dyDescent="0.25">
      <c r="A35" s="30" t="s">
        <v>5</v>
      </c>
      <c r="B35" s="30"/>
      <c r="C35" s="30"/>
      <c r="D35" s="30"/>
      <c r="E35" s="30"/>
      <c r="F35" s="30"/>
      <c r="G35" s="20">
        <f>G33-G34</f>
        <v>1585571.2289999998</v>
      </c>
    </row>
    <row r="36" spans="1:24" s="3" customFormat="1" ht="18.75" x14ac:dyDescent="0.25">
      <c r="A36" s="29" t="s">
        <v>15</v>
      </c>
      <c r="B36" s="29"/>
      <c r="C36" s="29"/>
      <c r="D36" s="29"/>
      <c r="E36" s="29"/>
      <c r="F36" s="29"/>
      <c r="G36" s="19">
        <f>G35*18%</f>
        <v>285402.82121999998</v>
      </c>
      <c r="H36" s="15"/>
      <c r="I36" s="15"/>
    </row>
    <row r="37" spans="1:24" s="4" customFormat="1" ht="20.25" customHeight="1" x14ac:dyDescent="0.25">
      <c r="A37" s="30" t="s">
        <v>5</v>
      </c>
      <c r="B37" s="30"/>
      <c r="C37" s="30"/>
      <c r="D37" s="30"/>
      <c r="E37" s="30"/>
      <c r="F37" s="30"/>
      <c r="G37" s="20">
        <f>G36+G35</f>
        <v>1870974.0502199999</v>
      </c>
      <c r="H37" s="16"/>
      <c r="I37" s="16">
        <v>600</v>
      </c>
      <c r="J37" s="22">
        <f>I37/20</f>
        <v>30</v>
      </c>
      <c r="K37" s="22">
        <f>J37*6</f>
        <v>180</v>
      </c>
      <c r="X37" s="17">
        <f>SUM(X28:X36)</f>
        <v>1703438.7599999998</v>
      </c>
    </row>
    <row r="38" spans="1:24" s="4" customFormat="1" x14ac:dyDescent="0.25">
      <c r="A38" s="2"/>
      <c r="B38" s="2"/>
      <c r="C38" s="8"/>
      <c r="D38" s="9"/>
      <c r="E38" s="9"/>
      <c r="F38" s="11"/>
      <c r="G38" s="9"/>
      <c r="H38" s="16"/>
      <c r="I38" s="16">
        <v>100</v>
      </c>
      <c r="J38" s="22">
        <f t="shared" ref="J38" si="5">I38/20</f>
        <v>5</v>
      </c>
      <c r="K38" s="22">
        <f t="shared" ref="K38:K39" si="6">J38*6</f>
        <v>30</v>
      </c>
      <c r="W38" s="24">
        <v>7.0000000000000007E-2</v>
      </c>
      <c r="X38" s="17">
        <f>X37*7%</f>
        <v>119240.7132</v>
      </c>
    </row>
    <row r="39" spans="1:24" s="4" customFormat="1" x14ac:dyDescent="0.25">
      <c r="A39" s="2"/>
      <c r="B39" s="2"/>
      <c r="C39" s="8"/>
      <c r="D39" s="9"/>
      <c r="E39" s="9"/>
      <c r="F39" s="11"/>
      <c r="G39" s="9"/>
      <c r="H39" s="16"/>
      <c r="I39" s="16">
        <v>150</v>
      </c>
      <c r="J39" s="22">
        <v>8</v>
      </c>
      <c r="K39" s="22">
        <f t="shared" si="6"/>
        <v>48</v>
      </c>
      <c r="X39" s="17">
        <f>X37-X38</f>
        <v>1584198.0467999997</v>
      </c>
    </row>
    <row r="40" spans="1:24" s="3" customFormat="1" ht="18.75" x14ac:dyDescent="0.3">
      <c r="A40" s="1" t="s">
        <v>33</v>
      </c>
      <c r="B40" s="2"/>
      <c r="C40" s="8"/>
      <c r="D40" s="9"/>
      <c r="E40" s="9"/>
      <c r="F40" s="11"/>
      <c r="G40" s="9"/>
      <c r="H40" s="15"/>
      <c r="I40" s="15"/>
      <c r="W40" s="25">
        <v>0.18</v>
      </c>
      <c r="X40" s="17">
        <f>X39*18%</f>
        <v>285155.64842399996</v>
      </c>
    </row>
    <row r="41" spans="1:24" s="3" customFormat="1" x14ac:dyDescent="0.25">
      <c r="A41" s="2"/>
      <c r="B41" s="2"/>
      <c r="C41" s="8"/>
      <c r="D41" s="9"/>
      <c r="E41" s="9"/>
      <c r="F41" s="11"/>
      <c r="G41" s="9"/>
      <c r="H41" s="15"/>
      <c r="I41" s="15"/>
      <c r="X41" s="17">
        <f>X40+X39</f>
        <v>1869353.6952239997</v>
      </c>
    </row>
    <row r="42" spans="1:24" s="3" customFormat="1" ht="17.45" customHeight="1" x14ac:dyDescent="0.25">
      <c r="A42" s="2"/>
      <c r="B42" s="2"/>
      <c r="C42" s="8"/>
      <c r="D42" s="9"/>
      <c r="E42" s="9"/>
      <c r="F42" s="11"/>
      <c r="G42" s="9"/>
      <c r="H42" s="15"/>
      <c r="I42" s="15"/>
    </row>
    <row r="43" spans="1:24" s="3" customFormat="1" x14ac:dyDescent="0.25">
      <c r="A43" s="2"/>
      <c r="B43" s="2"/>
      <c r="C43" s="8"/>
      <c r="D43" s="9"/>
      <c r="E43" s="9"/>
      <c r="F43" s="11"/>
      <c r="G43" s="9"/>
      <c r="H43" s="15"/>
      <c r="I43" s="15"/>
      <c r="T43" s="3">
        <f>570/6</f>
        <v>95</v>
      </c>
      <c r="U43" s="3">
        <f>T43*3.28</f>
        <v>311.59999999999997</v>
      </c>
    </row>
    <row r="44" spans="1:24" s="3" customFormat="1" x14ac:dyDescent="0.25">
      <c r="A44" s="2"/>
      <c r="B44" s="2"/>
      <c r="C44" s="8"/>
      <c r="D44" s="9"/>
      <c r="E44" s="9"/>
      <c r="F44" s="11"/>
      <c r="G44" s="9"/>
      <c r="H44" s="15"/>
      <c r="I44" s="15"/>
      <c r="T44" s="3">
        <f>T43/6</f>
        <v>15.833333333333334</v>
      </c>
    </row>
    <row r="45" spans="1:24" s="3" customFormat="1" x14ac:dyDescent="0.25">
      <c r="A45" s="2"/>
      <c r="B45" s="2"/>
      <c r="C45" s="8"/>
      <c r="D45" s="9"/>
      <c r="E45" s="9"/>
      <c r="F45" s="11"/>
      <c r="G45" s="9"/>
      <c r="H45" s="15"/>
      <c r="I45" s="15"/>
      <c r="S45" s="3">
        <f>2200+110+660</f>
        <v>2970</v>
      </c>
      <c r="T45" s="3">
        <f>92*6</f>
        <v>552</v>
      </c>
    </row>
    <row r="46" spans="1:24" ht="5.25" customHeight="1" x14ac:dyDescent="0.25"/>
    <row r="47" spans="1:24" ht="5.25" customHeight="1" x14ac:dyDescent="0.25"/>
    <row r="48" spans="1:24" ht="21" customHeight="1" x14ac:dyDescent="0.25"/>
  </sheetData>
  <mergeCells count="9">
    <mergeCell ref="A18:G18"/>
    <mergeCell ref="A19:G19"/>
    <mergeCell ref="A20:G20"/>
    <mergeCell ref="A24:G24"/>
    <mergeCell ref="A36:F36"/>
    <mergeCell ref="A37:F37"/>
    <mergeCell ref="C33:F33"/>
    <mergeCell ref="A34:F34"/>
    <mergeCell ref="A35:F3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Master PO</vt:lpstr>
      <vt:lpstr>Phase 1 Delivery</vt:lpstr>
      <vt:lpstr>'Master PO'!Print_Area</vt:lpstr>
      <vt:lpstr>'Phase 1 Delivery'!Print_Area</vt:lpstr>
      <vt:lpstr>'Master PO'!Print_Titles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2025-05-22T13:21:35Z</cp:lastPrinted>
  <dcterms:created xsi:type="dcterms:W3CDTF">2017-12-11T08:54:46Z</dcterms:created>
  <dcterms:modified xsi:type="dcterms:W3CDTF">2025-05-22T13:29:05Z</dcterms:modified>
</cp:coreProperties>
</file>